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"/>
    </mc:Choice>
  </mc:AlternateContent>
  <bookViews>
    <workbookView xWindow="216" yWindow="456" windowWidth="25896" windowHeight="13344" tabRatio="663" activeTab="4"/>
  </bookViews>
  <sheets>
    <sheet name="Current month" sheetId="24" r:id="rId1"/>
    <sheet name="Revenue Summary" sheetId="23" r:id="rId2"/>
    <sheet name="TH_Graphs" sheetId="19" r:id="rId3"/>
    <sheet name="TH_YouTube Performance" sheetId="20" r:id="rId4"/>
    <sheet name="TH_Data" sheetId="21" r:id="rId5"/>
    <sheet name="Past data" sheetId="25" r:id="rId6"/>
    <sheet name="2018 TH YouTube View &amp; Rev" sheetId="11" r:id="rId7"/>
    <sheet name="2018 Summary" sheetId="12" state="hidden" r:id="rId8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38" i="23" l="1"/>
  <c r="AX36" i="23"/>
  <c r="AX35" i="23"/>
  <c r="C85" i="20" l="1"/>
  <c r="I85" i="20"/>
  <c r="G85" i="20"/>
  <c r="E85" i="20"/>
  <c r="AV43" i="23" l="1"/>
  <c r="AU43" i="23"/>
  <c r="AT43" i="23"/>
  <c r="AS43" i="23"/>
  <c r="DA43" i="23" s="1"/>
  <c r="AV34" i="23"/>
  <c r="AU34" i="23"/>
  <c r="AT34" i="23"/>
  <c r="AS34" i="23"/>
  <c r="DA34" i="23" s="1"/>
  <c r="AW43" i="23"/>
  <c r="AW35" i="23"/>
  <c r="AW34" i="23" s="1"/>
  <c r="AW36" i="23"/>
  <c r="AW38" i="23"/>
  <c r="AW55" i="23"/>
  <c r="AW57" i="23"/>
  <c r="AC57" i="23"/>
  <c r="AC53" i="23"/>
  <c r="AC54" i="23"/>
  <c r="AC55" i="23"/>
  <c r="AC56" i="23"/>
  <c r="E53" i="23"/>
  <c r="E54" i="23"/>
  <c r="E55" i="23"/>
  <c r="E56" i="23"/>
  <c r="E57" i="23"/>
  <c r="AS53" i="23"/>
  <c r="AS54" i="23"/>
  <c r="AS55" i="23"/>
  <c r="AS56" i="23"/>
  <c r="AS57" i="23"/>
  <c r="W36" i="24"/>
  <c r="W55" i="24"/>
  <c r="W56" i="24"/>
  <c r="W57" i="24"/>
  <c r="W58" i="24"/>
  <c r="W59" i="24"/>
  <c r="I37" i="24"/>
  <c r="F39" i="24"/>
  <c r="I39" i="24"/>
  <c r="G40" i="24"/>
  <c r="G58" i="24" s="1"/>
  <c r="F46" i="24"/>
  <c r="F47" i="24"/>
  <c r="L47" i="24" s="1"/>
  <c r="F48" i="24"/>
  <c r="I48" i="24"/>
  <c r="I40" i="24"/>
  <c r="I58" i="24" s="1"/>
  <c r="F49" i="24"/>
  <c r="G49" i="24"/>
  <c r="G59" i="24" s="1"/>
  <c r="I49" i="24"/>
  <c r="I59" i="24" s="1"/>
  <c r="K49" i="24"/>
  <c r="K48" i="24"/>
  <c r="K47" i="24"/>
  <c r="K46" i="24"/>
  <c r="Y59" i="24"/>
  <c r="Y58" i="24"/>
  <c r="AA58" i="24" s="1"/>
  <c r="Y57" i="24"/>
  <c r="AA57" i="24" s="1"/>
  <c r="Y56" i="24"/>
  <c r="AA56" i="24" s="1"/>
  <c r="Y55" i="24"/>
  <c r="Y45" i="24"/>
  <c r="W45" i="24"/>
  <c r="AA45" i="24" s="1"/>
  <c r="AA59" i="24"/>
  <c r="AA49" i="24"/>
  <c r="AA48" i="24"/>
  <c r="AA47" i="24"/>
  <c r="AA46" i="24"/>
  <c r="AA40" i="24"/>
  <c r="AA39" i="24"/>
  <c r="AA38" i="24"/>
  <c r="AA37" i="24"/>
  <c r="Y36" i="24"/>
  <c r="AA36" i="24" s="1"/>
  <c r="K40" i="24"/>
  <c r="K58" i="24" s="1"/>
  <c r="K39" i="24"/>
  <c r="K38" i="24"/>
  <c r="K37" i="24"/>
  <c r="E53" i="25"/>
  <c r="F53" i="25"/>
  <c r="G53" i="25"/>
  <c r="H53" i="25"/>
  <c r="I53" i="25"/>
  <c r="J53" i="25"/>
  <c r="K53" i="25"/>
  <c r="L53" i="25"/>
  <c r="M53" i="25"/>
  <c r="N53" i="25"/>
  <c r="O53" i="25"/>
  <c r="P53" i="25"/>
  <c r="V43" i="25"/>
  <c r="V53" i="25"/>
  <c r="U43" i="25"/>
  <c r="U53" i="25"/>
  <c r="T43" i="25"/>
  <c r="T53" i="25" s="1"/>
  <c r="S43" i="25"/>
  <c r="S53" i="25" s="1"/>
  <c r="E52" i="25"/>
  <c r="F52" i="25"/>
  <c r="G52" i="25"/>
  <c r="H52" i="25"/>
  <c r="I52" i="25"/>
  <c r="J52" i="25"/>
  <c r="K52" i="25"/>
  <c r="L52" i="25"/>
  <c r="M52" i="25"/>
  <c r="N52" i="25"/>
  <c r="O52" i="25"/>
  <c r="P52" i="25"/>
  <c r="V34" i="25"/>
  <c r="V52" i="25"/>
  <c r="U34" i="25"/>
  <c r="U52" i="25" s="1"/>
  <c r="T34" i="25"/>
  <c r="T52" i="25"/>
  <c r="S34" i="25"/>
  <c r="S52" i="25" s="1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V33" i="25"/>
  <c r="V42" i="25"/>
  <c r="V46" i="25"/>
  <c r="V51" i="25" s="1"/>
  <c r="U33" i="25"/>
  <c r="U42" i="25"/>
  <c r="U51" i="25" s="1"/>
  <c r="U46" i="25"/>
  <c r="T33" i="25"/>
  <c r="T51" i="25" s="1"/>
  <c r="T42" i="25"/>
  <c r="T46" i="25"/>
  <c r="S33" i="25"/>
  <c r="S42" i="25"/>
  <c r="S46" i="25"/>
  <c r="S51" i="25"/>
  <c r="E50" i="25"/>
  <c r="F50" i="25"/>
  <c r="G50" i="25"/>
  <c r="H50" i="25"/>
  <c r="I50" i="25"/>
  <c r="J50" i="25"/>
  <c r="K50" i="25"/>
  <c r="L50" i="25"/>
  <c r="M50" i="25"/>
  <c r="N50" i="25"/>
  <c r="O50" i="25"/>
  <c r="P50" i="25"/>
  <c r="V32" i="25"/>
  <c r="V50" i="25" s="1"/>
  <c r="V41" i="25"/>
  <c r="U32" i="25"/>
  <c r="U50" i="25" s="1"/>
  <c r="U41" i="25"/>
  <c r="T32" i="25"/>
  <c r="T41" i="25"/>
  <c r="T50" i="25"/>
  <c r="S32" i="25"/>
  <c r="S41" i="25"/>
  <c r="S50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V31" i="25"/>
  <c r="V49" i="25" s="1"/>
  <c r="V37" i="25"/>
  <c r="V40" i="25"/>
  <c r="U31" i="25"/>
  <c r="U37" i="25"/>
  <c r="U40" i="25"/>
  <c r="U49" i="25"/>
  <c r="T31" i="25"/>
  <c r="T37" i="25"/>
  <c r="T40" i="25"/>
  <c r="T39" i="25" s="1"/>
  <c r="S31" i="25"/>
  <c r="S37" i="25"/>
  <c r="S40" i="25"/>
  <c r="Q46" i="25"/>
  <c r="Q45" i="25" s="1"/>
  <c r="Q40" i="25"/>
  <c r="Q41" i="25"/>
  <c r="Q39" i="25" s="1"/>
  <c r="Q42" i="25"/>
  <c r="Q43" i="25"/>
  <c r="Q37" i="25"/>
  <c r="Q36" i="25" s="1"/>
  <c r="Q31" i="25"/>
  <c r="Q32" i="25"/>
  <c r="Q33" i="25"/>
  <c r="Q30" i="25" s="1"/>
  <c r="Q34" i="25"/>
  <c r="P45" i="25"/>
  <c r="P39" i="25"/>
  <c r="P36" i="25"/>
  <c r="P30" i="25"/>
  <c r="P48" i="25"/>
  <c r="O45" i="25"/>
  <c r="O39" i="25"/>
  <c r="O36" i="25"/>
  <c r="O30" i="25"/>
  <c r="O48" i="25" s="1"/>
  <c r="N45" i="25"/>
  <c r="N39" i="25"/>
  <c r="N36" i="25"/>
  <c r="N48" i="25" s="1"/>
  <c r="N30" i="25"/>
  <c r="M45" i="25"/>
  <c r="M39" i="25"/>
  <c r="M48" i="25" s="1"/>
  <c r="M36" i="25"/>
  <c r="M30" i="25"/>
  <c r="L45" i="25"/>
  <c r="L39" i="25"/>
  <c r="L36" i="25"/>
  <c r="L30" i="25"/>
  <c r="L48" i="25"/>
  <c r="K45" i="25"/>
  <c r="K39" i="25"/>
  <c r="K36" i="25"/>
  <c r="K30" i="25"/>
  <c r="K48" i="25" s="1"/>
  <c r="J45" i="25"/>
  <c r="J39" i="25"/>
  <c r="J36" i="25"/>
  <c r="J48" i="25" s="1"/>
  <c r="J30" i="25"/>
  <c r="I45" i="25"/>
  <c r="I39" i="25"/>
  <c r="I48" i="25" s="1"/>
  <c r="I36" i="25"/>
  <c r="I30" i="25"/>
  <c r="H45" i="25"/>
  <c r="H39" i="25"/>
  <c r="H36" i="25"/>
  <c r="H30" i="25"/>
  <c r="H48" i="25"/>
  <c r="G45" i="25"/>
  <c r="G39" i="25"/>
  <c r="G36" i="25"/>
  <c r="G30" i="25"/>
  <c r="G48" i="25" s="1"/>
  <c r="F45" i="25"/>
  <c r="F39" i="25"/>
  <c r="F36" i="25"/>
  <c r="F48" i="25" s="1"/>
  <c r="F30" i="25"/>
  <c r="E45" i="25"/>
  <c r="E39" i="25"/>
  <c r="E48" i="25" s="1"/>
  <c r="E36" i="25"/>
  <c r="E30" i="25"/>
  <c r="V45" i="25"/>
  <c r="V39" i="25"/>
  <c r="V36" i="25"/>
  <c r="V30" i="25"/>
  <c r="V48" i="25"/>
  <c r="U45" i="25"/>
  <c r="U39" i="25"/>
  <c r="U36" i="25"/>
  <c r="U30" i="25"/>
  <c r="U48" i="25" s="1"/>
  <c r="T45" i="25"/>
  <c r="T36" i="25"/>
  <c r="T30" i="25"/>
  <c r="S45" i="25"/>
  <c r="S39" i="25"/>
  <c r="S36" i="25"/>
  <c r="G48" i="24"/>
  <c r="I47" i="24"/>
  <c r="G47" i="24"/>
  <c r="I46" i="24"/>
  <c r="G46" i="24"/>
  <c r="I38" i="24"/>
  <c r="G39" i="24"/>
  <c r="G38" i="24"/>
  <c r="G37" i="24"/>
  <c r="G55" i="24" s="1"/>
  <c r="F51" i="24"/>
  <c r="K51" i="24"/>
  <c r="I51" i="24"/>
  <c r="G51" i="24"/>
  <c r="F42" i="24"/>
  <c r="K42" i="24"/>
  <c r="L42" i="24"/>
  <c r="I42" i="24"/>
  <c r="J42" i="24" s="1"/>
  <c r="G42" i="24"/>
  <c r="H42" i="24"/>
  <c r="BQ37" i="23"/>
  <c r="BQ34" i="23" s="1"/>
  <c r="BQ41" i="23"/>
  <c r="BQ40" i="23"/>
  <c r="BQ44" i="23"/>
  <c r="BQ45" i="23"/>
  <c r="BQ46" i="23"/>
  <c r="BQ47" i="23"/>
  <c r="BQ43" i="23"/>
  <c r="BQ50" i="23"/>
  <c r="BQ49" i="23" s="1"/>
  <c r="CD47" i="23"/>
  <c r="CD57" i="23" s="1"/>
  <c r="CC47" i="23"/>
  <c r="CC57" i="23"/>
  <c r="BP47" i="23"/>
  <c r="BP57" i="23" s="1"/>
  <c r="AN47" i="23"/>
  <c r="AN57" i="23" s="1"/>
  <c r="BM47" i="23"/>
  <c r="BN47" i="23"/>
  <c r="BO47" i="23"/>
  <c r="BO57" i="23" s="1"/>
  <c r="BM57" i="23"/>
  <c r="BQ57" i="23"/>
  <c r="BR57" i="23"/>
  <c r="BS57" i="23"/>
  <c r="BT57" i="23"/>
  <c r="BU57" i="23"/>
  <c r="BV57" i="23"/>
  <c r="BW57" i="23"/>
  <c r="BX57" i="23"/>
  <c r="CD38" i="23"/>
  <c r="CD56" i="23" s="1"/>
  <c r="CC38" i="23"/>
  <c r="CC56" i="23"/>
  <c r="BM38" i="23"/>
  <c r="BM56" i="23" s="1"/>
  <c r="BN38" i="23"/>
  <c r="BO38" i="23"/>
  <c r="CA38" i="23"/>
  <c r="CA56" i="23" s="1"/>
  <c r="BN56" i="23"/>
  <c r="BO56" i="23"/>
  <c r="BR56" i="23"/>
  <c r="BS56" i="23"/>
  <c r="BT56" i="23"/>
  <c r="BU56" i="23"/>
  <c r="BV56" i="23"/>
  <c r="BW56" i="23"/>
  <c r="BX56" i="23"/>
  <c r="CD37" i="23"/>
  <c r="CD46" i="23"/>
  <c r="DR46" i="23" s="1"/>
  <c r="CD50" i="23"/>
  <c r="CC37" i="23"/>
  <c r="CC55" i="23" s="1"/>
  <c r="CC46" i="23"/>
  <c r="CC50" i="23"/>
  <c r="BP37" i="23"/>
  <c r="BP50" i="23"/>
  <c r="CB50" i="23"/>
  <c r="BP46" i="23"/>
  <c r="BP43" i="23" s="1"/>
  <c r="AN37" i="23"/>
  <c r="AN46" i="23"/>
  <c r="AN55" i="23" s="1"/>
  <c r="AN50" i="23"/>
  <c r="BM46" i="23"/>
  <c r="CA46" i="23" s="1"/>
  <c r="DO46" i="23" s="1"/>
  <c r="BN46" i="23"/>
  <c r="BO46" i="23"/>
  <c r="BO55" i="23" s="1"/>
  <c r="BM50" i="23"/>
  <c r="CA50" i="23" s="1"/>
  <c r="BN50" i="23"/>
  <c r="BO50" i="23"/>
  <c r="BM37" i="23"/>
  <c r="BN37" i="23"/>
  <c r="BN55" i="23" s="1"/>
  <c r="BO37" i="23"/>
  <c r="BR55" i="23"/>
  <c r="BS55" i="23"/>
  <c r="BT55" i="23"/>
  <c r="BU55" i="23"/>
  <c r="BV55" i="23"/>
  <c r="BW55" i="23"/>
  <c r="BX55" i="23"/>
  <c r="CD36" i="23"/>
  <c r="CD45" i="23"/>
  <c r="CD54" i="23"/>
  <c r="CC36" i="23"/>
  <c r="CC54" i="23" s="1"/>
  <c r="CC45" i="23"/>
  <c r="BP45" i="23"/>
  <c r="CB45" i="23" s="1"/>
  <c r="BM45" i="23"/>
  <c r="BN45" i="23"/>
  <c r="BO45" i="23"/>
  <c r="CA45" i="23" s="1"/>
  <c r="BM36" i="23"/>
  <c r="BN36" i="23"/>
  <c r="BO36" i="23"/>
  <c r="BM54" i="23"/>
  <c r="BN54" i="23"/>
  <c r="BR54" i="23"/>
  <c r="BS54" i="23"/>
  <c r="BT54" i="23"/>
  <c r="BU54" i="23"/>
  <c r="BV54" i="23"/>
  <c r="BW54" i="23"/>
  <c r="BX54" i="23"/>
  <c r="CD35" i="23"/>
  <c r="CD41" i="23"/>
  <c r="CD44" i="23"/>
  <c r="CD53" i="23"/>
  <c r="CC35" i="23"/>
  <c r="CC41" i="23"/>
  <c r="CC44" i="23"/>
  <c r="CC53" i="23"/>
  <c r="BP41" i="23"/>
  <c r="CB41" i="23" s="1"/>
  <c r="BP44" i="23"/>
  <c r="CB44" i="23"/>
  <c r="BM44" i="23"/>
  <c r="BN44" i="23"/>
  <c r="BO44" i="23"/>
  <c r="CA44" i="23"/>
  <c r="BM41" i="23"/>
  <c r="BN41" i="23"/>
  <c r="BO41" i="23"/>
  <c r="CA41" i="23"/>
  <c r="BM35" i="23"/>
  <c r="BM53" i="23" s="1"/>
  <c r="BN35" i="23"/>
  <c r="BO35" i="23"/>
  <c r="CA35" i="23"/>
  <c r="CA53" i="23" s="1"/>
  <c r="BN53" i="23"/>
  <c r="BO53" i="23"/>
  <c r="BR53" i="23"/>
  <c r="BS53" i="23"/>
  <c r="BT53" i="23"/>
  <c r="BU53" i="23"/>
  <c r="BV53" i="23"/>
  <c r="BW53" i="23"/>
  <c r="BX53" i="23"/>
  <c r="BJ47" i="23"/>
  <c r="BJ57" i="23" s="1"/>
  <c r="V47" i="23"/>
  <c r="V57" i="23"/>
  <c r="BI47" i="23"/>
  <c r="BI57" i="23" s="1"/>
  <c r="U47" i="23"/>
  <c r="U57" i="23"/>
  <c r="BH47" i="23"/>
  <c r="BH57" i="23"/>
  <c r="T47" i="23"/>
  <c r="T57" i="23" s="1"/>
  <c r="BG47" i="23"/>
  <c r="BG57" i="23"/>
  <c r="AT57" i="23"/>
  <c r="AU57" i="23"/>
  <c r="AV57" i="23"/>
  <c r="AX57" i="23"/>
  <c r="AD57" i="23"/>
  <c r="AY57" i="23"/>
  <c r="AE57" i="23"/>
  <c r="AZ57" i="23"/>
  <c r="L57" i="23"/>
  <c r="BA57" i="23"/>
  <c r="M57" i="23"/>
  <c r="BB57" i="23"/>
  <c r="N57" i="23"/>
  <c r="BC57" i="23"/>
  <c r="O57" i="23"/>
  <c r="BD57" i="23"/>
  <c r="AJ57" i="23"/>
  <c r="BG38" i="23"/>
  <c r="BG56" i="23"/>
  <c r="AT56" i="23"/>
  <c r="CH56" i="23" s="1"/>
  <c r="AU56" i="23"/>
  <c r="BJ37" i="23"/>
  <c r="CX37" i="23" s="1"/>
  <c r="BJ50" i="23"/>
  <c r="BJ46" i="23"/>
  <c r="CX46" i="23" s="1"/>
  <c r="V37" i="23"/>
  <c r="V46" i="23"/>
  <c r="V55" i="23" s="1"/>
  <c r="V50" i="23"/>
  <c r="BI37" i="23"/>
  <c r="BI55" i="23" s="1"/>
  <c r="BI50" i="23"/>
  <c r="BI46" i="23"/>
  <c r="U37" i="23"/>
  <c r="U46" i="23"/>
  <c r="U43" i="23" s="1"/>
  <c r="CW43" i="23" s="1"/>
  <c r="U50" i="23"/>
  <c r="BH37" i="23"/>
  <c r="BH50" i="23"/>
  <c r="BH46" i="23"/>
  <c r="BH43" i="23" s="1"/>
  <c r="CV43" i="23" s="1"/>
  <c r="T37" i="23"/>
  <c r="T46" i="23"/>
  <c r="T50" i="23"/>
  <c r="BG46" i="23"/>
  <c r="BG43" i="23" s="1"/>
  <c r="CU43" i="23" s="1"/>
  <c r="BG50" i="23"/>
  <c r="BG37" i="23"/>
  <c r="AT55" i="23"/>
  <c r="AU55" i="23"/>
  <c r="AV55" i="23"/>
  <c r="AX55" i="23"/>
  <c r="J55" i="23"/>
  <c r="AY55" i="23"/>
  <c r="K55" i="23"/>
  <c r="AZ55" i="23"/>
  <c r="L55" i="23"/>
  <c r="BA55" i="23"/>
  <c r="M55" i="23"/>
  <c r="BB55" i="23"/>
  <c r="AH55" i="23"/>
  <c r="BC55" i="23"/>
  <c r="O55" i="23"/>
  <c r="BD55" i="23"/>
  <c r="P55" i="23"/>
  <c r="BJ45" i="23"/>
  <c r="BI45" i="23"/>
  <c r="BH45" i="23"/>
  <c r="CV45" i="23" s="1"/>
  <c r="BG45" i="23"/>
  <c r="BG36" i="23"/>
  <c r="BG54" i="23" s="1"/>
  <c r="AT54" i="23"/>
  <c r="AU54" i="23"/>
  <c r="DC54" i="23" s="1"/>
  <c r="BJ41" i="23"/>
  <c r="BJ44" i="23"/>
  <c r="BI41" i="23"/>
  <c r="BI44" i="23"/>
  <c r="BH41" i="23"/>
  <c r="BH44" i="23"/>
  <c r="BG44" i="23"/>
  <c r="BG41" i="23"/>
  <c r="BG35" i="23"/>
  <c r="BG53" i="23" s="1"/>
  <c r="AT53" i="23"/>
  <c r="AU53" i="23"/>
  <c r="AP47" i="23"/>
  <c r="AP57" i="23" s="1"/>
  <c r="AO47" i="23"/>
  <c r="AO57" i="23"/>
  <c r="DQ57" i="23" s="1"/>
  <c r="AM47" i="23"/>
  <c r="AM57" i="23" s="1"/>
  <c r="Y57" i="23"/>
  <c r="Z57" i="23"/>
  <c r="AA57" i="23"/>
  <c r="AB57" i="23"/>
  <c r="AF57" i="23"/>
  <c r="AG57" i="23"/>
  <c r="AH57" i="23"/>
  <c r="AI57" i="23"/>
  <c r="AP38" i="23"/>
  <c r="AP56" i="23"/>
  <c r="AO38" i="23"/>
  <c r="AO56" i="23" s="1"/>
  <c r="AN38" i="23"/>
  <c r="AN56" i="23"/>
  <c r="AM38" i="23"/>
  <c r="AM56" i="23" s="1"/>
  <c r="Y56" i="23"/>
  <c r="Z56" i="23"/>
  <c r="AA56" i="23"/>
  <c r="AB56" i="23"/>
  <c r="AD56" i="23"/>
  <c r="AE56" i="23"/>
  <c r="AF56" i="23"/>
  <c r="AG56" i="23"/>
  <c r="AH56" i="23"/>
  <c r="AI56" i="23"/>
  <c r="AJ56" i="23"/>
  <c r="AP37" i="23"/>
  <c r="AP46" i="23"/>
  <c r="AP55" i="23" s="1"/>
  <c r="AP50" i="23"/>
  <c r="AO37" i="23"/>
  <c r="AO34" i="23" s="1"/>
  <c r="DQ34" i="23" s="1"/>
  <c r="AO46" i="23"/>
  <c r="AO50" i="23"/>
  <c r="AM37" i="23"/>
  <c r="AM34" i="23" s="1"/>
  <c r="AM46" i="23"/>
  <c r="AM55" i="23" s="1"/>
  <c r="AM50" i="23"/>
  <c r="Y55" i="23"/>
  <c r="Z55" i="23"/>
  <c r="DB55" i="23" s="1"/>
  <c r="AA55" i="23"/>
  <c r="AB55" i="23"/>
  <c r="AD55" i="23"/>
  <c r="AE55" i="23"/>
  <c r="AF55" i="23"/>
  <c r="AG55" i="23"/>
  <c r="AI55" i="23"/>
  <c r="AJ55" i="23"/>
  <c r="AP36" i="23"/>
  <c r="AP45" i="23"/>
  <c r="AP54" i="23"/>
  <c r="AO36" i="23"/>
  <c r="AO54" i="23" s="1"/>
  <c r="AO45" i="23"/>
  <c r="AN36" i="23"/>
  <c r="AN54" i="23" s="1"/>
  <c r="AN45" i="23"/>
  <c r="AM36" i="23"/>
  <c r="AM45" i="23"/>
  <c r="AM54" i="23" s="1"/>
  <c r="Y54" i="23"/>
  <c r="Z54" i="23"/>
  <c r="AA54" i="23"/>
  <c r="AB54" i="23"/>
  <c r="AD54" i="23"/>
  <c r="AE54" i="23"/>
  <c r="AF54" i="23"/>
  <c r="AG54" i="23"/>
  <c r="AH54" i="23"/>
  <c r="AI54" i="23"/>
  <c r="AJ54" i="23"/>
  <c r="AP35" i="23"/>
  <c r="AP41" i="23"/>
  <c r="AP44" i="23"/>
  <c r="AP53" i="23" s="1"/>
  <c r="AO35" i="23"/>
  <c r="AO41" i="23"/>
  <c r="AO44" i="23"/>
  <c r="AO53" i="23" s="1"/>
  <c r="AN35" i="23"/>
  <c r="AN41" i="23"/>
  <c r="AN44" i="23"/>
  <c r="AN53" i="23" s="1"/>
  <c r="AM35" i="23"/>
  <c r="AM41" i="23"/>
  <c r="AM44" i="23"/>
  <c r="AM53" i="23" s="1"/>
  <c r="Y53" i="23"/>
  <c r="Z53" i="23"/>
  <c r="AA53" i="23"/>
  <c r="AB53" i="23"/>
  <c r="AD53" i="23"/>
  <c r="AE53" i="23"/>
  <c r="AF53" i="23"/>
  <c r="AG53" i="23"/>
  <c r="AH53" i="23"/>
  <c r="AI53" i="23"/>
  <c r="AJ53" i="23"/>
  <c r="AK50" i="23"/>
  <c r="AK49" i="23"/>
  <c r="AJ49" i="23"/>
  <c r="AI49" i="23"/>
  <c r="AH49" i="23"/>
  <c r="AG49" i="23"/>
  <c r="AF49" i="23"/>
  <c r="AE49" i="23"/>
  <c r="AD49" i="23"/>
  <c r="AC49" i="23"/>
  <c r="AB49" i="23"/>
  <c r="AA49" i="23"/>
  <c r="Z49" i="23"/>
  <c r="Y49" i="23"/>
  <c r="AK47" i="23"/>
  <c r="AK46" i="23"/>
  <c r="AK43" i="23" s="1"/>
  <c r="AK45" i="23"/>
  <c r="AK44" i="23"/>
  <c r="AJ43" i="23"/>
  <c r="AJ52" i="23" s="1"/>
  <c r="AI43" i="23"/>
  <c r="AH43" i="23"/>
  <c r="AH52" i="23" s="1"/>
  <c r="AG43" i="23"/>
  <c r="AF43" i="23"/>
  <c r="AF52" i="23" s="1"/>
  <c r="AE43" i="23"/>
  <c r="AD43" i="23"/>
  <c r="AC43" i="23"/>
  <c r="AB43" i="23"/>
  <c r="DD43" i="23" s="1"/>
  <c r="AA43" i="23"/>
  <c r="Z43" i="23"/>
  <c r="Z52" i="23" s="1"/>
  <c r="Y43" i="23"/>
  <c r="AK41" i="23"/>
  <c r="AK40" i="23" s="1"/>
  <c r="AJ40" i="23"/>
  <c r="AI40" i="23"/>
  <c r="AH40" i="23"/>
  <c r="AG40" i="23"/>
  <c r="AF40" i="23"/>
  <c r="AE40" i="23"/>
  <c r="AD40" i="23"/>
  <c r="AC40" i="23"/>
  <c r="AB40" i="23"/>
  <c r="AA40" i="23"/>
  <c r="Z40" i="23"/>
  <c r="Y40" i="23"/>
  <c r="AK38" i="23"/>
  <c r="AK37" i="23"/>
  <c r="DM37" i="23" s="1"/>
  <c r="AK36" i="23"/>
  <c r="AK35" i="23"/>
  <c r="AJ34" i="23"/>
  <c r="AI34" i="23"/>
  <c r="AI52" i="23" s="1"/>
  <c r="AH34" i="23"/>
  <c r="AG34" i="23"/>
  <c r="AF34" i="23"/>
  <c r="AE34" i="23"/>
  <c r="AE52" i="23" s="1"/>
  <c r="AD34" i="23"/>
  <c r="AC34" i="23"/>
  <c r="AB34" i="23"/>
  <c r="AA34" i="23"/>
  <c r="Z34" i="23"/>
  <c r="Y34" i="23"/>
  <c r="S47" i="23"/>
  <c r="S57" i="23" s="1"/>
  <c r="V38" i="23"/>
  <c r="V56" i="23"/>
  <c r="U38" i="23"/>
  <c r="U56" i="23" s="1"/>
  <c r="T38" i="23"/>
  <c r="T56" i="23"/>
  <c r="S38" i="23"/>
  <c r="S56" i="23" s="1"/>
  <c r="S37" i="23"/>
  <c r="S46" i="23"/>
  <c r="S50" i="23"/>
  <c r="S55" i="23" s="1"/>
  <c r="V36" i="23"/>
  <c r="V45" i="23"/>
  <c r="V54" i="23"/>
  <c r="U36" i="23"/>
  <c r="U54" i="23" s="1"/>
  <c r="U45" i="23"/>
  <c r="T36" i="23"/>
  <c r="T54" i="23" s="1"/>
  <c r="T45" i="23"/>
  <c r="S36" i="23"/>
  <c r="S45" i="23"/>
  <c r="S54" i="23" s="1"/>
  <c r="V35" i="23"/>
  <c r="V41" i="23"/>
  <c r="V44" i="23"/>
  <c r="V53" i="23" s="1"/>
  <c r="U35" i="23"/>
  <c r="U41" i="23"/>
  <c r="U44" i="23"/>
  <c r="U53" i="23" s="1"/>
  <c r="T35" i="23"/>
  <c r="T41" i="23"/>
  <c r="T44" i="23"/>
  <c r="T53" i="23" s="1"/>
  <c r="S35" i="23"/>
  <c r="S41" i="23"/>
  <c r="S44" i="23"/>
  <c r="S53" i="23" s="1"/>
  <c r="P57" i="23"/>
  <c r="K57" i="23"/>
  <c r="J57" i="23"/>
  <c r="I57" i="23"/>
  <c r="H57" i="23"/>
  <c r="G57" i="23"/>
  <c r="F57" i="23"/>
  <c r="P56" i="23"/>
  <c r="O56" i="23"/>
  <c r="N56" i="23"/>
  <c r="M56" i="23"/>
  <c r="L56" i="23"/>
  <c r="K56" i="23"/>
  <c r="J56" i="23"/>
  <c r="I56" i="23"/>
  <c r="H56" i="23"/>
  <c r="G56" i="23"/>
  <c r="F56" i="23"/>
  <c r="N55" i="23"/>
  <c r="I55" i="23"/>
  <c r="H55" i="23"/>
  <c r="G55" i="23"/>
  <c r="F55" i="23"/>
  <c r="P54" i="23"/>
  <c r="O54" i="23"/>
  <c r="N54" i="23"/>
  <c r="M54" i="23"/>
  <c r="L54" i="23"/>
  <c r="K54" i="23"/>
  <c r="J54" i="23"/>
  <c r="I54" i="23"/>
  <c r="H54" i="23"/>
  <c r="G54" i="23"/>
  <c r="F54" i="23"/>
  <c r="P53" i="23"/>
  <c r="O53" i="23"/>
  <c r="N53" i="23"/>
  <c r="M53" i="23"/>
  <c r="L53" i="23"/>
  <c r="K53" i="23"/>
  <c r="J53" i="23"/>
  <c r="I53" i="23"/>
  <c r="H53" i="23"/>
  <c r="G53" i="23"/>
  <c r="F53" i="23"/>
  <c r="CI57" i="23"/>
  <c r="DE55" i="23"/>
  <c r="DQ54" i="23"/>
  <c r="DA54" i="23"/>
  <c r="CG54" i="23"/>
  <c r="CI53" i="23"/>
  <c r="CD49" i="23"/>
  <c r="CD40" i="23"/>
  <c r="CD34" i="23"/>
  <c r="DR34" i="23" s="1"/>
  <c r="AP49" i="23"/>
  <c r="AP40" i="23"/>
  <c r="AP34" i="23"/>
  <c r="CC49" i="23"/>
  <c r="CC43" i="23"/>
  <c r="CC40" i="23"/>
  <c r="CC34" i="23"/>
  <c r="AO49" i="23"/>
  <c r="AO43" i="23"/>
  <c r="AO40" i="23"/>
  <c r="CB49" i="23"/>
  <c r="CB40" i="23"/>
  <c r="AN49" i="23"/>
  <c r="AN43" i="23"/>
  <c r="AN40" i="23"/>
  <c r="AN34" i="23"/>
  <c r="CA49" i="23"/>
  <c r="CA40" i="23"/>
  <c r="AM49" i="23"/>
  <c r="DO49" i="23" s="1"/>
  <c r="AM40" i="23"/>
  <c r="BE50" i="23"/>
  <c r="BE49" i="23" s="1"/>
  <c r="BE44" i="23"/>
  <c r="BE45" i="23"/>
  <c r="DM45" i="23" s="1"/>
  <c r="BE46" i="23"/>
  <c r="CS46" i="23" s="1"/>
  <c r="BE47" i="23"/>
  <c r="BE41" i="23"/>
  <c r="BE40" i="23"/>
  <c r="BE37" i="23"/>
  <c r="BD49" i="23"/>
  <c r="BD43" i="23"/>
  <c r="CR43" i="23" s="1"/>
  <c r="BD40" i="23"/>
  <c r="BC49" i="23"/>
  <c r="BC43" i="23"/>
  <c r="BC40" i="23"/>
  <c r="BB49" i="23"/>
  <c r="BB43" i="23"/>
  <c r="BB40" i="23"/>
  <c r="BA49" i="23"/>
  <c r="BA43" i="23"/>
  <c r="BA40" i="23"/>
  <c r="AG52" i="23"/>
  <c r="AZ49" i="23"/>
  <c r="AZ43" i="23"/>
  <c r="AZ40" i="23"/>
  <c r="AY49" i="23"/>
  <c r="AY43" i="23"/>
  <c r="AY40" i="23"/>
  <c r="AX49" i="23"/>
  <c r="AX43" i="23"/>
  <c r="DF43" i="23" s="1"/>
  <c r="AX40" i="23"/>
  <c r="AD52" i="23"/>
  <c r="AW49" i="23"/>
  <c r="AW40" i="23"/>
  <c r="AC52" i="23"/>
  <c r="AV49" i="23"/>
  <c r="DD49" i="23" s="1"/>
  <c r="AV40" i="23"/>
  <c r="AU49" i="23"/>
  <c r="AU52" i="23" s="1"/>
  <c r="AU40" i="23"/>
  <c r="AA52" i="23"/>
  <c r="AT49" i="23"/>
  <c r="AT52" i="23" s="1"/>
  <c r="AT40" i="23"/>
  <c r="AS49" i="23"/>
  <c r="AS40" i="23"/>
  <c r="Y52" i="23"/>
  <c r="BJ49" i="23"/>
  <c r="CX49" i="23" s="1"/>
  <c r="BJ43" i="23"/>
  <c r="CX43" i="23" s="1"/>
  <c r="BJ40" i="23"/>
  <c r="V49" i="23"/>
  <c r="V43" i="23"/>
  <c r="V52" i="23" s="1"/>
  <c r="V40" i="23"/>
  <c r="V34" i="23"/>
  <c r="BI49" i="23"/>
  <c r="BI43" i="23"/>
  <c r="BI40" i="23"/>
  <c r="U49" i="23"/>
  <c r="U40" i="23"/>
  <c r="U34" i="23"/>
  <c r="BH49" i="23"/>
  <c r="CV49" i="23" s="1"/>
  <c r="BH40" i="23"/>
  <c r="T49" i="23"/>
  <c r="T43" i="23"/>
  <c r="T40" i="23"/>
  <c r="T34" i="23"/>
  <c r="BG49" i="23"/>
  <c r="BG40" i="23"/>
  <c r="S49" i="23"/>
  <c r="S43" i="23"/>
  <c r="S40" i="23"/>
  <c r="S34" i="23"/>
  <c r="Q50" i="23"/>
  <c r="Q49" i="23"/>
  <c r="Q44" i="23"/>
  <c r="Q45" i="23"/>
  <c r="Q43" i="23" s="1"/>
  <c r="Q46" i="23"/>
  <c r="Q47" i="23"/>
  <c r="CS47" i="23" s="1"/>
  <c r="Q41" i="23"/>
  <c r="Q40" i="23" s="1"/>
  <c r="CS40" i="23" s="1"/>
  <c r="Q35" i="23"/>
  <c r="Q36" i="23"/>
  <c r="Q37" i="23"/>
  <c r="Q38" i="23"/>
  <c r="Q34" i="23"/>
  <c r="P49" i="23"/>
  <c r="P43" i="23"/>
  <c r="P40" i="23"/>
  <c r="P34" i="23"/>
  <c r="O49" i="23"/>
  <c r="O43" i="23"/>
  <c r="O40" i="23"/>
  <c r="O34" i="23"/>
  <c r="N49" i="23"/>
  <c r="N43" i="23"/>
  <c r="CP43" i="23" s="1"/>
  <c r="N40" i="23"/>
  <c r="N34" i="23"/>
  <c r="M49" i="23"/>
  <c r="M43" i="23"/>
  <c r="M52" i="23" s="1"/>
  <c r="M40" i="23"/>
  <c r="M34" i="23"/>
  <c r="L49" i="23"/>
  <c r="L43" i="23"/>
  <c r="CN43" i="23" s="1"/>
  <c r="L40" i="23"/>
  <c r="L34" i="23"/>
  <c r="K49" i="23"/>
  <c r="K43" i="23"/>
  <c r="K52" i="23" s="1"/>
  <c r="K40" i="23"/>
  <c r="K34" i="23"/>
  <c r="J49" i="23"/>
  <c r="J43" i="23"/>
  <c r="J52" i="23" s="1"/>
  <c r="J40" i="23"/>
  <c r="J34" i="23"/>
  <c r="I49" i="23"/>
  <c r="I43" i="23"/>
  <c r="I52" i="23" s="1"/>
  <c r="I40" i="23"/>
  <c r="I34" i="23"/>
  <c r="H49" i="23"/>
  <c r="H43" i="23"/>
  <c r="H40" i="23"/>
  <c r="H34" i="23"/>
  <c r="G49" i="23"/>
  <c r="G43" i="23"/>
  <c r="G52" i="23" s="1"/>
  <c r="G40" i="23"/>
  <c r="G34" i="23"/>
  <c r="F49" i="23"/>
  <c r="F43" i="23"/>
  <c r="F52" i="23" s="1"/>
  <c r="F40" i="23"/>
  <c r="F34" i="23"/>
  <c r="E49" i="23"/>
  <c r="E43" i="23"/>
  <c r="E40" i="23"/>
  <c r="E34" i="23"/>
  <c r="BY50" i="23"/>
  <c r="BY49" i="23"/>
  <c r="BY44" i="23"/>
  <c r="BY45" i="23"/>
  <c r="BY46" i="23"/>
  <c r="BY47" i="23"/>
  <c r="BY41" i="23"/>
  <c r="BY40" i="23" s="1"/>
  <c r="BX49" i="23"/>
  <c r="BX43" i="23"/>
  <c r="BX52" i="23" s="1"/>
  <c r="BX40" i="23"/>
  <c r="BX34" i="23"/>
  <c r="BW49" i="23"/>
  <c r="BW43" i="23"/>
  <c r="BW40" i="23"/>
  <c r="BW34" i="23"/>
  <c r="BV49" i="23"/>
  <c r="BV43" i="23"/>
  <c r="BV52" i="23" s="1"/>
  <c r="BV40" i="23"/>
  <c r="BV34" i="23"/>
  <c r="BU49" i="23"/>
  <c r="BU43" i="23"/>
  <c r="BU52" i="23" s="1"/>
  <c r="BU40" i="23"/>
  <c r="BU34" i="23"/>
  <c r="BT49" i="23"/>
  <c r="BT43" i="23"/>
  <c r="BT52" i="23" s="1"/>
  <c r="BT40" i="23"/>
  <c r="BT34" i="23"/>
  <c r="BS49" i="23"/>
  <c r="BS43" i="23"/>
  <c r="BS40" i="23"/>
  <c r="BS34" i="23"/>
  <c r="BR49" i="23"/>
  <c r="BR43" i="23"/>
  <c r="BR52" i="23" s="1"/>
  <c r="BR40" i="23"/>
  <c r="BR34" i="23"/>
  <c r="BP49" i="23"/>
  <c r="BP40" i="23"/>
  <c r="BO49" i="23"/>
  <c r="BO43" i="23"/>
  <c r="BO52" i="23" s="1"/>
  <c r="BO40" i="23"/>
  <c r="BO34" i="23"/>
  <c r="BN49" i="23"/>
  <c r="BN43" i="23"/>
  <c r="BN40" i="23"/>
  <c r="BM49" i="23"/>
  <c r="BM40" i="23"/>
  <c r="BM34" i="23"/>
  <c r="DR50" i="23"/>
  <c r="DQ50" i="23"/>
  <c r="DP50" i="23"/>
  <c r="DO50" i="23"/>
  <c r="DM50" i="23"/>
  <c r="DL50" i="23"/>
  <c r="DK50" i="23"/>
  <c r="DJ50" i="23"/>
  <c r="DI50" i="23"/>
  <c r="DH50" i="23"/>
  <c r="DG50" i="23"/>
  <c r="DF50" i="23"/>
  <c r="DE50" i="23"/>
  <c r="DD50" i="23"/>
  <c r="DC50" i="23"/>
  <c r="DB50" i="23"/>
  <c r="DA50" i="23"/>
  <c r="CX50" i="23"/>
  <c r="CW50" i="23"/>
  <c r="CV50" i="23"/>
  <c r="CU50" i="23"/>
  <c r="CR50" i="23"/>
  <c r="CQ50" i="23"/>
  <c r="CP50" i="23"/>
  <c r="CO50" i="23"/>
  <c r="CN50" i="23"/>
  <c r="CM50" i="23"/>
  <c r="CL50" i="23"/>
  <c r="CK50" i="23"/>
  <c r="CJ50" i="23"/>
  <c r="CI50" i="23"/>
  <c r="CH50" i="23"/>
  <c r="CG50" i="23"/>
  <c r="DR49" i="23"/>
  <c r="DQ49" i="23"/>
  <c r="DP49" i="23"/>
  <c r="DL49" i="23"/>
  <c r="DK49" i="23"/>
  <c r="DJ49" i="23"/>
  <c r="DI49" i="23"/>
  <c r="DH49" i="23"/>
  <c r="DG49" i="23"/>
  <c r="DF49" i="23"/>
  <c r="DE49" i="23"/>
  <c r="DC49" i="23"/>
  <c r="DA49" i="23"/>
  <c r="CW49" i="23"/>
  <c r="CU49" i="23"/>
  <c r="CR49" i="23"/>
  <c r="CQ49" i="23"/>
  <c r="CP49" i="23"/>
  <c r="CO49" i="23"/>
  <c r="CN49" i="23"/>
  <c r="CM49" i="23"/>
  <c r="CL49" i="23"/>
  <c r="CK49" i="23"/>
  <c r="CJ49" i="23"/>
  <c r="CI49" i="23"/>
  <c r="CH49" i="23"/>
  <c r="CG49" i="23"/>
  <c r="DR47" i="23"/>
  <c r="DQ47" i="23"/>
  <c r="DM47" i="23"/>
  <c r="DL47" i="23"/>
  <c r="DK47" i="23"/>
  <c r="DJ47" i="23"/>
  <c r="DI47" i="23"/>
  <c r="DH47" i="23"/>
  <c r="DG47" i="23"/>
  <c r="DF47" i="23"/>
  <c r="DE47" i="23"/>
  <c r="DD47" i="23"/>
  <c r="DC47" i="23"/>
  <c r="DB47" i="23"/>
  <c r="DA47" i="23"/>
  <c r="CX47" i="23"/>
  <c r="CW47" i="23"/>
  <c r="CV47" i="23"/>
  <c r="CU47" i="23"/>
  <c r="CR47" i="23"/>
  <c r="CQ47" i="23"/>
  <c r="CP47" i="23"/>
  <c r="CO47" i="23"/>
  <c r="CN47" i="23"/>
  <c r="CM47" i="23"/>
  <c r="CL47" i="23"/>
  <c r="CK47" i="23"/>
  <c r="CJ47" i="23"/>
  <c r="CI47" i="23"/>
  <c r="CH47" i="23"/>
  <c r="CG47" i="23"/>
  <c r="DQ46" i="23"/>
  <c r="DM46" i="23"/>
  <c r="DL46" i="23"/>
  <c r="DK46" i="23"/>
  <c r="DJ46" i="23"/>
  <c r="DI46" i="23"/>
  <c r="DH46" i="23"/>
  <c r="DG46" i="23"/>
  <c r="DF46" i="23"/>
  <c r="DE46" i="23"/>
  <c r="DD46" i="23"/>
  <c r="DC46" i="23"/>
  <c r="DB46" i="23"/>
  <c r="DA46" i="23"/>
  <c r="CR46" i="23"/>
  <c r="CQ46" i="23"/>
  <c r="CP46" i="23"/>
  <c r="CO46" i="23"/>
  <c r="CN46" i="23"/>
  <c r="CM46" i="23"/>
  <c r="CL46" i="23"/>
  <c r="CK46" i="23"/>
  <c r="CJ46" i="23"/>
  <c r="CI46" i="23"/>
  <c r="CH46" i="23"/>
  <c r="CG46" i="23"/>
  <c r="DR45" i="23"/>
  <c r="DQ45" i="23"/>
  <c r="DP45" i="23"/>
  <c r="DO45" i="23"/>
  <c r="DL45" i="23"/>
  <c r="DK45" i="23"/>
  <c r="DJ45" i="23"/>
  <c r="DI45" i="23"/>
  <c r="DH45" i="23"/>
  <c r="DG45" i="23"/>
  <c r="DF45" i="23"/>
  <c r="DE45" i="23"/>
  <c r="DD45" i="23"/>
  <c r="DC45" i="23"/>
  <c r="DB45" i="23"/>
  <c r="DA45" i="23"/>
  <c r="CX45" i="23"/>
  <c r="CW45" i="23"/>
  <c r="CU45" i="23"/>
  <c r="CR45" i="23"/>
  <c r="CQ45" i="23"/>
  <c r="CP45" i="23"/>
  <c r="CO45" i="23"/>
  <c r="CN45" i="23"/>
  <c r="CM45" i="23"/>
  <c r="CL45" i="23"/>
  <c r="CK45" i="23"/>
  <c r="CJ45" i="23"/>
  <c r="CI45" i="23"/>
  <c r="CH45" i="23"/>
  <c r="CG45" i="23"/>
  <c r="DR44" i="23"/>
  <c r="DQ44" i="23"/>
  <c r="DP44" i="23"/>
  <c r="DO44" i="23"/>
  <c r="DM44" i="23"/>
  <c r="DL44" i="23"/>
  <c r="DK44" i="23"/>
  <c r="DJ44" i="23"/>
  <c r="DI44" i="23"/>
  <c r="DH44" i="23"/>
  <c r="DG44" i="23"/>
  <c r="DF44" i="23"/>
  <c r="DE44" i="23"/>
  <c r="DD44" i="23"/>
  <c r="DC44" i="23"/>
  <c r="DB44" i="23"/>
  <c r="DA44" i="23"/>
  <c r="CX44" i="23"/>
  <c r="CW44" i="23"/>
  <c r="CV44" i="23"/>
  <c r="CU44" i="23"/>
  <c r="CS44" i="23"/>
  <c r="CR44" i="23"/>
  <c r="CQ44" i="23"/>
  <c r="CP44" i="23"/>
  <c r="CO44" i="23"/>
  <c r="CN44" i="23"/>
  <c r="CM44" i="23"/>
  <c r="CL44" i="23"/>
  <c r="CK44" i="23"/>
  <c r="CJ44" i="23"/>
  <c r="CI44" i="23"/>
  <c r="CH44" i="23"/>
  <c r="CG44" i="23"/>
  <c r="DQ43" i="23"/>
  <c r="DK43" i="23"/>
  <c r="DI43" i="23"/>
  <c r="DG43" i="23"/>
  <c r="DE43" i="23"/>
  <c r="DC43" i="23"/>
  <c r="DB43" i="23"/>
  <c r="CJ43" i="23"/>
  <c r="CH43" i="23"/>
  <c r="DR41" i="23"/>
  <c r="DQ41" i="23"/>
  <c r="DP41" i="23"/>
  <c r="DO41" i="23"/>
  <c r="DM41" i="23"/>
  <c r="DL41" i="23"/>
  <c r="DK41" i="23"/>
  <c r="DJ41" i="23"/>
  <c r="DI41" i="23"/>
  <c r="DH41" i="23"/>
  <c r="DG41" i="23"/>
  <c r="DF41" i="23"/>
  <c r="DE41" i="23"/>
  <c r="DD41" i="23"/>
  <c r="DC41" i="23"/>
  <c r="DB41" i="23"/>
  <c r="DA41" i="23"/>
  <c r="CX41" i="23"/>
  <c r="CW41" i="23"/>
  <c r="CV41" i="23"/>
  <c r="CU41" i="23"/>
  <c r="CS41" i="23"/>
  <c r="CR41" i="23"/>
  <c r="CQ41" i="23"/>
  <c r="CP41" i="23"/>
  <c r="CO41" i="23"/>
  <c r="CN41" i="23"/>
  <c r="CM41" i="23"/>
  <c r="CL41" i="23"/>
  <c r="CK41" i="23"/>
  <c r="CJ41" i="23"/>
  <c r="CI41" i="23"/>
  <c r="CH41" i="23"/>
  <c r="CG41" i="23"/>
  <c r="DR40" i="23"/>
  <c r="DQ40" i="23"/>
  <c r="DP40" i="23"/>
  <c r="DO40" i="23"/>
  <c r="DM40" i="23"/>
  <c r="DL40" i="23"/>
  <c r="DK40" i="23"/>
  <c r="DJ40" i="23"/>
  <c r="DI40" i="23"/>
  <c r="DH40" i="23"/>
  <c r="DG40" i="23"/>
  <c r="DF40" i="23"/>
  <c r="DE40" i="23"/>
  <c r="DD40" i="23"/>
  <c r="DC40" i="23"/>
  <c r="DB40" i="23"/>
  <c r="DA40" i="23"/>
  <c r="CX40" i="23"/>
  <c r="CW40" i="23"/>
  <c r="CV40" i="23"/>
  <c r="CU40" i="23"/>
  <c r="CR40" i="23"/>
  <c r="CQ40" i="23"/>
  <c r="CP40" i="23"/>
  <c r="CO40" i="23"/>
  <c r="CN40" i="23"/>
  <c r="CM40" i="23"/>
  <c r="CL40" i="23"/>
  <c r="CK40" i="23"/>
  <c r="CJ40" i="23"/>
  <c r="CI40" i="23"/>
  <c r="CH40" i="23"/>
  <c r="CG40" i="23"/>
  <c r="DR38" i="23"/>
  <c r="DQ38" i="23"/>
  <c r="DO38" i="23"/>
  <c r="DC38" i="23"/>
  <c r="DB38" i="23"/>
  <c r="DA38" i="23"/>
  <c r="CU38" i="23"/>
  <c r="CI38" i="23"/>
  <c r="CH38" i="23"/>
  <c r="CG38" i="23"/>
  <c r="DR37" i="23"/>
  <c r="DL37" i="23"/>
  <c r="DK37" i="23"/>
  <c r="DJ37" i="23"/>
  <c r="DI37" i="23"/>
  <c r="DH37" i="23"/>
  <c r="DG37" i="23"/>
  <c r="DF37" i="23"/>
  <c r="DE37" i="23"/>
  <c r="DD37" i="23"/>
  <c r="DC37" i="23"/>
  <c r="DB37" i="23"/>
  <c r="DA37" i="23"/>
  <c r="CV37" i="23"/>
  <c r="CS37" i="23"/>
  <c r="CR37" i="23"/>
  <c r="CQ37" i="23"/>
  <c r="CP37" i="23"/>
  <c r="CO37" i="23"/>
  <c r="CN37" i="23"/>
  <c r="CM37" i="23"/>
  <c r="CL37" i="23"/>
  <c r="CK37" i="23"/>
  <c r="CJ37" i="23"/>
  <c r="CI37" i="23"/>
  <c r="CH37" i="23"/>
  <c r="CG37" i="23"/>
  <c r="DR36" i="23"/>
  <c r="DQ36" i="23"/>
  <c r="DC36" i="23"/>
  <c r="DB36" i="23"/>
  <c r="DA36" i="23"/>
  <c r="CU36" i="23"/>
  <c r="CI36" i="23"/>
  <c r="CH36" i="23"/>
  <c r="CG36" i="23"/>
  <c r="DR35" i="23"/>
  <c r="DQ35" i="23"/>
  <c r="DO35" i="23"/>
  <c r="DC35" i="23"/>
  <c r="DB35" i="23"/>
  <c r="DA35" i="23"/>
  <c r="CU35" i="23"/>
  <c r="CI35" i="23"/>
  <c r="CH35" i="23"/>
  <c r="CG35" i="23"/>
  <c r="DC34" i="23"/>
  <c r="DB34" i="23"/>
  <c r="CI34" i="23"/>
  <c r="CH34" i="23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13" i="21"/>
  <c r="B314" i="21"/>
  <c r="B315" i="21"/>
  <c r="B316" i="21"/>
  <c r="B317" i="21"/>
  <c r="B318" i="21"/>
  <c r="B320" i="21"/>
  <c r="B321" i="21"/>
  <c r="B322" i="21"/>
  <c r="B323" i="21"/>
  <c r="B324" i="21"/>
  <c r="B325" i="21"/>
  <c r="B326" i="21"/>
  <c r="B327" i="21"/>
  <c r="B328" i="21"/>
  <c r="B329" i="21"/>
  <c r="B330" i="21"/>
  <c r="B331" i="21"/>
  <c r="B332" i="21"/>
  <c r="B333" i="21"/>
  <c r="B334" i="21"/>
  <c r="B335" i="21"/>
  <c r="B336" i="21"/>
  <c r="B337" i="21"/>
  <c r="B338" i="21"/>
  <c r="B339" i="21"/>
  <c r="B340" i="21"/>
  <c r="B341" i="21"/>
  <c r="B342" i="21"/>
  <c r="B343" i="21"/>
  <c r="B344" i="21"/>
  <c r="B345" i="21"/>
  <c r="B346" i="21"/>
  <c r="B347" i="21"/>
  <c r="B348" i="21"/>
  <c r="B349" i="21"/>
  <c r="B351" i="21"/>
  <c r="B352" i="21"/>
  <c r="B353" i="21"/>
  <c r="B354" i="21"/>
  <c r="B355" i="21"/>
  <c r="B356" i="21"/>
  <c r="B357" i="21"/>
  <c r="B358" i="21"/>
  <c r="B359" i="21"/>
  <c r="B360" i="21"/>
  <c r="B361" i="21"/>
  <c r="B362" i="21"/>
  <c r="B363" i="21"/>
  <c r="B364" i="21"/>
  <c r="B365" i="21"/>
  <c r="B366" i="21"/>
  <c r="B367" i="21"/>
  <c r="B368" i="21"/>
  <c r="B369" i="21"/>
  <c r="B370" i="21"/>
  <c r="B371" i="21"/>
  <c r="B372" i="21"/>
  <c r="B373" i="21"/>
  <c r="B374" i="21"/>
  <c r="B375" i="21"/>
  <c r="B376" i="21"/>
  <c r="B377" i="21"/>
  <c r="B378" i="21"/>
  <c r="B379" i="21"/>
  <c r="B380" i="21"/>
  <c r="B381" i="21"/>
  <c r="D37" i="21"/>
  <c r="D402" i="21" s="1"/>
  <c r="D66" i="21"/>
  <c r="D403" i="21" s="1"/>
  <c r="D98" i="21"/>
  <c r="D129" i="21"/>
  <c r="D405" i="21" s="1"/>
  <c r="D161" i="21"/>
  <c r="D406" i="21" s="1"/>
  <c r="D5" i="21"/>
  <c r="D401" i="21" s="1"/>
  <c r="D404" i="21"/>
  <c r="D192" i="21"/>
  <c r="D407" i="21" s="1"/>
  <c r="D224" i="21"/>
  <c r="D408" i="21" s="1"/>
  <c r="D256" i="21"/>
  <c r="D409" i="21" s="1"/>
  <c r="D287" i="21"/>
  <c r="D410" i="21" s="1"/>
  <c r="D319" i="21"/>
  <c r="D411" i="21"/>
  <c r="D350" i="21"/>
  <c r="D412" i="21" s="1"/>
  <c r="E401" i="21"/>
  <c r="E402" i="21"/>
  <c r="L402" i="21" s="1"/>
  <c r="S402" i="21" s="1"/>
  <c r="E403" i="21"/>
  <c r="E404" i="21"/>
  <c r="E405" i="21"/>
  <c r="E406" i="21"/>
  <c r="L406" i="21" s="1"/>
  <c r="S406" i="21" s="1"/>
  <c r="E407" i="21"/>
  <c r="E408" i="21"/>
  <c r="L408" i="21" s="1"/>
  <c r="E409" i="21"/>
  <c r="L409" i="21" s="1"/>
  <c r="E410" i="21"/>
  <c r="E411" i="21"/>
  <c r="E412" i="21"/>
  <c r="G412" i="21"/>
  <c r="C412" i="21"/>
  <c r="J412" i="21"/>
  <c r="Q412" i="21" s="1"/>
  <c r="G411" i="21"/>
  <c r="N411" i="21"/>
  <c r="C411" i="21"/>
  <c r="L411" i="21"/>
  <c r="S411" i="21" s="1"/>
  <c r="L410" i="21"/>
  <c r="G410" i="21"/>
  <c r="C410" i="21"/>
  <c r="J410" i="21"/>
  <c r="Q410" i="21" s="1"/>
  <c r="G409" i="21"/>
  <c r="N409" i="21"/>
  <c r="C409" i="21"/>
  <c r="J409" i="21"/>
  <c r="Q409" i="21" s="1"/>
  <c r="G408" i="21"/>
  <c r="C408" i="21"/>
  <c r="J408" i="21"/>
  <c r="Q408" i="21" s="1"/>
  <c r="G407" i="21"/>
  <c r="N407" i="21"/>
  <c r="C407" i="21"/>
  <c r="J407" i="21"/>
  <c r="Q407" i="21" s="1"/>
  <c r="L407" i="21"/>
  <c r="S407" i="21" s="1"/>
  <c r="G406" i="21"/>
  <c r="C406" i="21"/>
  <c r="J406" i="21"/>
  <c r="G405" i="21"/>
  <c r="N405" i="21"/>
  <c r="C405" i="21"/>
  <c r="L405" i="21"/>
  <c r="S405" i="21" s="1"/>
  <c r="G404" i="21"/>
  <c r="C404" i="21"/>
  <c r="J404" i="21" s="1"/>
  <c r="G403" i="21"/>
  <c r="N403" i="21" s="1"/>
  <c r="C403" i="21"/>
  <c r="J403" i="21" s="1"/>
  <c r="Q403" i="21" s="1"/>
  <c r="L403" i="21"/>
  <c r="S403" i="21" s="1"/>
  <c r="G402" i="21"/>
  <c r="C402" i="21"/>
  <c r="J402" i="21"/>
  <c r="Q402" i="21" s="1"/>
  <c r="G401" i="21"/>
  <c r="N401" i="21"/>
  <c r="C401" i="21"/>
  <c r="J401" i="21"/>
  <c r="Q401" i="21" s="1"/>
  <c r="L401" i="21"/>
  <c r="G385" i="21"/>
  <c r="G386" i="21"/>
  <c r="G387" i="21"/>
  <c r="G388" i="21"/>
  <c r="G389" i="21"/>
  <c r="N389" i="21" s="1"/>
  <c r="U389" i="21" s="1"/>
  <c r="G390" i="21"/>
  <c r="G391" i="21"/>
  <c r="N391" i="21" s="1"/>
  <c r="G392" i="21"/>
  <c r="G393" i="21"/>
  <c r="G394" i="21"/>
  <c r="G395" i="21"/>
  <c r="G396" i="21"/>
  <c r="N396" i="21" s="1"/>
  <c r="C396" i="21"/>
  <c r="J396" i="21" s="1"/>
  <c r="E396" i="21"/>
  <c r="L396" i="21" s="1"/>
  <c r="E395" i="21"/>
  <c r="L395" i="21" s="1"/>
  <c r="C395" i="21"/>
  <c r="J395" i="21" s="1"/>
  <c r="Q395" i="21" s="1"/>
  <c r="N394" i="21"/>
  <c r="C394" i="21"/>
  <c r="J394" i="21"/>
  <c r="Q394" i="21" s="1"/>
  <c r="E394" i="21"/>
  <c r="L394" i="21"/>
  <c r="N393" i="21"/>
  <c r="U393" i="21"/>
  <c r="E393" i="21"/>
  <c r="L393" i="21"/>
  <c r="S393" i="21" s="1"/>
  <c r="C393" i="21"/>
  <c r="J393" i="21" s="1"/>
  <c r="N392" i="21"/>
  <c r="U392" i="21" s="1"/>
  <c r="C392" i="21"/>
  <c r="J392" i="21"/>
  <c r="E392" i="21"/>
  <c r="E391" i="21"/>
  <c r="L391" i="21" s="1"/>
  <c r="S391" i="21" s="1"/>
  <c r="C391" i="21"/>
  <c r="J391" i="21"/>
  <c r="E390" i="21"/>
  <c r="N390" i="21"/>
  <c r="U390" i="21" s="1"/>
  <c r="C390" i="21"/>
  <c r="J390" i="21"/>
  <c r="C389" i="21"/>
  <c r="J389" i="21" s="1"/>
  <c r="E389" i="21"/>
  <c r="L389" i="21"/>
  <c r="S389" i="21" s="1"/>
  <c r="E388" i="21"/>
  <c r="L388" i="21"/>
  <c r="N388" i="21"/>
  <c r="U388" i="21" s="1"/>
  <c r="C388" i="21"/>
  <c r="J388" i="21" s="1"/>
  <c r="Q388" i="21" s="1"/>
  <c r="C387" i="21"/>
  <c r="J387" i="21" s="1"/>
  <c r="E387" i="21"/>
  <c r="L387" i="21" s="1"/>
  <c r="E386" i="21"/>
  <c r="L386" i="21" s="1"/>
  <c r="N386" i="21"/>
  <c r="U386" i="21" s="1"/>
  <c r="C386" i="21"/>
  <c r="J386" i="21"/>
  <c r="N385" i="21"/>
  <c r="U385" i="21" s="1"/>
  <c r="C385" i="21"/>
  <c r="E385" i="21"/>
  <c r="Y381" i="21"/>
  <c r="X381" i="21"/>
  <c r="V381" i="21"/>
  <c r="U381" i="21"/>
  <c r="T381" i="21"/>
  <c r="S381" i="21"/>
  <c r="R381" i="21"/>
  <c r="Q381" i="21"/>
  <c r="Y380" i="21"/>
  <c r="X380" i="21"/>
  <c r="V380" i="21"/>
  <c r="U380" i="21"/>
  <c r="T380" i="21"/>
  <c r="S380" i="21"/>
  <c r="R380" i="21"/>
  <c r="Q380" i="21"/>
  <c r="Y379" i="21"/>
  <c r="X379" i="21"/>
  <c r="V379" i="21"/>
  <c r="U379" i="21"/>
  <c r="T379" i="21"/>
  <c r="S379" i="21"/>
  <c r="R379" i="21"/>
  <c r="Q379" i="21"/>
  <c r="Y378" i="21"/>
  <c r="X378" i="21"/>
  <c r="V378" i="21"/>
  <c r="U378" i="21"/>
  <c r="T378" i="21"/>
  <c r="S378" i="21"/>
  <c r="R378" i="21"/>
  <c r="Q378" i="21"/>
  <c r="Y377" i="21"/>
  <c r="X377" i="21"/>
  <c r="V377" i="21"/>
  <c r="U377" i="21"/>
  <c r="T377" i="21"/>
  <c r="S377" i="21"/>
  <c r="R377" i="21"/>
  <c r="Q377" i="21"/>
  <c r="Y376" i="21"/>
  <c r="X376" i="21"/>
  <c r="V376" i="21"/>
  <c r="U376" i="21"/>
  <c r="T376" i="21"/>
  <c r="S376" i="21"/>
  <c r="R376" i="21"/>
  <c r="Q376" i="21"/>
  <c r="Y375" i="21"/>
  <c r="X375" i="21"/>
  <c r="V375" i="21"/>
  <c r="U375" i="21"/>
  <c r="T375" i="21"/>
  <c r="S375" i="21"/>
  <c r="R375" i="21"/>
  <c r="Q375" i="21"/>
  <c r="Y374" i="21"/>
  <c r="X374" i="21"/>
  <c r="V374" i="21"/>
  <c r="U374" i="21"/>
  <c r="T374" i="21"/>
  <c r="S374" i="21"/>
  <c r="R374" i="21"/>
  <c r="Q374" i="21"/>
  <c r="Y373" i="21"/>
  <c r="X373" i="21"/>
  <c r="V373" i="21"/>
  <c r="U373" i="21"/>
  <c r="T373" i="21"/>
  <c r="S373" i="21"/>
  <c r="R373" i="21"/>
  <c r="Q373" i="21"/>
  <c r="Y372" i="21"/>
  <c r="X372" i="21"/>
  <c r="V372" i="21"/>
  <c r="U372" i="21"/>
  <c r="T372" i="21"/>
  <c r="S372" i="21"/>
  <c r="R372" i="21"/>
  <c r="Q372" i="21"/>
  <c r="Y371" i="21"/>
  <c r="X371" i="21"/>
  <c r="V371" i="21"/>
  <c r="U371" i="21"/>
  <c r="T371" i="21"/>
  <c r="S371" i="21"/>
  <c r="R371" i="21"/>
  <c r="Q371" i="21"/>
  <c r="Y370" i="21"/>
  <c r="X370" i="21"/>
  <c r="V370" i="21"/>
  <c r="U370" i="21"/>
  <c r="T370" i="21"/>
  <c r="S370" i="21"/>
  <c r="R370" i="21"/>
  <c r="Q370" i="21"/>
  <c r="Y369" i="21"/>
  <c r="X369" i="21"/>
  <c r="V369" i="21"/>
  <c r="U369" i="21"/>
  <c r="T369" i="21"/>
  <c r="S369" i="21"/>
  <c r="R369" i="21"/>
  <c r="Q369" i="21"/>
  <c r="Y368" i="21"/>
  <c r="X368" i="21"/>
  <c r="V368" i="21"/>
  <c r="U368" i="21"/>
  <c r="T368" i="21"/>
  <c r="S368" i="21"/>
  <c r="R368" i="21"/>
  <c r="Q368" i="21"/>
  <c r="Y367" i="21"/>
  <c r="X367" i="21"/>
  <c r="V367" i="21"/>
  <c r="U367" i="21"/>
  <c r="T367" i="21"/>
  <c r="S367" i="21"/>
  <c r="R367" i="21"/>
  <c r="Q367" i="21"/>
  <c r="Y366" i="21"/>
  <c r="X366" i="21"/>
  <c r="V366" i="21"/>
  <c r="U366" i="21"/>
  <c r="T366" i="21"/>
  <c r="S366" i="21"/>
  <c r="R366" i="21"/>
  <c r="Q366" i="21"/>
  <c r="Y365" i="21"/>
  <c r="X365" i="21"/>
  <c r="V365" i="21"/>
  <c r="U365" i="21"/>
  <c r="T365" i="21"/>
  <c r="S365" i="21"/>
  <c r="R365" i="21"/>
  <c r="Q365" i="21"/>
  <c r="Y364" i="21"/>
  <c r="X364" i="21"/>
  <c r="V364" i="21"/>
  <c r="U364" i="21"/>
  <c r="T364" i="21"/>
  <c r="S364" i="21"/>
  <c r="R364" i="21"/>
  <c r="Q364" i="21"/>
  <c r="Y363" i="21"/>
  <c r="X363" i="21"/>
  <c r="V363" i="21"/>
  <c r="U363" i="21"/>
  <c r="T363" i="21"/>
  <c r="S363" i="21"/>
  <c r="R363" i="21"/>
  <c r="Q363" i="21"/>
  <c r="Y362" i="21"/>
  <c r="X362" i="21"/>
  <c r="V362" i="21"/>
  <c r="U362" i="21"/>
  <c r="T362" i="21"/>
  <c r="S362" i="21"/>
  <c r="R362" i="21"/>
  <c r="Q362" i="21"/>
  <c r="Y361" i="21"/>
  <c r="X361" i="21"/>
  <c r="V361" i="21"/>
  <c r="U361" i="21"/>
  <c r="T361" i="21"/>
  <c r="S361" i="21"/>
  <c r="R361" i="21"/>
  <c r="Q361" i="21"/>
  <c r="Y360" i="21"/>
  <c r="X360" i="21"/>
  <c r="V360" i="21"/>
  <c r="U360" i="21"/>
  <c r="T360" i="21"/>
  <c r="S360" i="21"/>
  <c r="R360" i="21"/>
  <c r="Q360" i="21"/>
  <c r="Y359" i="21"/>
  <c r="X359" i="21"/>
  <c r="V359" i="21"/>
  <c r="U359" i="21"/>
  <c r="T359" i="21"/>
  <c r="S359" i="21"/>
  <c r="R359" i="21"/>
  <c r="Q359" i="21"/>
  <c r="Y358" i="21"/>
  <c r="X358" i="21"/>
  <c r="V358" i="21"/>
  <c r="U358" i="21"/>
  <c r="T358" i="21"/>
  <c r="S358" i="21"/>
  <c r="R358" i="21"/>
  <c r="Q358" i="21"/>
  <c r="Y357" i="21"/>
  <c r="X357" i="21"/>
  <c r="V357" i="21"/>
  <c r="U357" i="21"/>
  <c r="T357" i="21"/>
  <c r="S357" i="21"/>
  <c r="R357" i="21"/>
  <c r="Q357" i="21"/>
  <c r="Y356" i="21"/>
  <c r="X356" i="21"/>
  <c r="V356" i="21"/>
  <c r="U356" i="21"/>
  <c r="T356" i="21"/>
  <c r="S356" i="21"/>
  <c r="R356" i="21"/>
  <c r="Q356" i="21"/>
  <c r="Y355" i="21"/>
  <c r="X355" i="21"/>
  <c r="V355" i="21"/>
  <c r="U355" i="21"/>
  <c r="T355" i="21"/>
  <c r="S355" i="21"/>
  <c r="R355" i="21"/>
  <c r="Q355" i="21"/>
  <c r="Y354" i="21"/>
  <c r="X354" i="21"/>
  <c r="V354" i="21"/>
  <c r="U354" i="21"/>
  <c r="T354" i="21"/>
  <c r="S354" i="21"/>
  <c r="R354" i="21"/>
  <c r="Q354" i="21"/>
  <c r="Y353" i="21"/>
  <c r="X353" i="21"/>
  <c r="V353" i="21"/>
  <c r="U353" i="21"/>
  <c r="T353" i="21"/>
  <c r="S353" i="21"/>
  <c r="R353" i="21"/>
  <c r="Q353" i="21"/>
  <c r="Y352" i="21"/>
  <c r="X352" i="21"/>
  <c r="V352" i="21"/>
  <c r="U352" i="21"/>
  <c r="T352" i="21"/>
  <c r="S352" i="21"/>
  <c r="R352" i="21"/>
  <c r="Q352" i="21"/>
  <c r="Y351" i="21"/>
  <c r="X351" i="21"/>
  <c r="V351" i="21"/>
  <c r="V350" i="21" s="1"/>
  <c r="V412" i="21" s="1"/>
  <c r="U351" i="21"/>
  <c r="T351" i="21"/>
  <c r="S351" i="21"/>
  <c r="S350" i="21" s="1"/>
  <c r="T396" i="21" s="1"/>
  <c r="R351" i="21"/>
  <c r="R350" i="21" s="1"/>
  <c r="R412" i="21" s="1"/>
  <c r="Q351" i="21"/>
  <c r="O350" i="21"/>
  <c r="O412" i="21" s="1"/>
  <c r="N350" i="21"/>
  <c r="O396" i="21" s="1"/>
  <c r="M350" i="21"/>
  <c r="M412" i="21" s="1"/>
  <c r="L350" i="21"/>
  <c r="M396" i="21" s="1"/>
  <c r="K350" i="21"/>
  <c r="K412" i="21" s="1"/>
  <c r="J350" i="21"/>
  <c r="K396" i="21" s="1"/>
  <c r="H350" i="21"/>
  <c r="H412" i="21" s="1"/>
  <c r="G350" i="21"/>
  <c r="H396" i="21" s="1"/>
  <c r="F350" i="21"/>
  <c r="F412" i="21" s="1"/>
  <c r="E350" i="21"/>
  <c r="F396" i="21" s="1"/>
  <c r="C350" i="21"/>
  <c r="D396" i="21" s="1"/>
  <c r="Y349" i="21"/>
  <c r="X349" i="21"/>
  <c r="V349" i="21"/>
  <c r="U349" i="21"/>
  <c r="T349" i="21"/>
  <c r="S349" i="21"/>
  <c r="R349" i="21"/>
  <c r="Q349" i="21"/>
  <c r="Y348" i="21"/>
  <c r="X348" i="21"/>
  <c r="V348" i="21"/>
  <c r="U348" i="21"/>
  <c r="T348" i="21"/>
  <c r="S348" i="21"/>
  <c r="R348" i="21"/>
  <c r="Q348" i="21"/>
  <c r="Y347" i="21"/>
  <c r="X347" i="21"/>
  <c r="V347" i="21"/>
  <c r="U347" i="21"/>
  <c r="T347" i="21"/>
  <c r="S347" i="21"/>
  <c r="R347" i="21"/>
  <c r="Q347" i="21"/>
  <c r="Y346" i="21"/>
  <c r="X346" i="21"/>
  <c r="V346" i="21"/>
  <c r="U346" i="21"/>
  <c r="T346" i="21"/>
  <c r="S346" i="21"/>
  <c r="R346" i="21"/>
  <c r="Q346" i="21"/>
  <c r="Y345" i="21"/>
  <c r="X345" i="21"/>
  <c r="V345" i="21"/>
  <c r="U345" i="21"/>
  <c r="T345" i="21"/>
  <c r="S345" i="21"/>
  <c r="R345" i="21"/>
  <c r="Q345" i="21"/>
  <c r="Y344" i="21"/>
  <c r="X344" i="21"/>
  <c r="V344" i="21"/>
  <c r="U344" i="21"/>
  <c r="T344" i="21"/>
  <c r="S344" i="21"/>
  <c r="R344" i="21"/>
  <c r="Q344" i="21"/>
  <c r="Y343" i="21"/>
  <c r="X343" i="21"/>
  <c r="V343" i="21"/>
  <c r="U343" i="21"/>
  <c r="T343" i="21"/>
  <c r="S343" i="21"/>
  <c r="R343" i="21"/>
  <c r="Q343" i="21"/>
  <c r="Y342" i="21"/>
  <c r="X342" i="21"/>
  <c r="V342" i="21"/>
  <c r="U342" i="21"/>
  <c r="T342" i="21"/>
  <c r="S342" i="21"/>
  <c r="R342" i="21"/>
  <c r="Q342" i="21"/>
  <c r="Y341" i="21"/>
  <c r="X341" i="21"/>
  <c r="V341" i="21"/>
  <c r="U341" i="21"/>
  <c r="T341" i="21"/>
  <c r="S341" i="21"/>
  <c r="R341" i="21"/>
  <c r="Q341" i="21"/>
  <c r="Y340" i="21"/>
  <c r="X340" i="21"/>
  <c r="V340" i="21"/>
  <c r="U340" i="21"/>
  <c r="T340" i="21"/>
  <c r="S340" i="21"/>
  <c r="R340" i="21"/>
  <c r="Q340" i="21"/>
  <c r="Y339" i="21"/>
  <c r="X339" i="21"/>
  <c r="V339" i="21"/>
  <c r="U339" i="21"/>
  <c r="T339" i="21"/>
  <c r="S339" i="21"/>
  <c r="R339" i="21"/>
  <c r="Q339" i="21"/>
  <c r="Y338" i="21"/>
  <c r="X338" i="21"/>
  <c r="V338" i="21"/>
  <c r="U338" i="21"/>
  <c r="T338" i="21"/>
  <c r="S338" i="21"/>
  <c r="R338" i="21"/>
  <c r="Q338" i="21"/>
  <c r="Y337" i="21"/>
  <c r="X337" i="21"/>
  <c r="V337" i="21"/>
  <c r="U337" i="21"/>
  <c r="T337" i="21"/>
  <c r="S337" i="21"/>
  <c r="R337" i="21"/>
  <c r="Q337" i="21"/>
  <c r="Y336" i="21"/>
  <c r="X336" i="21"/>
  <c r="V336" i="21"/>
  <c r="U336" i="21"/>
  <c r="T336" i="21"/>
  <c r="S336" i="21"/>
  <c r="R336" i="21"/>
  <c r="Q336" i="21"/>
  <c r="Y335" i="21"/>
  <c r="X335" i="21"/>
  <c r="V335" i="21"/>
  <c r="U335" i="21"/>
  <c r="T335" i="21"/>
  <c r="S335" i="21"/>
  <c r="R335" i="21"/>
  <c r="Q335" i="21"/>
  <c r="Y334" i="21"/>
  <c r="X334" i="21"/>
  <c r="V334" i="21"/>
  <c r="U334" i="21"/>
  <c r="T334" i="21"/>
  <c r="S334" i="21"/>
  <c r="R334" i="21"/>
  <c r="Q334" i="21"/>
  <c r="Y333" i="21"/>
  <c r="X333" i="21"/>
  <c r="V333" i="21"/>
  <c r="U333" i="21"/>
  <c r="T333" i="21"/>
  <c r="S333" i="21"/>
  <c r="R333" i="21"/>
  <c r="Q333" i="21"/>
  <c r="Y332" i="21"/>
  <c r="X332" i="21"/>
  <c r="V332" i="21"/>
  <c r="U332" i="21"/>
  <c r="T332" i="21"/>
  <c r="S332" i="21"/>
  <c r="R332" i="21"/>
  <c r="Q332" i="21"/>
  <c r="Y331" i="21"/>
  <c r="X331" i="21"/>
  <c r="V331" i="21"/>
  <c r="U331" i="21"/>
  <c r="T331" i="21"/>
  <c r="S331" i="21"/>
  <c r="R331" i="21"/>
  <c r="Q331" i="21"/>
  <c r="Y330" i="21"/>
  <c r="X330" i="21"/>
  <c r="V330" i="21"/>
  <c r="U330" i="21"/>
  <c r="T330" i="21"/>
  <c r="S330" i="21"/>
  <c r="R330" i="21"/>
  <c r="Q330" i="21"/>
  <c r="Y329" i="21"/>
  <c r="X329" i="21"/>
  <c r="V329" i="21"/>
  <c r="U329" i="21"/>
  <c r="T329" i="21"/>
  <c r="S329" i="21"/>
  <c r="R329" i="21"/>
  <c r="Q329" i="21"/>
  <c r="Y328" i="21"/>
  <c r="X328" i="21"/>
  <c r="V328" i="21"/>
  <c r="U328" i="21"/>
  <c r="T328" i="21"/>
  <c r="S328" i="21"/>
  <c r="R328" i="21"/>
  <c r="Q328" i="21"/>
  <c r="Y327" i="21"/>
  <c r="X327" i="21"/>
  <c r="V327" i="21"/>
  <c r="U327" i="21"/>
  <c r="T327" i="21"/>
  <c r="S327" i="21"/>
  <c r="R327" i="21"/>
  <c r="Q327" i="21"/>
  <c r="Y326" i="21"/>
  <c r="X326" i="21"/>
  <c r="V326" i="21"/>
  <c r="U326" i="21"/>
  <c r="T326" i="21"/>
  <c r="S326" i="21"/>
  <c r="R326" i="21"/>
  <c r="Q326" i="21"/>
  <c r="Y325" i="21"/>
  <c r="X325" i="21"/>
  <c r="V325" i="21"/>
  <c r="U325" i="21"/>
  <c r="T325" i="21"/>
  <c r="S325" i="21"/>
  <c r="R325" i="21"/>
  <c r="Q325" i="21"/>
  <c r="Y324" i="21"/>
  <c r="X324" i="21"/>
  <c r="V324" i="21"/>
  <c r="U324" i="21"/>
  <c r="T324" i="21"/>
  <c r="S324" i="21"/>
  <c r="R324" i="21"/>
  <c r="Q324" i="21"/>
  <c r="Y323" i="21"/>
  <c r="X323" i="21"/>
  <c r="V323" i="21"/>
  <c r="U323" i="21"/>
  <c r="T323" i="21"/>
  <c r="S323" i="21"/>
  <c r="R323" i="21"/>
  <c r="Q323" i="21"/>
  <c r="Y322" i="21"/>
  <c r="X322" i="21"/>
  <c r="V322" i="21"/>
  <c r="U322" i="21"/>
  <c r="T322" i="21"/>
  <c r="S322" i="21"/>
  <c r="R322" i="21"/>
  <c r="Q322" i="21"/>
  <c r="Y321" i="21"/>
  <c r="X321" i="21"/>
  <c r="V321" i="21"/>
  <c r="U321" i="21"/>
  <c r="T321" i="21"/>
  <c r="S321" i="21"/>
  <c r="R321" i="21"/>
  <c r="Q321" i="21"/>
  <c r="Y320" i="21"/>
  <c r="X320" i="21"/>
  <c r="V320" i="21"/>
  <c r="U320" i="21"/>
  <c r="U319" i="21" s="1"/>
  <c r="V395" i="21" s="1"/>
  <c r="T320" i="21"/>
  <c r="S320" i="21"/>
  <c r="R320" i="21"/>
  <c r="Q320" i="21"/>
  <c r="Q319" i="21" s="1"/>
  <c r="R395" i="21" s="1"/>
  <c r="O319" i="21"/>
  <c r="O411" i="21" s="1"/>
  <c r="N319" i="21"/>
  <c r="O395" i="21" s="1"/>
  <c r="M319" i="21"/>
  <c r="M411" i="21" s="1"/>
  <c r="L319" i="21"/>
  <c r="M395" i="21" s="1"/>
  <c r="K319" i="21"/>
  <c r="K411" i="21" s="1"/>
  <c r="J319" i="21"/>
  <c r="K395" i="21" s="1"/>
  <c r="H319" i="21"/>
  <c r="H411" i="21" s="1"/>
  <c r="G319" i="21"/>
  <c r="H395" i="21" s="1"/>
  <c r="F319" i="21"/>
  <c r="F411" i="21" s="1"/>
  <c r="E319" i="21"/>
  <c r="F395" i="21" s="1"/>
  <c r="C319" i="21"/>
  <c r="D395" i="21" s="1"/>
  <c r="Y318" i="21"/>
  <c r="X318" i="21"/>
  <c r="V318" i="21"/>
  <c r="U318" i="21"/>
  <c r="T318" i="21"/>
  <c r="S318" i="21"/>
  <c r="R318" i="21"/>
  <c r="Q318" i="21"/>
  <c r="Y317" i="21"/>
  <c r="X317" i="21"/>
  <c r="V317" i="21"/>
  <c r="U317" i="21"/>
  <c r="T317" i="21"/>
  <c r="S317" i="21"/>
  <c r="R317" i="21"/>
  <c r="Q317" i="21"/>
  <c r="Y316" i="21"/>
  <c r="X316" i="21"/>
  <c r="V316" i="21"/>
  <c r="U316" i="21"/>
  <c r="T316" i="21"/>
  <c r="S316" i="21"/>
  <c r="R316" i="21"/>
  <c r="Q316" i="21"/>
  <c r="Y315" i="21"/>
  <c r="X315" i="21"/>
  <c r="V315" i="21"/>
  <c r="U315" i="21"/>
  <c r="T315" i="21"/>
  <c r="S315" i="21"/>
  <c r="R315" i="21"/>
  <c r="Q315" i="21"/>
  <c r="Y314" i="21"/>
  <c r="X314" i="21"/>
  <c r="V314" i="21"/>
  <c r="U314" i="21"/>
  <c r="T314" i="21"/>
  <c r="S314" i="21"/>
  <c r="R314" i="21"/>
  <c r="Q314" i="21"/>
  <c r="Y313" i="21"/>
  <c r="X313" i="21"/>
  <c r="V313" i="21"/>
  <c r="U313" i="21"/>
  <c r="T313" i="21"/>
  <c r="S313" i="21"/>
  <c r="R313" i="21"/>
  <c r="Q313" i="21"/>
  <c r="Y312" i="21"/>
  <c r="X312" i="21"/>
  <c r="V312" i="21"/>
  <c r="U312" i="21"/>
  <c r="T312" i="21"/>
  <c r="S312" i="21"/>
  <c r="R312" i="21"/>
  <c r="Q312" i="21"/>
  <c r="Y311" i="21"/>
  <c r="X311" i="21"/>
  <c r="V311" i="21"/>
  <c r="U311" i="21"/>
  <c r="T311" i="21"/>
  <c r="S311" i="21"/>
  <c r="R311" i="21"/>
  <c r="Q311" i="21"/>
  <c r="Y310" i="21"/>
  <c r="X310" i="21"/>
  <c r="V310" i="21"/>
  <c r="U310" i="21"/>
  <c r="T310" i="21"/>
  <c r="S310" i="21"/>
  <c r="R310" i="21"/>
  <c r="Q310" i="21"/>
  <c r="Y309" i="21"/>
  <c r="X309" i="21"/>
  <c r="V309" i="21"/>
  <c r="U309" i="21"/>
  <c r="T309" i="21"/>
  <c r="S309" i="21"/>
  <c r="R309" i="21"/>
  <c r="Q309" i="21"/>
  <c r="Y308" i="21"/>
  <c r="X308" i="21"/>
  <c r="V308" i="21"/>
  <c r="U308" i="21"/>
  <c r="T308" i="21"/>
  <c r="S308" i="21"/>
  <c r="R308" i="21"/>
  <c r="Q308" i="21"/>
  <c r="Y307" i="21"/>
  <c r="X307" i="21"/>
  <c r="V307" i="21"/>
  <c r="U307" i="21"/>
  <c r="T307" i="21"/>
  <c r="S307" i="21"/>
  <c r="R307" i="21"/>
  <c r="Q307" i="21"/>
  <c r="Y306" i="21"/>
  <c r="X306" i="21"/>
  <c r="V306" i="21"/>
  <c r="U306" i="21"/>
  <c r="T306" i="21"/>
  <c r="S306" i="21"/>
  <c r="R306" i="21"/>
  <c r="Q306" i="21"/>
  <c r="Y305" i="21"/>
  <c r="X305" i="21"/>
  <c r="V305" i="21"/>
  <c r="U305" i="21"/>
  <c r="T305" i="21"/>
  <c r="S305" i="21"/>
  <c r="R305" i="21"/>
  <c r="Q305" i="21"/>
  <c r="Y304" i="21"/>
  <c r="X304" i="21"/>
  <c r="V304" i="21"/>
  <c r="U304" i="21"/>
  <c r="T304" i="21"/>
  <c r="S304" i="21"/>
  <c r="R304" i="21"/>
  <c r="Q304" i="21"/>
  <c r="Y303" i="21"/>
  <c r="X303" i="21"/>
  <c r="V303" i="21"/>
  <c r="U303" i="21"/>
  <c r="T303" i="21"/>
  <c r="S303" i="21"/>
  <c r="R303" i="21"/>
  <c r="Q303" i="21"/>
  <c r="Y302" i="21"/>
  <c r="X302" i="21"/>
  <c r="V302" i="21"/>
  <c r="U302" i="21"/>
  <c r="T302" i="21"/>
  <c r="S302" i="21"/>
  <c r="R302" i="21"/>
  <c r="Q302" i="21"/>
  <c r="Y301" i="21"/>
  <c r="X301" i="21"/>
  <c r="V301" i="21"/>
  <c r="U301" i="21"/>
  <c r="T301" i="21"/>
  <c r="S301" i="21"/>
  <c r="R301" i="21"/>
  <c r="Q301" i="21"/>
  <c r="Y300" i="21"/>
  <c r="X300" i="21"/>
  <c r="V300" i="21"/>
  <c r="U300" i="21"/>
  <c r="T300" i="21"/>
  <c r="S300" i="21"/>
  <c r="R300" i="21"/>
  <c r="Q300" i="21"/>
  <c r="Y299" i="21"/>
  <c r="X299" i="21"/>
  <c r="V299" i="21"/>
  <c r="U299" i="21"/>
  <c r="T299" i="21"/>
  <c r="S299" i="21"/>
  <c r="R299" i="21"/>
  <c r="Q299" i="21"/>
  <c r="Y298" i="21"/>
  <c r="X298" i="21"/>
  <c r="V298" i="21"/>
  <c r="U298" i="21"/>
  <c r="T298" i="21"/>
  <c r="S298" i="21"/>
  <c r="R298" i="21"/>
  <c r="Q298" i="21"/>
  <c r="Y297" i="21"/>
  <c r="X297" i="21"/>
  <c r="V297" i="21"/>
  <c r="U297" i="21"/>
  <c r="T297" i="21"/>
  <c r="S297" i="21"/>
  <c r="R297" i="21"/>
  <c r="Q297" i="21"/>
  <c r="Y296" i="21"/>
  <c r="X296" i="21"/>
  <c r="V296" i="21"/>
  <c r="U296" i="21"/>
  <c r="T296" i="21"/>
  <c r="S296" i="21"/>
  <c r="R296" i="21"/>
  <c r="Q296" i="21"/>
  <c r="Y295" i="21"/>
  <c r="X295" i="21"/>
  <c r="V295" i="21"/>
  <c r="U295" i="21"/>
  <c r="T295" i="21"/>
  <c r="S295" i="21"/>
  <c r="R295" i="21"/>
  <c r="Q295" i="21"/>
  <c r="Y294" i="21"/>
  <c r="X294" i="21"/>
  <c r="V294" i="21"/>
  <c r="U294" i="21"/>
  <c r="T294" i="21"/>
  <c r="S294" i="21"/>
  <c r="R294" i="21"/>
  <c r="Q294" i="21"/>
  <c r="Y293" i="21"/>
  <c r="X293" i="21"/>
  <c r="V293" i="21"/>
  <c r="U293" i="21"/>
  <c r="T293" i="21"/>
  <c r="S293" i="21"/>
  <c r="R293" i="21"/>
  <c r="Q293" i="21"/>
  <c r="Y292" i="21"/>
  <c r="X292" i="21"/>
  <c r="V292" i="21"/>
  <c r="U292" i="21"/>
  <c r="T292" i="21"/>
  <c r="S292" i="21"/>
  <c r="R292" i="21"/>
  <c r="Q292" i="21"/>
  <c r="Y291" i="21"/>
  <c r="X291" i="21"/>
  <c r="V291" i="21"/>
  <c r="U291" i="21"/>
  <c r="T291" i="21"/>
  <c r="S291" i="21"/>
  <c r="R291" i="21"/>
  <c r="Q291" i="21"/>
  <c r="Y290" i="21"/>
  <c r="X290" i="21"/>
  <c r="V290" i="21"/>
  <c r="U290" i="21"/>
  <c r="T290" i="21"/>
  <c r="S290" i="21"/>
  <c r="R290" i="21"/>
  <c r="Q290" i="21"/>
  <c r="Y289" i="21"/>
  <c r="X289" i="21"/>
  <c r="V289" i="21"/>
  <c r="U289" i="21"/>
  <c r="T289" i="21"/>
  <c r="S289" i="21"/>
  <c r="R289" i="21"/>
  <c r="Q289" i="21"/>
  <c r="Y288" i="21"/>
  <c r="X288" i="21"/>
  <c r="V288" i="21"/>
  <c r="U288" i="21"/>
  <c r="U287" i="21" s="1"/>
  <c r="V394" i="21" s="1"/>
  <c r="T288" i="21"/>
  <c r="T287" i="21" s="1"/>
  <c r="T410" i="21" s="1"/>
  <c r="S288" i="21"/>
  <c r="R288" i="21"/>
  <c r="Q288" i="21"/>
  <c r="Q287" i="21" s="1"/>
  <c r="R394" i="21" s="1"/>
  <c r="O287" i="21"/>
  <c r="O410" i="21" s="1"/>
  <c r="N287" i="21"/>
  <c r="O394" i="21" s="1"/>
  <c r="M287" i="21"/>
  <c r="M410" i="21" s="1"/>
  <c r="L287" i="21"/>
  <c r="M394" i="21" s="1"/>
  <c r="K287" i="21"/>
  <c r="K410" i="21" s="1"/>
  <c r="J287" i="21"/>
  <c r="K394" i="21" s="1"/>
  <c r="H287" i="21"/>
  <c r="H410" i="21"/>
  <c r="G287" i="21"/>
  <c r="H394" i="21" s="1"/>
  <c r="F287" i="21"/>
  <c r="F410" i="21" s="1"/>
  <c r="E287" i="21"/>
  <c r="F394" i="21" s="1"/>
  <c r="C287" i="21"/>
  <c r="D394" i="21" s="1"/>
  <c r="Y286" i="21"/>
  <c r="X286" i="21"/>
  <c r="V286" i="21"/>
  <c r="U286" i="21"/>
  <c r="T286" i="21"/>
  <c r="S286" i="21"/>
  <c r="R286" i="21"/>
  <c r="Q286" i="21"/>
  <c r="Y285" i="21"/>
  <c r="X285" i="21"/>
  <c r="V285" i="21"/>
  <c r="U285" i="21"/>
  <c r="T285" i="21"/>
  <c r="S285" i="21"/>
  <c r="R285" i="21"/>
  <c r="Q285" i="21"/>
  <c r="Y284" i="21"/>
  <c r="X284" i="21"/>
  <c r="V284" i="21"/>
  <c r="U284" i="21"/>
  <c r="T284" i="21"/>
  <c r="S284" i="21"/>
  <c r="R284" i="21"/>
  <c r="Q284" i="21"/>
  <c r="Y283" i="21"/>
  <c r="X283" i="21"/>
  <c r="V283" i="21"/>
  <c r="U283" i="21"/>
  <c r="T283" i="21"/>
  <c r="S283" i="21"/>
  <c r="R283" i="21"/>
  <c r="Q283" i="21"/>
  <c r="Y282" i="21"/>
  <c r="X282" i="21"/>
  <c r="V282" i="21"/>
  <c r="U282" i="21"/>
  <c r="T282" i="21"/>
  <c r="S282" i="21"/>
  <c r="R282" i="21"/>
  <c r="Q282" i="21"/>
  <c r="Y281" i="21"/>
  <c r="X281" i="21"/>
  <c r="V281" i="21"/>
  <c r="U281" i="21"/>
  <c r="T281" i="21"/>
  <c r="S281" i="21"/>
  <c r="R281" i="21"/>
  <c r="Q281" i="21"/>
  <c r="Y280" i="21"/>
  <c r="X280" i="21"/>
  <c r="V280" i="21"/>
  <c r="U280" i="21"/>
  <c r="T280" i="21"/>
  <c r="S280" i="21"/>
  <c r="R280" i="21"/>
  <c r="Q280" i="21"/>
  <c r="Y279" i="21"/>
  <c r="X279" i="21"/>
  <c r="V279" i="21"/>
  <c r="U279" i="21"/>
  <c r="T279" i="21"/>
  <c r="S279" i="21"/>
  <c r="R279" i="21"/>
  <c r="Q279" i="21"/>
  <c r="Y278" i="21"/>
  <c r="X278" i="21"/>
  <c r="V278" i="21"/>
  <c r="U278" i="21"/>
  <c r="T278" i="21"/>
  <c r="S278" i="21"/>
  <c r="R278" i="21"/>
  <c r="Q278" i="21"/>
  <c r="Y277" i="21"/>
  <c r="X277" i="21"/>
  <c r="V277" i="21"/>
  <c r="U277" i="21"/>
  <c r="T277" i="21"/>
  <c r="S277" i="21"/>
  <c r="R277" i="21"/>
  <c r="Q277" i="21"/>
  <c r="Y276" i="21"/>
  <c r="X276" i="21"/>
  <c r="V276" i="21"/>
  <c r="U276" i="21"/>
  <c r="T276" i="21"/>
  <c r="S276" i="21"/>
  <c r="R276" i="21"/>
  <c r="Q276" i="21"/>
  <c r="Y275" i="21"/>
  <c r="X275" i="21"/>
  <c r="V275" i="21"/>
  <c r="U275" i="21"/>
  <c r="T275" i="21"/>
  <c r="S275" i="21"/>
  <c r="R275" i="21"/>
  <c r="Q275" i="21"/>
  <c r="Y274" i="21"/>
  <c r="X274" i="21"/>
  <c r="V274" i="21"/>
  <c r="U274" i="21"/>
  <c r="T274" i="21"/>
  <c r="S274" i="21"/>
  <c r="R274" i="21"/>
  <c r="Q274" i="21"/>
  <c r="Y273" i="21"/>
  <c r="X273" i="21"/>
  <c r="V273" i="21"/>
  <c r="U273" i="21"/>
  <c r="T273" i="21"/>
  <c r="S273" i="21"/>
  <c r="R273" i="21"/>
  <c r="Q273" i="21"/>
  <c r="Y272" i="21"/>
  <c r="X272" i="21"/>
  <c r="V272" i="21"/>
  <c r="U272" i="21"/>
  <c r="T272" i="21"/>
  <c r="S272" i="21"/>
  <c r="R272" i="21"/>
  <c r="Q272" i="21"/>
  <c r="Y271" i="21"/>
  <c r="X271" i="21"/>
  <c r="V271" i="21"/>
  <c r="U271" i="21"/>
  <c r="T271" i="21"/>
  <c r="S271" i="21"/>
  <c r="R271" i="21"/>
  <c r="Q271" i="21"/>
  <c r="Y270" i="21"/>
  <c r="X270" i="21"/>
  <c r="V270" i="21"/>
  <c r="U270" i="21"/>
  <c r="T270" i="21"/>
  <c r="S270" i="21"/>
  <c r="R270" i="21"/>
  <c r="Q270" i="21"/>
  <c r="Y269" i="21"/>
  <c r="X269" i="21"/>
  <c r="V269" i="21"/>
  <c r="U269" i="21"/>
  <c r="T269" i="21"/>
  <c r="S269" i="21"/>
  <c r="R269" i="21"/>
  <c r="Q269" i="21"/>
  <c r="Y268" i="21"/>
  <c r="X268" i="21"/>
  <c r="V268" i="21"/>
  <c r="U268" i="21"/>
  <c r="T268" i="21"/>
  <c r="S268" i="21"/>
  <c r="R268" i="21"/>
  <c r="Q268" i="21"/>
  <c r="Y267" i="21"/>
  <c r="X267" i="21"/>
  <c r="V267" i="21"/>
  <c r="U267" i="21"/>
  <c r="T267" i="21"/>
  <c r="S267" i="21"/>
  <c r="R267" i="21"/>
  <c r="Q267" i="21"/>
  <c r="Y266" i="21"/>
  <c r="X266" i="21"/>
  <c r="V266" i="21"/>
  <c r="U266" i="21"/>
  <c r="T266" i="21"/>
  <c r="S266" i="21"/>
  <c r="R266" i="21"/>
  <c r="Q266" i="21"/>
  <c r="Y265" i="21"/>
  <c r="X265" i="21"/>
  <c r="V265" i="21"/>
  <c r="U265" i="21"/>
  <c r="T265" i="21"/>
  <c r="S265" i="21"/>
  <c r="R265" i="21"/>
  <c r="Q265" i="21"/>
  <c r="Y264" i="21"/>
  <c r="X264" i="21"/>
  <c r="V264" i="21"/>
  <c r="U264" i="21"/>
  <c r="T264" i="21"/>
  <c r="S264" i="21"/>
  <c r="R264" i="21"/>
  <c r="Q264" i="21"/>
  <c r="Y263" i="21"/>
  <c r="X263" i="21"/>
  <c r="V263" i="21"/>
  <c r="U263" i="21"/>
  <c r="T263" i="21"/>
  <c r="S263" i="21"/>
  <c r="R263" i="21"/>
  <c r="Q263" i="21"/>
  <c r="Y262" i="21"/>
  <c r="X262" i="21"/>
  <c r="V262" i="21"/>
  <c r="U262" i="21"/>
  <c r="T262" i="21"/>
  <c r="S262" i="21"/>
  <c r="R262" i="21"/>
  <c r="Q262" i="21"/>
  <c r="Y261" i="21"/>
  <c r="X261" i="21"/>
  <c r="V261" i="21"/>
  <c r="U261" i="21"/>
  <c r="T261" i="21"/>
  <c r="S261" i="21"/>
  <c r="R261" i="21"/>
  <c r="Q261" i="21"/>
  <c r="Y260" i="21"/>
  <c r="X260" i="21"/>
  <c r="V260" i="21"/>
  <c r="U260" i="21"/>
  <c r="T260" i="21"/>
  <c r="S260" i="21"/>
  <c r="R260" i="21"/>
  <c r="Q260" i="21"/>
  <c r="Y259" i="21"/>
  <c r="X259" i="21"/>
  <c r="V259" i="21"/>
  <c r="U259" i="21"/>
  <c r="T259" i="21"/>
  <c r="S259" i="21"/>
  <c r="R259" i="21"/>
  <c r="Q259" i="21"/>
  <c r="Y258" i="21"/>
  <c r="X258" i="21"/>
  <c r="V258" i="21"/>
  <c r="U258" i="21"/>
  <c r="T258" i="21"/>
  <c r="S258" i="21"/>
  <c r="R258" i="21"/>
  <c r="Q258" i="21"/>
  <c r="Y257" i="21"/>
  <c r="X257" i="21"/>
  <c r="V257" i="21"/>
  <c r="U257" i="21"/>
  <c r="U256" i="21" s="1"/>
  <c r="V393" i="21" s="1"/>
  <c r="T257" i="21"/>
  <c r="S257" i="21"/>
  <c r="S256" i="21" s="1"/>
  <c r="T393" i="21" s="1"/>
  <c r="R257" i="21"/>
  <c r="Q257" i="21"/>
  <c r="O256" i="21"/>
  <c r="O409" i="21" s="1"/>
  <c r="N256" i="21"/>
  <c r="O393" i="21" s="1"/>
  <c r="M256" i="21"/>
  <c r="M409" i="21"/>
  <c r="L256" i="21"/>
  <c r="M393" i="21" s="1"/>
  <c r="K256" i="21"/>
  <c r="K409" i="21" s="1"/>
  <c r="J256" i="21"/>
  <c r="K393" i="21" s="1"/>
  <c r="H256" i="21"/>
  <c r="H409" i="21" s="1"/>
  <c r="G256" i="21"/>
  <c r="H393" i="21" s="1"/>
  <c r="F256" i="21"/>
  <c r="F409" i="21" s="1"/>
  <c r="E256" i="21"/>
  <c r="F393" i="21" s="1"/>
  <c r="C256" i="21"/>
  <c r="D393" i="21"/>
  <c r="Y255" i="21"/>
  <c r="X255" i="21"/>
  <c r="V255" i="21"/>
  <c r="U255" i="21"/>
  <c r="T255" i="21"/>
  <c r="S255" i="21"/>
  <c r="R255" i="21"/>
  <c r="Q255" i="21"/>
  <c r="Y254" i="21"/>
  <c r="X254" i="21"/>
  <c r="V254" i="21"/>
  <c r="U254" i="21"/>
  <c r="T254" i="21"/>
  <c r="S254" i="21"/>
  <c r="R254" i="21"/>
  <c r="Q254" i="21"/>
  <c r="Y253" i="21"/>
  <c r="X253" i="21"/>
  <c r="V253" i="21"/>
  <c r="U253" i="21"/>
  <c r="T253" i="21"/>
  <c r="S253" i="21"/>
  <c r="R253" i="21"/>
  <c r="Q253" i="21"/>
  <c r="Y252" i="21"/>
  <c r="X252" i="21"/>
  <c r="V252" i="21"/>
  <c r="U252" i="21"/>
  <c r="T252" i="21"/>
  <c r="S252" i="21"/>
  <c r="R252" i="21"/>
  <c r="Q252" i="21"/>
  <c r="Y251" i="21"/>
  <c r="X251" i="21"/>
  <c r="V251" i="21"/>
  <c r="U251" i="21"/>
  <c r="T251" i="21"/>
  <c r="S251" i="21"/>
  <c r="R251" i="21"/>
  <c r="Q251" i="21"/>
  <c r="Y250" i="21"/>
  <c r="X250" i="21"/>
  <c r="V250" i="21"/>
  <c r="U250" i="21"/>
  <c r="T250" i="21"/>
  <c r="S250" i="21"/>
  <c r="R250" i="21"/>
  <c r="Q250" i="21"/>
  <c r="Y249" i="21"/>
  <c r="X249" i="21"/>
  <c r="V249" i="21"/>
  <c r="U249" i="21"/>
  <c r="T249" i="21"/>
  <c r="S249" i="21"/>
  <c r="R249" i="21"/>
  <c r="Q249" i="21"/>
  <c r="Y248" i="21"/>
  <c r="X248" i="21"/>
  <c r="V248" i="21"/>
  <c r="U248" i="21"/>
  <c r="T248" i="21"/>
  <c r="S248" i="21"/>
  <c r="R248" i="21"/>
  <c r="Q248" i="21"/>
  <c r="Y247" i="21"/>
  <c r="X247" i="21"/>
  <c r="V247" i="21"/>
  <c r="U247" i="21"/>
  <c r="T247" i="21"/>
  <c r="S247" i="21"/>
  <c r="R247" i="21"/>
  <c r="Q247" i="21"/>
  <c r="Y246" i="21"/>
  <c r="X246" i="21"/>
  <c r="V246" i="21"/>
  <c r="U246" i="21"/>
  <c r="T246" i="21"/>
  <c r="S246" i="21"/>
  <c r="R246" i="21"/>
  <c r="Q246" i="21"/>
  <c r="Y245" i="21"/>
  <c r="X245" i="21"/>
  <c r="V245" i="21"/>
  <c r="U245" i="21"/>
  <c r="T245" i="21"/>
  <c r="S245" i="21"/>
  <c r="R245" i="21"/>
  <c r="Q245" i="21"/>
  <c r="Y244" i="21"/>
  <c r="X244" i="21"/>
  <c r="V244" i="21"/>
  <c r="U244" i="21"/>
  <c r="T244" i="21"/>
  <c r="S244" i="21"/>
  <c r="R244" i="21"/>
  <c r="Q244" i="21"/>
  <c r="Y243" i="21"/>
  <c r="X243" i="21"/>
  <c r="V243" i="21"/>
  <c r="U243" i="21"/>
  <c r="T243" i="21"/>
  <c r="S243" i="21"/>
  <c r="R243" i="21"/>
  <c r="Q243" i="21"/>
  <c r="Y242" i="21"/>
  <c r="X242" i="21"/>
  <c r="V242" i="21"/>
  <c r="U242" i="21"/>
  <c r="T242" i="21"/>
  <c r="S242" i="21"/>
  <c r="R242" i="21"/>
  <c r="Q242" i="21"/>
  <c r="Y241" i="21"/>
  <c r="X241" i="21"/>
  <c r="V241" i="21"/>
  <c r="U241" i="21"/>
  <c r="T241" i="21"/>
  <c r="S241" i="21"/>
  <c r="R241" i="21"/>
  <c r="Q241" i="21"/>
  <c r="Y240" i="21"/>
  <c r="X240" i="21"/>
  <c r="V240" i="21"/>
  <c r="U240" i="21"/>
  <c r="T240" i="21"/>
  <c r="S240" i="21"/>
  <c r="R240" i="21"/>
  <c r="Q240" i="21"/>
  <c r="Y239" i="21"/>
  <c r="X239" i="21"/>
  <c r="V239" i="21"/>
  <c r="U239" i="21"/>
  <c r="T239" i="21"/>
  <c r="S239" i="21"/>
  <c r="R239" i="21"/>
  <c r="Q239" i="21"/>
  <c r="Y238" i="21"/>
  <c r="X238" i="21"/>
  <c r="V238" i="21"/>
  <c r="U238" i="21"/>
  <c r="T238" i="21"/>
  <c r="S238" i="21"/>
  <c r="R238" i="21"/>
  <c r="Q238" i="21"/>
  <c r="Y237" i="21"/>
  <c r="X237" i="21"/>
  <c r="V237" i="21"/>
  <c r="U237" i="21"/>
  <c r="T237" i="21"/>
  <c r="S237" i="21"/>
  <c r="R237" i="21"/>
  <c r="Q237" i="21"/>
  <c r="Y236" i="21"/>
  <c r="X236" i="21"/>
  <c r="V236" i="21"/>
  <c r="U236" i="21"/>
  <c r="T236" i="21"/>
  <c r="S236" i="21"/>
  <c r="R236" i="21"/>
  <c r="Q236" i="21"/>
  <c r="Y235" i="21"/>
  <c r="X235" i="21"/>
  <c r="V235" i="21"/>
  <c r="U235" i="21"/>
  <c r="T235" i="21"/>
  <c r="S235" i="21"/>
  <c r="R235" i="21"/>
  <c r="Q235" i="21"/>
  <c r="Y234" i="21"/>
  <c r="X234" i="21"/>
  <c r="V234" i="21"/>
  <c r="U234" i="21"/>
  <c r="T234" i="21"/>
  <c r="S234" i="21"/>
  <c r="R234" i="21"/>
  <c r="Q234" i="21"/>
  <c r="Y233" i="21"/>
  <c r="X233" i="21"/>
  <c r="V233" i="21"/>
  <c r="U233" i="21"/>
  <c r="T233" i="21"/>
  <c r="S233" i="21"/>
  <c r="R233" i="21"/>
  <c r="Q233" i="21"/>
  <c r="Y232" i="21"/>
  <c r="X232" i="21"/>
  <c r="V232" i="21"/>
  <c r="U232" i="21"/>
  <c r="T232" i="21"/>
  <c r="S232" i="21"/>
  <c r="R232" i="21"/>
  <c r="Q232" i="21"/>
  <c r="Y231" i="21"/>
  <c r="X231" i="21"/>
  <c r="V231" i="21"/>
  <c r="U231" i="21"/>
  <c r="T231" i="21"/>
  <c r="S231" i="21"/>
  <c r="R231" i="21"/>
  <c r="Q231" i="21"/>
  <c r="Y230" i="21"/>
  <c r="X230" i="21"/>
  <c r="V230" i="21"/>
  <c r="U230" i="21"/>
  <c r="T230" i="21"/>
  <c r="S230" i="21"/>
  <c r="R230" i="21"/>
  <c r="Q230" i="21"/>
  <c r="Y229" i="21"/>
  <c r="X229" i="21"/>
  <c r="V229" i="21"/>
  <c r="U229" i="21"/>
  <c r="T229" i="21"/>
  <c r="S229" i="21"/>
  <c r="R229" i="21"/>
  <c r="Q229" i="21"/>
  <c r="Y228" i="21"/>
  <c r="X228" i="21"/>
  <c r="V228" i="21"/>
  <c r="U228" i="21"/>
  <c r="T228" i="21"/>
  <c r="S228" i="21"/>
  <c r="R228" i="21"/>
  <c r="Q228" i="21"/>
  <c r="Y227" i="21"/>
  <c r="X227" i="21"/>
  <c r="V227" i="21"/>
  <c r="U227" i="21"/>
  <c r="T227" i="21"/>
  <c r="S227" i="21"/>
  <c r="R227" i="21"/>
  <c r="Q227" i="21"/>
  <c r="Y226" i="21"/>
  <c r="X226" i="21"/>
  <c r="V226" i="21"/>
  <c r="U226" i="21"/>
  <c r="T226" i="21"/>
  <c r="S226" i="21"/>
  <c r="R226" i="21"/>
  <c r="Q226" i="21"/>
  <c r="Y225" i="21"/>
  <c r="X225" i="21"/>
  <c r="V225" i="21"/>
  <c r="V224" i="21" s="1"/>
  <c r="V408" i="21" s="1"/>
  <c r="U225" i="21"/>
  <c r="U224" i="21" s="1"/>
  <c r="V392" i="21" s="1"/>
  <c r="T225" i="21"/>
  <c r="S225" i="21"/>
  <c r="R225" i="21"/>
  <c r="Q225" i="21"/>
  <c r="Q224" i="21" s="1"/>
  <c r="R392" i="21" s="1"/>
  <c r="O224" i="21"/>
  <c r="O408" i="21" s="1"/>
  <c r="N224" i="21"/>
  <c r="O392" i="21" s="1"/>
  <c r="M224" i="21"/>
  <c r="M408" i="21" s="1"/>
  <c r="L224" i="21"/>
  <c r="M392" i="21" s="1"/>
  <c r="K224" i="21"/>
  <c r="K408" i="21" s="1"/>
  <c r="J224" i="21"/>
  <c r="K392" i="21" s="1"/>
  <c r="H224" i="21"/>
  <c r="H408" i="21" s="1"/>
  <c r="G224" i="21"/>
  <c r="H392" i="21" s="1"/>
  <c r="F224" i="21"/>
  <c r="F408" i="21" s="1"/>
  <c r="E224" i="21"/>
  <c r="F392" i="21" s="1"/>
  <c r="C224" i="21"/>
  <c r="D392" i="21" s="1"/>
  <c r="Y223" i="21"/>
  <c r="X223" i="21"/>
  <c r="V223" i="21"/>
  <c r="U223" i="21"/>
  <c r="T223" i="21"/>
  <c r="S223" i="21"/>
  <c r="R223" i="21"/>
  <c r="Q223" i="21"/>
  <c r="Y222" i="21"/>
  <c r="X222" i="21"/>
  <c r="V222" i="21"/>
  <c r="U222" i="21"/>
  <c r="T222" i="21"/>
  <c r="S222" i="21"/>
  <c r="R222" i="21"/>
  <c r="Q222" i="21"/>
  <c r="Y221" i="21"/>
  <c r="X221" i="21"/>
  <c r="V221" i="21"/>
  <c r="U221" i="21"/>
  <c r="T221" i="21"/>
  <c r="S221" i="21"/>
  <c r="R221" i="21"/>
  <c r="Q221" i="21"/>
  <c r="Y220" i="21"/>
  <c r="X220" i="21"/>
  <c r="V220" i="21"/>
  <c r="U220" i="21"/>
  <c r="T220" i="21"/>
  <c r="S220" i="21"/>
  <c r="R220" i="21"/>
  <c r="Q220" i="21"/>
  <c r="Y219" i="21"/>
  <c r="X219" i="21"/>
  <c r="V219" i="21"/>
  <c r="U219" i="21"/>
  <c r="T219" i="21"/>
  <c r="S219" i="21"/>
  <c r="R219" i="21"/>
  <c r="Q219" i="21"/>
  <c r="Y218" i="21"/>
  <c r="X218" i="21"/>
  <c r="V218" i="21"/>
  <c r="U218" i="21"/>
  <c r="T218" i="21"/>
  <c r="S218" i="21"/>
  <c r="R218" i="21"/>
  <c r="Q218" i="21"/>
  <c r="Y217" i="21"/>
  <c r="X217" i="21"/>
  <c r="V217" i="21"/>
  <c r="U217" i="21"/>
  <c r="T217" i="21"/>
  <c r="S217" i="21"/>
  <c r="R217" i="21"/>
  <c r="Q217" i="21"/>
  <c r="Y216" i="21"/>
  <c r="X216" i="21"/>
  <c r="V216" i="21"/>
  <c r="U216" i="21"/>
  <c r="T216" i="21"/>
  <c r="S216" i="21"/>
  <c r="R216" i="21"/>
  <c r="Q216" i="21"/>
  <c r="Y215" i="21"/>
  <c r="X215" i="21"/>
  <c r="V215" i="21"/>
  <c r="U215" i="21"/>
  <c r="T215" i="21"/>
  <c r="S215" i="21"/>
  <c r="R215" i="21"/>
  <c r="Q215" i="21"/>
  <c r="Y214" i="21"/>
  <c r="X214" i="21"/>
  <c r="V214" i="21"/>
  <c r="U214" i="21"/>
  <c r="T214" i="21"/>
  <c r="S214" i="21"/>
  <c r="R214" i="21"/>
  <c r="Q214" i="21"/>
  <c r="Y213" i="21"/>
  <c r="X213" i="21"/>
  <c r="V213" i="21"/>
  <c r="U213" i="21"/>
  <c r="T213" i="21"/>
  <c r="S213" i="21"/>
  <c r="R213" i="21"/>
  <c r="Q213" i="21"/>
  <c r="Y212" i="21"/>
  <c r="X212" i="21"/>
  <c r="V212" i="21"/>
  <c r="U212" i="21"/>
  <c r="T212" i="21"/>
  <c r="S212" i="21"/>
  <c r="R212" i="21"/>
  <c r="Q212" i="21"/>
  <c r="Y211" i="21"/>
  <c r="X211" i="21"/>
  <c r="V211" i="21"/>
  <c r="U211" i="21"/>
  <c r="T211" i="21"/>
  <c r="S211" i="21"/>
  <c r="R211" i="21"/>
  <c r="Q211" i="21"/>
  <c r="Y210" i="21"/>
  <c r="X210" i="21"/>
  <c r="V210" i="21"/>
  <c r="U210" i="21"/>
  <c r="T210" i="21"/>
  <c r="S210" i="21"/>
  <c r="R210" i="21"/>
  <c r="Q210" i="21"/>
  <c r="Y209" i="21"/>
  <c r="X209" i="21"/>
  <c r="V209" i="21"/>
  <c r="U209" i="21"/>
  <c r="T209" i="21"/>
  <c r="S209" i="21"/>
  <c r="R209" i="21"/>
  <c r="Q209" i="21"/>
  <c r="Y208" i="21"/>
  <c r="X208" i="21"/>
  <c r="V208" i="21"/>
  <c r="U208" i="21"/>
  <c r="T208" i="21"/>
  <c r="S208" i="21"/>
  <c r="R208" i="21"/>
  <c r="Q208" i="21"/>
  <c r="Y207" i="21"/>
  <c r="X207" i="21"/>
  <c r="V207" i="21"/>
  <c r="U207" i="21"/>
  <c r="T207" i="21"/>
  <c r="S207" i="21"/>
  <c r="R207" i="21"/>
  <c r="Q207" i="21"/>
  <c r="Y206" i="21"/>
  <c r="X206" i="21"/>
  <c r="V206" i="21"/>
  <c r="U206" i="21"/>
  <c r="T206" i="21"/>
  <c r="S206" i="21"/>
  <c r="R206" i="21"/>
  <c r="Q206" i="21"/>
  <c r="Y205" i="21"/>
  <c r="X205" i="21"/>
  <c r="V205" i="21"/>
  <c r="U205" i="21"/>
  <c r="T205" i="21"/>
  <c r="S205" i="21"/>
  <c r="R205" i="21"/>
  <c r="Q205" i="21"/>
  <c r="Y204" i="21"/>
  <c r="X204" i="21"/>
  <c r="V204" i="21"/>
  <c r="U204" i="21"/>
  <c r="T204" i="21"/>
  <c r="S204" i="21"/>
  <c r="R204" i="21"/>
  <c r="Q204" i="21"/>
  <c r="Y203" i="21"/>
  <c r="X203" i="21"/>
  <c r="V203" i="21"/>
  <c r="U203" i="21"/>
  <c r="T203" i="21"/>
  <c r="S203" i="21"/>
  <c r="R203" i="21"/>
  <c r="Q203" i="21"/>
  <c r="Y202" i="21"/>
  <c r="X202" i="21"/>
  <c r="V202" i="21"/>
  <c r="U202" i="21"/>
  <c r="T202" i="21"/>
  <c r="S202" i="21"/>
  <c r="R202" i="21"/>
  <c r="Q202" i="21"/>
  <c r="Y201" i="21"/>
  <c r="X201" i="21"/>
  <c r="V201" i="21"/>
  <c r="U201" i="21"/>
  <c r="T201" i="21"/>
  <c r="S201" i="21"/>
  <c r="R201" i="21"/>
  <c r="Q201" i="21"/>
  <c r="Y200" i="21"/>
  <c r="X200" i="21"/>
  <c r="V200" i="21"/>
  <c r="U200" i="21"/>
  <c r="T200" i="21"/>
  <c r="S200" i="21"/>
  <c r="R200" i="21"/>
  <c r="Q200" i="21"/>
  <c r="Y199" i="21"/>
  <c r="X199" i="21"/>
  <c r="V199" i="21"/>
  <c r="U199" i="21"/>
  <c r="T199" i="21"/>
  <c r="S199" i="21"/>
  <c r="R199" i="21"/>
  <c r="Q199" i="21"/>
  <c r="Y198" i="21"/>
  <c r="X198" i="21"/>
  <c r="V198" i="21"/>
  <c r="U198" i="21"/>
  <c r="T198" i="21"/>
  <c r="S198" i="21"/>
  <c r="R198" i="21"/>
  <c r="Q198" i="21"/>
  <c r="Y197" i="21"/>
  <c r="X197" i="21"/>
  <c r="V197" i="21"/>
  <c r="U197" i="21"/>
  <c r="T197" i="21"/>
  <c r="S197" i="21"/>
  <c r="R197" i="21"/>
  <c r="Q197" i="21"/>
  <c r="Y196" i="21"/>
  <c r="X196" i="21"/>
  <c r="V196" i="21"/>
  <c r="U196" i="21"/>
  <c r="T196" i="21"/>
  <c r="S196" i="21"/>
  <c r="R196" i="21"/>
  <c r="Q196" i="21"/>
  <c r="Y195" i="21"/>
  <c r="X195" i="21"/>
  <c r="V195" i="21"/>
  <c r="U195" i="21"/>
  <c r="T195" i="21"/>
  <c r="S195" i="21"/>
  <c r="R195" i="21"/>
  <c r="Q195" i="21"/>
  <c r="Y194" i="21"/>
  <c r="X194" i="21"/>
  <c r="V194" i="21"/>
  <c r="U194" i="21"/>
  <c r="T194" i="21"/>
  <c r="S194" i="21"/>
  <c r="R194" i="21"/>
  <c r="Q194" i="21"/>
  <c r="Y193" i="21"/>
  <c r="X193" i="21"/>
  <c r="V193" i="21"/>
  <c r="U193" i="21"/>
  <c r="T193" i="21"/>
  <c r="T192" i="21" s="1"/>
  <c r="T407" i="21" s="1"/>
  <c r="S193" i="21"/>
  <c r="R193" i="21"/>
  <c r="Q193" i="21"/>
  <c r="O192" i="21"/>
  <c r="O407" i="21" s="1"/>
  <c r="N192" i="21"/>
  <c r="O391" i="21" s="1"/>
  <c r="M192" i="21"/>
  <c r="M407" i="21" s="1"/>
  <c r="L192" i="21"/>
  <c r="M391" i="21" s="1"/>
  <c r="K192" i="21"/>
  <c r="K407" i="21" s="1"/>
  <c r="J192" i="21"/>
  <c r="K391" i="21" s="1"/>
  <c r="H192" i="21"/>
  <c r="H407" i="21" s="1"/>
  <c r="G192" i="21"/>
  <c r="H391" i="21" s="1"/>
  <c r="F192" i="21"/>
  <c r="F407" i="21" s="1"/>
  <c r="E192" i="21"/>
  <c r="F391" i="21" s="1"/>
  <c r="C192" i="21"/>
  <c r="D391" i="21" s="1"/>
  <c r="Y191" i="21"/>
  <c r="X191" i="21"/>
  <c r="V191" i="21"/>
  <c r="U191" i="21"/>
  <c r="T191" i="21"/>
  <c r="S191" i="21"/>
  <c r="R191" i="21"/>
  <c r="Q191" i="21"/>
  <c r="Y190" i="21"/>
  <c r="X190" i="21"/>
  <c r="V190" i="21"/>
  <c r="U190" i="21"/>
  <c r="T190" i="21"/>
  <c r="S190" i="21"/>
  <c r="R190" i="21"/>
  <c r="Q190" i="21"/>
  <c r="Y189" i="21"/>
  <c r="X189" i="21"/>
  <c r="V189" i="21"/>
  <c r="U189" i="21"/>
  <c r="T189" i="21"/>
  <c r="S189" i="21"/>
  <c r="R189" i="21"/>
  <c r="Q189" i="21"/>
  <c r="Y188" i="21"/>
  <c r="X188" i="21"/>
  <c r="V188" i="21"/>
  <c r="U188" i="21"/>
  <c r="T188" i="21"/>
  <c r="S188" i="21"/>
  <c r="R188" i="21"/>
  <c r="Q188" i="21"/>
  <c r="Y187" i="21"/>
  <c r="X187" i="21"/>
  <c r="V187" i="21"/>
  <c r="U187" i="21"/>
  <c r="T187" i="21"/>
  <c r="S187" i="21"/>
  <c r="R187" i="21"/>
  <c r="Q187" i="21"/>
  <c r="Y186" i="21"/>
  <c r="X186" i="21"/>
  <c r="V186" i="21"/>
  <c r="U186" i="21"/>
  <c r="T186" i="21"/>
  <c r="S186" i="21"/>
  <c r="R186" i="21"/>
  <c r="Q186" i="21"/>
  <c r="Y185" i="21"/>
  <c r="X185" i="21"/>
  <c r="V185" i="21"/>
  <c r="U185" i="21"/>
  <c r="T185" i="21"/>
  <c r="S185" i="21"/>
  <c r="R185" i="21"/>
  <c r="Q185" i="21"/>
  <c r="Y184" i="21"/>
  <c r="X184" i="21"/>
  <c r="V184" i="21"/>
  <c r="U184" i="21"/>
  <c r="T184" i="21"/>
  <c r="S184" i="21"/>
  <c r="R184" i="21"/>
  <c r="Q184" i="21"/>
  <c r="Y183" i="21"/>
  <c r="X183" i="21"/>
  <c r="V183" i="21"/>
  <c r="U183" i="21"/>
  <c r="T183" i="21"/>
  <c r="S183" i="21"/>
  <c r="R183" i="21"/>
  <c r="Q183" i="21"/>
  <c r="Y182" i="21"/>
  <c r="X182" i="21"/>
  <c r="V182" i="21"/>
  <c r="U182" i="21"/>
  <c r="T182" i="21"/>
  <c r="S182" i="21"/>
  <c r="R182" i="21"/>
  <c r="Q182" i="21"/>
  <c r="Y181" i="21"/>
  <c r="X181" i="21"/>
  <c r="V181" i="21"/>
  <c r="U181" i="21"/>
  <c r="T181" i="21"/>
  <c r="S181" i="21"/>
  <c r="R181" i="21"/>
  <c r="Q181" i="21"/>
  <c r="Y180" i="21"/>
  <c r="X180" i="21"/>
  <c r="V180" i="21"/>
  <c r="U180" i="21"/>
  <c r="T180" i="21"/>
  <c r="S180" i="21"/>
  <c r="R180" i="21"/>
  <c r="Q180" i="21"/>
  <c r="Y179" i="21"/>
  <c r="X179" i="21"/>
  <c r="V179" i="21"/>
  <c r="U179" i="21"/>
  <c r="T179" i="21"/>
  <c r="S179" i="21"/>
  <c r="R179" i="21"/>
  <c r="Q179" i="21"/>
  <c r="Y178" i="21"/>
  <c r="X178" i="21"/>
  <c r="V178" i="21"/>
  <c r="U178" i="21"/>
  <c r="T178" i="21"/>
  <c r="S178" i="21"/>
  <c r="R178" i="21"/>
  <c r="Q178" i="21"/>
  <c r="Y177" i="21"/>
  <c r="X177" i="21"/>
  <c r="V177" i="21"/>
  <c r="U177" i="21"/>
  <c r="U162" i="21"/>
  <c r="U163" i="21"/>
  <c r="U164" i="21"/>
  <c r="U165" i="21"/>
  <c r="U6" i="21"/>
  <c r="U5" i="21" s="1"/>
  <c r="V385" i="21" s="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98" i="21"/>
  <c r="V388" i="21" s="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29" i="21"/>
  <c r="U166" i="21"/>
  <c r="U167" i="21"/>
  <c r="U168" i="21"/>
  <c r="U169" i="21"/>
  <c r="U170" i="21"/>
  <c r="U171" i="21"/>
  <c r="U172" i="21"/>
  <c r="U173" i="21"/>
  <c r="U174" i="21"/>
  <c r="U175" i="21"/>
  <c r="U176" i="21"/>
  <c r="U192" i="21"/>
  <c r="V391" i="21" s="1"/>
  <c r="U350" i="21"/>
  <c r="R71" i="20"/>
  <c r="AA71" i="20" s="1"/>
  <c r="T177" i="21"/>
  <c r="S177" i="21"/>
  <c r="R177" i="21"/>
  <c r="Q177" i="21"/>
  <c r="Q162" i="21"/>
  <c r="Q163" i="21"/>
  <c r="Q164" i="21"/>
  <c r="Q16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6" i="21"/>
  <c r="Q167" i="21"/>
  <c r="Q168" i="21"/>
  <c r="Q169" i="21"/>
  <c r="Q170" i="21"/>
  <c r="Q171" i="21"/>
  <c r="Q172" i="21"/>
  <c r="Q173" i="21"/>
  <c r="Q174" i="21"/>
  <c r="Q175" i="21"/>
  <c r="Q176" i="21"/>
  <c r="Q256" i="21"/>
  <c r="R393" i="21" s="1"/>
  <c r="Q350" i="21"/>
  <c r="Y176" i="21"/>
  <c r="X176" i="21"/>
  <c r="V176" i="21"/>
  <c r="T176" i="21"/>
  <c r="S176" i="21"/>
  <c r="R176" i="21"/>
  <c r="Y175" i="21"/>
  <c r="X175" i="21"/>
  <c r="V175" i="21"/>
  <c r="T175" i="21"/>
  <c r="S175" i="21"/>
  <c r="R175" i="21"/>
  <c r="Y174" i="21"/>
  <c r="X174" i="21"/>
  <c r="V174" i="21"/>
  <c r="T174" i="21"/>
  <c r="S174" i="21"/>
  <c r="R174" i="21"/>
  <c r="Y173" i="21"/>
  <c r="X173" i="21"/>
  <c r="V173" i="21"/>
  <c r="T173" i="21"/>
  <c r="S173" i="21"/>
  <c r="R173" i="21"/>
  <c r="Y172" i="21"/>
  <c r="X172" i="21"/>
  <c r="V172" i="21"/>
  <c r="V162" i="21"/>
  <c r="V163" i="21"/>
  <c r="V164" i="21"/>
  <c r="V16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8" i="21"/>
  <c r="V39" i="21"/>
  <c r="V37" i="21" s="1"/>
  <c r="V402" i="21" s="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7" i="21"/>
  <c r="V66" i="21" s="1"/>
  <c r="V403" i="21" s="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6" i="21"/>
  <c r="V167" i="21"/>
  <c r="V168" i="21"/>
  <c r="V169" i="21"/>
  <c r="V170" i="21"/>
  <c r="V171" i="21"/>
  <c r="V256" i="21"/>
  <c r="V287" i="21"/>
  <c r="V410" i="21" s="1"/>
  <c r="V319" i="21"/>
  <c r="V411" i="21" s="1"/>
  <c r="S71" i="20"/>
  <c r="AB71" i="20"/>
  <c r="T172" i="21"/>
  <c r="S172" i="21"/>
  <c r="S162" i="21"/>
  <c r="S163" i="21"/>
  <c r="S164" i="21"/>
  <c r="S165" i="21"/>
  <c r="S166" i="21"/>
  <c r="S167" i="21"/>
  <c r="S168" i="21"/>
  <c r="S169" i="21"/>
  <c r="S170" i="21"/>
  <c r="S171" i="21"/>
  <c r="R172" i="21"/>
  <c r="R162" i="21"/>
  <c r="R163" i="21"/>
  <c r="R164" i="21"/>
  <c r="R165" i="21"/>
  <c r="R166" i="21"/>
  <c r="R167" i="21"/>
  <c r="R168" i="21"/>
  <c r="R169" i="21"/>
  <c r="R170" i="21"/>
  <c r="R171" i="21"/>
  <c r="Y171" i="21"/>
  <c r="X171" i="21"/>
  <c r="T171" i="21"/>
  <c r="Y170" i="21"/>
  <c r="X170" i="21"/>
  <c r="T170" i="21"/>
  <c r="Y169" i="21"/>
  <c r="X169" i="21"/>
  <c r="T169" i="21"/>
  <c r="Y168" i="21"/>
  <c r="X168" i="21"/>
  <c r="T168" i="21"/>
  <c r="Y167" i="21"/>
  <c r="X167" i="21"/>
  <c r="T167" i="21"/>
  <c r="Y166" i="21"/>
  <c r="X166" i="21"/>
  <c r="T166" i="21"/>
  <c r="Y165" i="21"/>
  <c r="X165" i="21"/>
  <c r="T165" i="21"/>
  <c r="N71" i="20"/>
  <c r="W71" i="20"/>
  <c r="Y164" i="21"/>
  <c r="X164" i="21"/>
  <c r="T164" i="21"/>
  <c r="Y163" i="21"/>
  <c r="X163" i="21"/>
  <c r="T163" i="21"/>
  <c r="Y162" i="21"/>
  <c r="X162" i="21"/>
  <c r="T162" i="21"/>
  <c r="Q71" i="20"/>
  <c r="Z71" i="20"/>
  <c r="O71" i="20"/>
  <c r="X71" i="20" s="1"/>
  <c r="V71" i="20" s="1"/>
  <c r="O161" i="21"/>
  <c r="O406" i="21" s="1"/>
  <c r="O5" i="21"/>
  <c r="O401" i="21" s="1"/>
  <c r="O37" i="21"/>
  <c r="O402" i="21" s="1"/>
  <c r="O66" i="21"/>
  <c r="O403" i="21" s="1"/>
  <c r="O98" i="21"/>
  <c r="O404" i="21" s="1"/>
  <c r="O129" i="21"/>
  <c r="O405" i="21" s="1"/>
  <c r="N161" i="21"/>
  <c r="O390" i="21" s="1"/>
  <c r="M161" i="21"/>
  <c r="M406" i="21" s="1"/>
  <c r="M37" i="21"/>
  <c r="M66" i="21"/>
  <c r="M98" i="21"/>
  <c r="M404" i="21" s="1"/>
  <c r="M129" i="21"/>
  <c r="L161" i="21"/>
  <c r="M390" i="21" s="1"/>
  <c r="L5" i="21"/>
  <c r="M385" i="21" s="1"/>
  <c r="L37" i="21"/>
  <c r="M386" i="21" s="1"/>
  <c r="L66" i="21"/>
  <c r="M387" i="21" s="1"/>
  <c r="L98" i="21"/>
  <c r="M388" i="21" s="1"/>
  <c r="L129" i="21"/>
  <c r="M389" i="21" s="1"/>
  <c r="K161" i="21"/>
  <c r="K406" i="21" s="1"/>
  <c r="K5" i="21"/>
  <c r="K401" i="21" s="1"/>
  <c r="K37" i="21"/>
  <c r="K402" i="21" s="1"/>
  <c r="K66" i="21"/>
  <c r="K403" i="21" s="1"/>
  <c r="K98" i="21"/>
  <c r="K404" i="21" s="1"/>
  <c r="K129" i="21"/>
  <c r="K405" i="21" s="1"/>
  <c r="J161" i="21"/>
  <c r="K390" i="21" s="1"/>
  <c r="J5" i="21"/>
  <c r="K385" i="21" s="1"/>
  <c r="J37" i="21"/>
  <c r="K386" i="21" s="1"/>
  <c r="J66" i="21"/>
  <c r="K387" i="21" s="1"/>
  <c r="J98" i="21"/>
  <c r="K388" i="21"/>
  <c r="J129" i="21"/>
  <c r="K389" i="21" s="1"/>
  <c r="H161" i="21"/>
  <c r="H406" i="21" s="1"/>
  <c r="H5" i="21"/>
  <c r="H401" i="21" s="1"/>
  <c r="H37" i="21"/>
  <c r="H402" i="21" s="1"/>
  <c r="H66" i="21"/>
  <c r="H403" i="21" s="1"/>
  <c r="H98" i="21"/>
  <c r="H404" i="21" s="1"/>
  <c r="H129" i="21"/>
  <c r="H405" i="21" s="1"/>
  <c r="G161" i="21"/>
  <c r="H390" i="21" s="1"/>
  <c r="G5" i="21"/>
  <c r="H385" i="21" s="1"/>
  <c r="G37" i="21"/>
  <c r="H386" i="21" s="1"/>
  <c r="G66" i="21"/>
  <c r="H387" i="21" s="1"/>
  <c r="G98" i="21"/>
  <c r="H388" i="21" s="1"/>
  <c r="G129" i="21"/>
  <c r="H389" i="21"/>
  <c r="F161" i="21"/>
  <c r="F406" i="21" s="1"/>
  <c r="F5" i="21"/>
  <c r="F401" i="21" s="1"/>
  <c r="F37" i="21"/>
  <c r="F402" i="21" s="1"/>
  <c r="F66" i="21"/>
  <c r="F403" i="21" s="1"/>
  <c r="F98" i="21"/>
  <c r="F404" i="21" s="1"/>
  <c r="F129" i="21"/>
  <c r="F405" i="21" s="1"/>
  <c r="E161" i="21"/>
  <c r="F390" i="21" s="1"/>
  <c r="E5" i="21"/>
  <c r="F385" i="21" s="1"/>
  <c r="E37" i="21"/>
  <c r="F386" i="21" s="1"/>
  <c r="E66" i="21"/>
  <c r="F387" i="21" s="1"/>
  <c r="E98" i="21"/>
  <c r="F388" i="21" s="1"/>
  <c r="E129" i="21"/>
  <c r="F389" i="21" s="1"/>
  <c r="C161" i="21"/>
  <c r="D390" i="21" s="1"/>
  <c r="C37" i="21"/>
  <c r="C66" i="21"/>
  <c r="D387" i="21" s="1"/>
  <c r="C98" i="21"/>
  <c r="C129" i="21"/>
  <c r="D389" i="21" s="1"/>
  <c r="Y160" i="21"/>
  <c r="X160" i="21"/>
  <c r="T160" i="21"/>
  <c r="S160" i="21"/>
  <c r="R160" i="21"/>
  <c r="Y159" i="21"/>
  <c r="X159" i="21"/>
  <c r="T159" i="21"/>
  <c r="S159" i="21"/>
  <c r="R159" i="21"/>
  <c r="Y158" i="21"/>
  <c r="X158" i="21"/>
  <c r="T158" i="21"/>
  <c r="S158" i="21"/>
  <c r="R158" i="21"/>
  <c r="Y157" i="21"/>
  <c r="X157" i="21"/>
  <c r="T157" i="21"/>
  <c r="S157" i="21"/>
  <c r="R157" i="21"/>
  <c r="Y156" i="21"/>
  <c r="X156" i="21"/>
  <c r="T156" i="21"/>
  <c r="S156" i="21"/>
  <c r="R156" i="21"/>
  <c r="Y155" i="21"/>
  <c r="X155" i="21"/>
  <c r="T155" i="21"/>
  <c r="S155" i="21"/>
  <c r="R155" i="21"/>
  <c r="Y154" i="21"/>
  <c r="X154" i="21"/>
  <c r="T154" i="21"/>
  <c r="S154" i="21"/>
  <c r="R154" i="21"/>
  <c r="Y153" i="21"/>
  <c r="X153" i="21"/>
  <c r="T153" i="21"/>
  <c r="S153" i="21"/>
  <c r="R153" i="21"/>
  <c r="Y152" i="21"/>
  <c r="X152" i="21"/>
  <c r="T152" i="21"/>
  <c r="S152" i="21"/>
  <c r="R152" i="21"/>
  <c r="Y151" i="21"/>
  <c r="X151" i="21"/>
  <c r="T151" i="21"/>
  <c r="S151" i="21"/>
  <c r="R151" i="21"/>
  <c r="Y150" i="21"/>
  <c r="X150" i="21"/>
  <c r="T150" i="21"/>
  <c r="S150" i="21"/>
  <c r="R150" i="21"/>
  <c r="Y149" i="21"/>
  <c r="X149" i="21"/>
  <c r="T149" i="21"/>
  <c r="S149" i="21"/>
  <c r="R149" i="21"/>
  <c r="Y148" i="21"/>
  <c r="X148" i="21"/>
  <c r="T148" i="21"/>
  <c r="S148" i="21"/>
  <c r="R148" i="21"/>
  <c r="Y147" i="21"/>
  <c r="X147" i="21"/>
  <c r="T147" i="21"/>
  <c r="S147" i="21"/>
  <c r="R147" i="21"/>
  <c r="Y146" i="21"/>
  <c r="X146" i="21"/>
  <c r="T146" i="21"/>
  <c r="S146" i="21"/>
  <c r="R146" i="21"/>
  <c r="Y145" i="21"/>
  <c r="X145" i="21"/>
  <c r="T145" i="21"/>
  <c r="S145" i="21"/>
  <c r="R145" i="21"/>
  <c r="Y144" i="21"/>
  <c r="X144" i="21"/>
  <c r="T144" i="21"/>
  <c r="S144" i="21"/>
  <c r="R144" i="21"/>
  <c r="Y143" i="21"/>
  <c r="X143" i="21"/>
  <c r="T143" i="21"/>
  <c r="S143" i="21"/>
  <c r="R143" i="21"/>
  <c r="Y142" i="21"/>
  <c r="X142" i="21"/>
  <c r="T142" i="21"/>
  <c r="S142" i="21"/>
  <c r="R142" i="21"/>
  <c r="Y141" i="21"/>
  <c r="X141" i="21"/>
  <c r="T141" i="21"/>
  <c r="S141" i="21"/>
  <c r="R141" i="21"/>
  <c r="Y140" i="21"/>
  <c r="X140" i="21"/>
  <c r="T140" i="21"/>
  <c r="S140" i="21"/>
  <c r="R140" i="21"/>
  <c r="Y139" i="21"/>
  <c r="X139" i="21"/>
  <c r="T139" i="21"/>
  <c r="S139" i="21"/>
  <c r="R139" i="21"/>
  <c r="Y138" i="21"/>
  <c r="X138" i="21"/>
  <c r="T138" i="21"/>
  <c r="S138" i="21"/>
  <c r="R138" i="21"/>
  <c r="Y137" i="21"/>
  <c r="X137" i="21"/>
  <c r="T137" i="21"/>
  <c r="S137" i="21"/>
  <c r="R137" i="21"/>
  <c r="Y136" i="21"/>
  <c r="X136" i="21"/>
  <c r="T136" i="21"/>
  <c r="S136" i="21"/>
  <c r="R136" i="21"/>
  <c r="Y135" i="21"/>
  <c r="X135" i="21"/>
  <c r="T135" i="21"/>
  <c r="S135" i="21"/>
  <c r="R135" i="21"/>
  <c r="Y134" i="21"/>
  <c r="X134" i="21"/>
  <c r="T134" i="21"/>
  <c r="S134" i="21"/>
  <c r="R134" i="21"/>
  <c r="Y133" i="21"/>
  <c r="X133" i="21"/>
  <c r="T133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9" i="21"/>
  <c r="T100" i="21"/>
  <c r="T101" i="21"/>
  <c r="T102" i="21"/>
  <c r="T103" i="21"/>
  <c r="T104" i="21"/>
  <c r="T105" i="21"/>
  <c r="T106" i="21"/>
  <c r="T107" i="21"/>
  <c r="T108" i="21"/>
  <c r="T109" i="21"/>
  <c r="T110" i="21"/>
  <c r="T111" i="21"/>
  <c r="T112" i="21"/>
  <c r="T113" i="21"/>
  <c r="T114" i="21"/>
  <c r="T115" i="21"/>
  <c r="T116" i="21"/>
  <c r="T117" i="21"/>
  <c r="T118" i="21"/>
  <c r="T119" i="21"/>
  <c r="T120" i="21"/>
  <c r="T121" i="21"/>
  <c r="T122" i="21"/>
  <c r="T123" i="21"/>
  <c r="T124" i="21"/>
  <c r="T125" i="21"/>
  <c r="T126" i="21"/>
  <c r="T127" i="21"/>
  <c r="T128" i="21"/>
  <c r="T130" i="21"/>
  <c r="T129" i="21" s="1"/>
  <c r="T405" i="21" s="1"/>
  <c r="T131" i="21"/>
  <c r="T132" i="21"/>
  <c r="T224" i="21"/>
  <c r="T408" i="21" s="1"/>
  <c r="T256" i="21"/>
  <c r="T409" i="21" s="1"/>
  <c r="T319" i="21"/>
  <c r="T350" i="21"/>
  <c r="T412" i="21" s="1"/>
  <c r="S133" i="21"/>
  <c r="R133" i="21"/>
  <c r="Y132" i="21"/>
  <c r="X132" i="21"/>
  <c r="S132" i="21"/>
  <c r="R132" i="21"/>
  <c r="R130" i="21"/>
  <c r="R131" i="21"/>
  <c r="Y131" i="21"/>
  <c r="X131" i="21"/>
  <c r="V396" i="21"/>
  <c r="S131" i="21"/>
  <c r="Y130" i="21"/>
  <c r="X130" i="21"/>
  <c r="S130" i="21"/>
  <c r="S129" i="21" s="1"/>
  <c r="T389" i="21" s="1"/>
  <c r="N129" i="21"/>
  <c r="O389" i="21" s="1"/>
  <c r="N5" i="21"/>
  <c r="O385" i="21" s="1"/>
  <c r="N37" i="21"/>
  <c r="O386" i="21" s="1"/>
  <c r="N66" i="21"/>
  <c r="O387" i="21" s="1"/>
  <c r="N98" i="21"/>
  <c r="O388" i="21" s="1"/>
  <c r="M405" i="21"/>
  <c r="M5" i="21"/>
  <c r="M401" i="21" s="1"/>
  <c r="M402" i="21"/>
  <c r="M403" i="21"/>
  <c r="C5" i="21"/>
  <c r="D385" i="21"/>
  <c r="D386" i="21"/>
  <c r="Y128" i="21"/>
  <c r="X128" i="21"/>
  <c r="S128" i="21"/>
  <c r="R128" i="21"/>
  <c r="Y127" i="21"/>
  <c r="X127" i="21"/>
  <c r="S127" i="21"/>
  <c r="R127" i="21"/>
  <c r="Y126" i="21"/>
  <c r="X126" i="21"/>
  <c r="S126" i="21"/>
  <c r="R126" i="21"/>
  <c r="Y125" i="21"/>
  <c r="X125" i="21"/>
  <c r="S125" i="21"/>
  <c r="R125" i="21"/>
  <c r="Y124" i="21"/>
  <c r="X124" i="21"/>
  <c r="S124" i="21"/>
  <c r="R124" i="21"/>
  <c r="Y123" i="21"/>
  <c r="X123" i="21"/>
  <c r="S123" i="21"/>
  <c r="R123" i="21"/>
  <c r="Y122" i="21"/>
  <c r="X122" i="21"/>
  <c r="S122" i="21"/>
  <c r="R122" i="21"/>
  <c r="Y121" i="21"/>
  <c r="X121" i="21"/>
  <c r="S121" i="21"/>
  <c r="R121" i="21"/>
  <c r="Y120" i="21"/>
  <c r="X120" i="21"/>
  <c r="S120" i="21"/>
  <c r="R120" i="21"/>
  <c r="Y119" i="21"/>
  <c r="X119" i="21"/>
  <c r="S119" i="21"/>
  <c r="R119" i="21"/>
  <c r="Y118" i="21"/>
  <c r="X118" i="21"/>
  <c r="S118" i="21"/>
  <c r="R118" i="21"/>
  <c r="Y117" i="21"/>
  <c r="X117" i="21"/>
  <c r="S117" i="21"/>
  <c r="R117" i="21"/>
  <c r="Y116" i="21"/>
  <c r="X116" i="21"/>
  <c r="S116" i="21"/>
  <c r="R116" i="21"/>
  <c r="Y115" i="21"/>
  <c r="X115" i="21"/>
  <c r="S115" i="21"/>
  <c r="R115" i="21"/>
  <c r="Y114" i="21"/>
  <c r="X114" i="21"/>
  <c r="S114" i="21"/>
  <c r="R114" i="21"/>
  <c r="Y113" i="21"/>
  <c r="X113" i="21"/>
  <c r="S113" i="21"/>
  <c r="R113" i="21"/>
  <c r="Y112" i="21"/>
  <c r="X112" i="21"/>
  <c r="S112" i="21"/>
  <c r="R112" i="21"/>
  <c r="Y111" i="21"/>
  <c r="X111" i="21"/>
  <c r="S111" i="21"/>
  <c r="R111" i="21"/>
  <c r="Y110" i="21"/>
  <c r="X110" i="21"/>
  <c r="S110" i="21"/>
  <c r="R110" i="21"/>
  <c r="Y109" i="21"/>
  <c r="X109" i="21"/>
  <c r="S109" i="21"/>
  <c r="R109" i="21"/>
  <c r="Y108" i="21"/>
  <c r="X108" i="21"/>
  <c r="S108" i="21"/>
  <c r="R108" i="21"/>
  <c r="Y107" i="21"/>
  <c r="X107" i="21"/>
  <c r="S107" i="21"/>
  <c r="R107" i="21"/>
  <c r="Y106" i="21"/>
  <c r="X106" i="21"/>
  <c r="S106" i="21"/>
  <c r="R106" i="21"/>
  <c r="Y105" i="21"/>
  <c r="X105" i="21"/>
  <c r="S105" i="21"/>
  <c r="R105" i="21"/>
  <c r="Y104" i="21"/>
  <c r="X104" i="21"/>
  <c r="S104" i="21"/>
  <c r="R104" i="21"/>
  <c r="Y103" i="21"/>
  <c r="X103" i="21"/>
  <c r="S103" i="21"/>
  <c r="R103" i="21"/>
  <c r="Y102" i="21"/>
  <c r="X102" i="21"/>
  <c r="S102" i="21"/>
  <c r="R102" i="21"/>
  <c r="Y101" i="21"/>
  <c r="X101" i="21"/>
  <c r="S101" i="21"/>
  <c r="R101" i="21"/>
  <c r="Y100" i="21"/>
  <c r="X100" i="21"/>
  <c r="S100" i="21"/>
  <c r="R100" i="21"/>
  <c r="Y99" i="21"/>
  <c r="X99" i="21"/>
  <c r="S99" i="21"/>
  <c r="S98" i="21" s="1"/>
  <c r="T388" i="21" s="1"/>
  <c r="R99" i="21"/>
  <c r="Y97" i="21"/>
  <c r="X97" i="21"/>
  <c r="S97" i="21"/>
  <c r="R97" i="21"/>
  <c r="Y96" i="21"/>
  <c r="X96" i="21"/>
  <c r="S96" i="21"/>
  <c r="R96" i="21"/>
  <c r="Y95" i="21"/>
  <c r="X95" i="21"/>
  <c r="S95" i="21"/>
  <c r="R95" i="21"/>
  <c r="Y94" i="21"/>
  <c r="X94" i="21"/>
  <c r="S94" i="21"/>
  <c r="R94" i="21"/>
  <c r="Y93" i="21"/>
  <c r="X93" i="21"/>
  <c r="S93" i="21"/>
  <c r="R93" i="21"/>
  <c r="Y92" i="21"/>
  <c r="X92" i="21"/>
  <c r="S92" i="21"/>
  <c r="R92" i="21"/>
  <c r="Y91" i="21"/>
  <c r="X91" i="21"/>
  <c r="S91" i="21"/>
  <c r="R91" i="21"/>
  <c r="Y90" i="21"/>
  <c r="X90" i="21"/>
  <c r="S90" i="21"/>
  <c r="R90" i="21"/>
  <c r="Y89" i="21"/>
  <c r="X89" i="21"/>
  <c r="S89" i="21"/>
  <c r="R89" i="21"/>
  <c r="Y88" i="21"/>
  <c r="X88" i="21"/>
  <c r="S88" i="21"/>
  <c r="R88" i="21"/>
  <c r="Y87" i="21"/>
  <c r="X87" i="21"/>
  <c r="S87" i="21"/>
  <c r="R87" i="21"/>
  <c r="Y86" i="21"/>
  <c r="X86" i="21"/>
  <c r="S86" i="21"/>
  <c r="R86" i="21"/>
  <c r="Y85" i="21"/>
  <c r="X85" i="21"/>
  <c r="S85" i="21"/>
  <c r="R85" i="21"/>
  <c r="Y84" i="21"/>
  <c r="X84" i="21"/>
  <c r="S84" i="21"/>
  <c r="R84" i="21"/>
  <c r="Y83" i="21"/>
  <c r="X83" i="21"/>
  <c r="S83" i="21"/>
  <c r="R83" i="21"/>
  <c r="Y82" i="21"/>
  <c r="X82" i="21"/>
  <c r="S82" i="21"/>
  <c r="R82" i="21"/>
  <c r="Y81" i="21"/>
  <c r="X81" i="21"/>
  <c r="S81" i="21"/>
  <c r="R81" i="21"/>
  <c r="Y80" i="21"/>
  <c r="X80" i="21"/>
  <c r="S80" i="21"/>
  <c r="R80" i="21"/>
  <c r="Y79" i="21"/>
  <c r="X79" i="21"/>
  <c r="S79" i="21"/>
  <c r="R79" i="21"/>
  <c r="Y78" i="21"/>
  <c r="X78" i="21"/>
  <c r="S78" i="21"/>
  <c r="R78" i="21"/>
  <c r="Y77" i="21"/>
  <c r="X77" i="21"/>
  <c r="S77" i="21"/>
  <c r="R77" i="21"/>
  <c r="Y76" i="21"/>
  <c r="X76" i="21"/>
  <c r="S76" i="21"/>
  <c r="R76" i="21"/>
  <c r="Y75" i="21"/>
  <c r="X75" i="21"/>
  <c r="S75" i="21"/>
  <c r="R75" i="21"/>
  <c r="Y74" i="21"/>
  <c r="X74" i="21"/>
  <c r="S74" i="21"/>
  <c r="R74" i="21"/>
  <c r="Y73" i="21"/>
  <c r="X73" i="21"/>
  <c r="S73" i="21"/>
  <c r="R73" i="21"/>
  <c r="Y72" i="21"/>
  <c r="X72" i="21"/>
  <c r="S72" i="21"/>
  <c r="R72" i="21"/>
  <c r="Y71" i="21"/>
  <c r="X71" i="21"/>
  <c r="S71" i="21"/>
  <c r="R71" i="21"/>
  <c r="Y70" i="21"/>
  <c r="X70" i="21"/>
  <c r="S70" i="21"/>
  <c r="R70" i="21"/>
  <c r="Y69" i="21"/>
  <c r="X69" i="21"/>
  <c r="S69" i="21"/>
  <c r="R69" i="21"/>
  <c r="Y68" i="21"/>
  <c r="X68" i="21"/>
  <c r="S68" i="21"/>
  <c r="R68" i="21"/>
  <c r="Y67" i="21"/>
  <c r="X67" i="21"/>
  <c r="S67" i="21"/>
  <c r="R67" i="21"/>
  <c r="Y65" i="21"/>
  <c r="X65" i="21"/>
  <c r="S65" i="21"/>
  <c r="R65" i="21"/>
  <c r="Y64" i="21"/>
  <c r="X64" i="21"/>
  <c r="S64" i="21"/>
  <c r="R64" i="21"/>
  <c r="Y63" i="21"/>
  <c r="X63" i="21"/>
  <c r="S63" i="21"/>
  <c r="R63" i="21"/>
  <c r="Y62" i="21"/>
  <c r="X62" i="21"/>
  <c r="S62" i="21"/>
  <c r="R62" i="21"/>
  <c r="Y61" i="21"/>
  <c r="X61" i="21"/>
  <c r="S61" i="21"/>
  <c r="R61" i="21"/>
  <c r="Y60" i="21"/>
  <c r="X60" i="21"/>
  <c r="S60" i="21"/>
  <c r="R60" i="21"/>
  <c r="Y59" i="21"/>
  <c r="X59" i="21"/>
  <c r="S59" i="21"/>
  <c r="R59" i="21"/>
  <c r="Y58" i="21"/>
  <c r="X58" i="21"/>
  <c r="S58" i="21"/>
  <c r="R58" i="21"/>
  <c r="Y57" i="21"/>
  <c r="X57" i="21"/>
  <c r="S57" i="21"/>
  <c r="R57" i="21"/>
  <c r="Y56" i="21"/>
  <c r="X56" i="21"/>
  <c r="S56" i="21"/>
  <c r="R56" i="21"/>
  <c r="Y55" i="21"/>
  <c r="X55" i="21"/>
  <c r="S55" i="21"/>
  <c r="R55" i="21"/>
  <c r="Y54" i="21"/>
  <c r="X54" i="21"/>
  <c r="S54" i="21"/>
  <c r="R54" i="21"/>
  <c r="Y53" i="21"/>
  <c r="X53" i="21"/>
  <c r="S53" i="21"/>
  <c r="R53" i="21"/>
  <c r="Y52" i="21"/>
  <c r="X52" i="21"/>
  <c r="S52" i="21"/>
  <c r="R52" i="21"/>
  <c r="Y51" i="21"/>
  <c r="X51" i="21"/>
  <c r="S51" i="21"/>
  <c r="R51" i="21"/>
  <c r="Y50" i="21"/>
  <c r="X50" i="21"/>
  <c r="S50" i="21"/>
  <c r="R50" i="21"/>
  <c r="Y49" i="21"/>
  <c r="X49" i="21"/>
  <c r="S49" i="21"/>
  <c r="R49" i="21"/>
  <c r="Y48" i="21"/>
  <c r="X48" i="21"/>
  <c r="S48" i="21"/>
  <c r="R48" i="21"/>
  <c r="Y47" i="21"/>
  <c r="X47" i="21"/>
  <c r="S47" i="21"/>
  <c r="R47" i="21"/>
  <c r="Y46" i="21"/>
  <c r="X46" i="21"/>
  <c r="S46" i="21"/>
  <c r="R46" i="21"/>
  <c r="Y45" i="21"/>
  <c r="X45" i="21"/>
  <c r="S45" i="21"/>
  <c r="R45" i="21"/>
  <c r="Y44" i="21"/>
  <c r="X44" i="21"/>
  <c r="S44" i="21"/>
  <c r="R44" i="21"/>
  <c r="Y43" i="21"/>
  <c r="X43" i="21"/>
  <c r="S43" i="21"/>
  <c r="R43" i="21"/>
  <c r="Y42" i="21"/>
  <c r="X42" i="21"/>
  <c r="S42" i="21"/>
  <c r="R42" i="21"/>
  <c r="Y41" i="21"/>
  <c r="X41" i="21"/>
  <c r="S41" i="21"/>
  <c r="R41" i="21"/>
  <c r="Y40" i="21"/>
  <c r="X40" i="21"/>
  <c r="S40" i="21"/>
  <c r="R40" i="21"/>
  <c r="Y39" i="21"/>
  <c r="X39" i="21"/>
  <c r="S39" i="21"/>
  <c r="R39" i="21"/>
  <c r="Y38" i="21"/>
  <c r="X38" i="21"/>
  <c r="S38" i="21"/>
  <c r="R38" i="21"/>
  <c r="Y36" i="21"/>
  <c r="X36" i="21"/>
  <c r="S36" i="21"/>
  <c r="R36" i="21"/>
  <c r="Y35" i="21"/>
  <c r="X35" i="21"/>
  <c r="S35" i="21"/>
  <c r="R35" i="21"/>
  <c r="Y34" i="21"/>
  <c r="X34" i="21"/>
  <c r="S34" i="21"/>
  <c r="R34" i="21"/>
  <c r="Y33" i="21"/>
  <c r="X33" i="21"/>
  <c r="S33" i="21"/>
  <c r="R33" i="21"/>
  <c r="Y32" i="21"/>
  <c r="X32" i="21"/>
  <c r="S32" i="21"/>
  <c r="R32" i="21"/>
  <c r="Y31" i="21"/>
  <c r="X31" i="21"/>
  <c r="S31" i="21"/>
  <c r="R31" i="21"/>
  <c r="Y30" i="21"/>
  <c r="X30" i="21"/>
  <c r="S30" i="21"/>
  <c r="R30" i="21"/>
  <c r="Y29" i="21"/>
  <c r="X29" i="21"/>
  <c r="S29" i="21"/>
  <c r="R29" i="21"/>
  <c r="Y28" i="21"/>
  <c r="X28" i="21"/>
  <c r="S28" i="21"/>
  <c r="R28" i="21"/>
  <c r="Y27" i="21"/>
  <c r="X27" i="21"/>
  <c r="S27" i="21"/>
  <c r="R27" i="21"/>
  <c r="Y26" i="21"/>
  <c r="X26" i="21"/>
  <c r="S26" i="21"/>
  <c r="R26" i="21"/>
  <c r="Y25" i="21"/>
  <c r="X25" i="21"/>
  <c r="S25" i="21"/>
  <c r="R25" i="21"/>
  <c r="Y24" i="21"/>
  <c r="X24" i="21"/>
  <c r="S24" i="21"/>
  <c r="R24" i="21"/>
  <c r="Y23" i="21"/>
  <c r="X23" i="21"/>
  <c r="S23" i="21"/>
  <c r="R23" i="21"/>
  <c r="Y22" i="21"/>
  <c r="X22" i="21"/>
  <c r="S22" i="21"/>
  <c r="R22" i="21"/>
  <c r="Y21" i="21"/>
  <c r="X21" i="21"/>
  <c r="S21" i="21"/>
  <c r="R21" i="21"/>
  <c r="Y20" i="21"/>
  <c r="X20" i="21"/>
  <c r="S20" i="21"/>
  <c r="R20" i="21"/>
  <c r="Y19" i="21"/>
  <c r="X19" i="21"/>
  <c r="S19" i="21"/>
  <c r="R19" i="21"/>
  <c r="Y18" i="21"/>
  <c r="X18" i="21"/>
  <c r="S18" i="21"/>
  <c r="R18" i="21"/>
  <c r="Y17" i="21"/>
  <c r="X17" i="21"/>
  <c r="S17" i="21"/>
  <c r="R17" i="21"/>
  <c r="Y16" i="21"/>
  <c r="X16" i="21"/>
  <c r="S16" i="21"/>
  <c r="R16" i="21"/>
  <c r="Y15" i="21"/>
  <c r="X15" i="21"/>
  <c r="S15" i="21"/>
  <c r="R15" i="21"/>
  <c r="Y14" i="21"/>
  <c r="X14" i="21"/>
  <c r="S14" i="21"/>
  <c r="R14" i="21"/>
  <c r="Y13" i="21"/>
  <c r="X13" i="21"/>
  <c r="S13" i="21"/>
  <c r="R13" i="21"/>
  <c r="Y12" i="21"/>
  <c r="X12" i="21"/>
  <c r="S12" i="21"/>
  <c r="R12" i="21"/>
  <c r="Y11" i="21"/>
  <c r="X11" i="21"/>
  <c r="S11" i="21"/>
  <c r="R11" i="21"/>
  <c r="Y10" i="21"/>
  <c r="X10" i="21"/>
  <c r="S10" i="21"/>
  <c r="R10" i="21"/>
  <c r="Y9" i="21"/>
  <c r="X9" i="21"/>
  <c r="S9" i="21"/>
  <c r="R9" i="21"/>
  <c r="Y8" i="21"/>
  <c r="X8" i="21"/>
  <c r="S8" i="21"/>
  <c r="R8" i="21"/>
  <c r="Y7" i="21"/>
  <c r="X7" i="21"/>
  <c r="S7" i="21"/>
  <c r="R7" i="21"/>
  <c r="Y6" i="21"/>
  <c r="X6" i="21"/>
  <c r="S6" i="21"/>
  <c r="R6" i="21"/>
  <c r="J82" i="20"/>
  <c r="I82" i="20"/>
  <c r="H82" i="20"/>
  <c r="G82" i="20"/>
  <c r="F82" i="20"/>
  <c r="E82" i="20"/>
  <c r="J81" i="20"/>
  <c r="I81" i="20"/>
  <c r="H81" i="20"/>
  <c r="G81" i="20"/>
  <c r="F81" i="20"/>
  <c r="E81" i="20"/>
  <c r="P69" i="20"/>
  <c r="P70" i="20"/>
  <c r="P71" i="20"/>
  <c r="P80" i="20" s="1"/>
  <c r="J80" i="20"/>
  <c r="I80" i="20"/>
  <c r="H80" i="20"/>
  <c r="G80" i="20"/>
  <c r="F80" i="20"/>
  <c r="E80" i="20"/>
  <c r="Q66" i="20"/>
  <c r="Q79" i="20" s="1"/>
  <c r="Q67" i="20"/>
  <c r="Q68" i="20"/>
  <c r="J79" i="20"/>
  <c r="I79" i="20"/>
  <c r="H79" i="20"/>
  <c r="G79" i="20"/>
  <c r="F79" i="20"/>
  <c r="E79" i="20"/>
  <c r="D66" i="20"/>
  <c r="D67" i="20"/>
  <c r="D68" i="20"/>
  <c r="D79" i="20" s="1"/>
  <c r="S77" i="20"/>
  <c r="AB77" i="20" s="1"/>
  <c r="R77" i="20"/>
  <c r="AA77" i="20" s="1"/>
  <c r="Q77" i="20"/>
  <c r="Z77" i="20" s="1"/>
  <c r="P77" i="20"/>
  <c r="Y77" i="20" s="1"/>
  <c r="O77" i="20"/>
  <c r="X77" i="20" s="1"/>
  <c r="V77" i="20" s="1"/>
  <c r="N77" i="20"/>
  <c r="D77" i="20"/>
  <c r="C77" i="20"/>
  <c r="N76" i="20"/>
  <c r="W76" i="20"/>
  <c r="S76" i="20"/>
  <c r="AB76" i="20" s="1"/>
  <c r="R76" i="20"/>
  <c r="AA76" i="20"/>
  <c r="Q76" i="20"/>
  <c r="Z76" i="20" s="1"/>
  <c r="P76" i="20"/>
  <c r="Y76" i="20"/>
  <c r="O76" i="20"/>
  <c r="M76" i="20" s="1"/>
  <c r="L76" i="20"/>
  <c r="D76" i="20"/>
  <c r="C76" i="20"/>
  <c r="C75" i="20"/>
  <c r="C82" i="20" s="1"/>
  <c r="Q75" i="20"/>
  <c r="Z75" i="20" s="1"/>
  <c r="Z82" i="20" s="1"/>
  <c r="S75" i="20"/>
  <c r="R75" i="20"/>
  <c r="Q82" i="20"/>
  <c r="P75" i="20"/>
  <c r="O75" i="20"/>
  <c r="N75" i="20"/>
  <c r="M75" i="20"/>
  <c r="L75" i="20"/>
  <c r="D75" i="20"/>
  <c r="O74" i="20"/>
  <c r="S74" i="20"/>
  <c r="AB74" i="20" s="1"/>
  <c r="R74" i="20"/>
  <c r="AA74" i="20" s="1"/>
  <c r="Q74" i="20"/>
  <c r="Z74" i="20" s="1"/>
  <c r="P74" i="20"/>
  <c r="Y74" i="20" s="1"/>
  <c r="N74" i="20"/>
  <c r="D74" i="20"/>
  <c r="C74" i="20"/>
  <c r="P73" i="20"/>
  <c r="Y73" i="20"/>
  <c r="S73" i="20"/>
  <c r="AB73" i="20" s="1"/>
  <c r="R73" i="20"/>
  <c r="AA73" i="20"/>
  <c r="Q73" i="20"/>
  <c r="O73" i="20"/>
  <c r="X73" i="20" s="1"/>
  <c r="P72" i="20"/>
  <c r="P81" i="20" s="1"/>
  <c r="N73" i="20"/>
  <c r="W73" i="20" s="1"/>
  <c r="L73" i="20"/>
  <c r="D73" i="20"/>
  <c r="C73" i="20"/>
  <c r="N72" i="20"/>
  <c r="W72" i="20"/>
  <c r="S72" i="20"/>
  <c r="R72" i="20"/>
  <c r="Q72" i="20"/>
  <c r="O72" i="20"/>
  <c r="X72" i="20" s="1"/>
  <c r="V72" i="20" s="1"/>
  <c r="D72" i="20"/>
  <c r="C72" i="20"/>
  <c r="C81" i="20"/>
  <c r="D71" i="20"/>
  <c r="C71" i="20"/>
  <c r="R70" i="20"/>
  <c r="AA70" i="20" s="1"/>
  <c r="O70" i="20"/>
  <c r="S70" i="20"/>
  <c r="AB70" i="20" s="1"/>
  <c r="Q70" i="20"/>
  <c r="Z70" i="20" s="1"/>
  <c r="Z80" i="20" s="1"/>
  <c r="Y70" i="20"/>
  <c r="N70" i="20"/>
  <c r="D70" i="20"/>
  <c r="C70" i="20"/>
  <c r="C69" i="20"/>
  <c r="C80" i="20" s="1"/>
  <c r="Y69" i="20"/>
  <c r="S69" i="20"/>
  <c r="R69" i="20"/>
  <c r="Q69" i="20"/>
  <c r="Q80" i="20" s="1"/>
  <c r="O69" i="20"/>
  <c r="M69" i="20" s="1"/>
  <c r="N69" i="20"/>
  <c r="D69" i="20"/>
  <c r="N68" i="20"/>
  <c r="W68" i="20" s="1"/>
  <c r="S68" i="20"/>
  <c r="AB68" i="20" s="1"/>
  <c r="V68" i="20" s="1"/>
  <c r="R68" i="20"/>
  <c r="AA68" i="20" s="1"/>
  <c r="Z68" i="20"/>
  <c r="P68" i="20"/>
  <c r="Y68" i="20"/>
  <c r="O68" i="20"/>
  <c r="M68" i="20" s="1"/>
  <c r="C68" i="20"/>
  <c r="S67" i="20"/>
  <c r="AB67" i="20" s="1"/>
  <c r="R67" i="20"/>
  <c r="AA67" i="20"/>
  <c r="R66" i="20"/>
  <c r="AA66" i="20" s="1"/>
  <c r="P67" i="20"/>
  <c r="O67" i="20"/>
  <c r="N67" i="20"/>
  <c r="W67" i="20" s="1"/>
  <c r="C67" i="20"/>
  <c r="O66" i="20"/>
  <c r="X66" i="20" s="1"/>
  <c r="V66" i="20" s="1"/>
  <c r="S66" i="20"/>
  <c r="Z66" i="20"/>
  <c r="P66" i="20"/>
  <c r="Y66" i="20" s="1"/>
  <c r="N66" i="20"/>
  <c r="C66" i="20"/>
  <c r="J65" i="20"/>
  <c r="I65" i="20"/>
  <c r="H65" i="20"/>
  <c r="G65" i="20"/>
  <c r="F65" i="20"/>
  <c r="E65" i="20"/>
  <c r="A2" i="19"/>
  <c r="CD4" i="19" s="1"/>
  <c r="S287" i="21"/>
  <c r="T394" i="21" s="1"/>
  <c r="R287" i="21"/>
  <c r="R410" i="21" s="1"/>
  <c r="R37" i="21"/>
  <c r="R402" i="21" s="1"/>
  <c r="Q387" i="21"/>
  <c r="S319" i="21"/>
  <c r="T395" i="21" s="1"/>
  <c r="S386" i="21"/>
  <c r="Q389" i="21"/>
  <c r="R98" i="21"/>
  <c r="R404" i="21"/>
  <c r="R256" i="21"/>
  <c r="R409" i="21" s="1"/>
  <c r="V409" i="21"/>
  <c r="R396" i="21"/>
  <c r="S37" i="21"/>
  <c r="T386" i="21" s="1"/>
  <c r="S388" i="21"/>
  <c r="Q392" i="21"/>
  <c r="S66" i="21"/>
  <c r="T387" i="21" s="1"/>
  <c r="T411" i="21"/>
  <c r="R319" i="21"/>
  <c r="R411" i="21" s="1"/>
  <c r="S395" i="21"/>
  <c r="X74" i="20"/>
  <c r="Y67" i="20"/>
  <c r="S82" i="20"/>
  <c r="N402" i="21"/>
  <c r="U402" i="21" s="1"/>
  <c r="N410" i="21"/>
  <c r="U410" i="21" s="1"/>
  <c r="P79" i="20"/>
  <c r="Y75" i="20"/>
  <c r="Y82" i="20" s="1"/>
  <c r="W75" i="20"/>
  <c r="W82" i="20" s="1"/>
  <c r="W77" i="20"/>
  <c r="P65" i="20"/>
  <c r="N79" i="20"/>
  <c r="L66" i="20"/>
  <c r="W66" i="20"/>
  <c r="R79" i="20"/>
  <c r="R65" i="20"/>
  <c r="C65" i="20"/>
  <c r="L74" i="20"/>
  <c r="L72" i="20"/>
  <c r="L81" i="20" s="1"/>
  <c r="W74" i="20"/>
  <c r="U76" i="20"/>
  <c r="O79" i="20"/>
  <c r="M66" i="20"/>
  <c r="O65" i="20"/>
  <c r="S79" i="20"/>
  <c r="S65" i="20"/>
  <c r="AB66" i="20"/>
  <c r="AB79" i="20" s="1"/>
  <c r="X68" i="20"/>
  <c r="Z69" i="20"/>
  <c r="X69" i="20"/>
  <c r="V69" i="20" s="1"/>
  <c r="AB69" i="20"/>
  <c r="D81" i="20"/>
  <c r="X76" i="20"/>
  <c r="C79" i="20"/>
  <c r="N81" i="20"/>
  <c r="R81" i="20"/>
  <c r="AA72" i="20"/>
  <c r="X75" i="20"/>
  <c r="O81" i="20"/>
  <c r="M72" i="20"/>
  <c r="AB72" i="20"/>
  <c r="N80" i="20"/>
  <c r="R80" i="20"/>
  <c r="W69" i="20"/>
  <c r="AA69" i="20"/>
  <c r="N82" i="20"/>
  <c r="R82" i="20"/>
  <c r="AA75" i="20"/>
  <c r="AA82" i="20" s="1"/>
  <c r="N404" i="21"/>
  <c r="N412" i="21"/>
  <c r="U412" i="21" s="1"/>
  <c r="O80" i="20"/>
  <c r="S80" i="20"/>
  <c r="Q81" i="20"/>
  <c r="Z72" i="20"/>
  <c r="D82" i="20"/>
  <c r="O82" i="20"/>
  <c r="AB75" i="20"/>
  <c r="N406" i="21"/>
  <c r="U406" i="21" s="1"/>
  <c r="U401" i="21"/>
  <c r="U403" i="21"/>
  <c r="U404" i="21"/>
  <c r="U405" i="21"/>
  <c r="U407" i="21"/>
  <c r="N408" i="21"/>
  <c r="U408" i="21"/>
  <c r="U409" i="21"/>
  <c r="U411" i="21"/>
  <c r="R5" i="21"/>
  <c r="R401" i="21" s="1"/>
  <c r="R66" i="21"/>
  <c r="R403" i="21" s="1"/>
  <c r="L392" i="21"/>
  <c r="S392" i="21" s="1"/>
  <c r="E397" i="21"/>
  <c r="Q386" i="21"/>
  <c r="S387" i="21"/>
  <c r="Q390" i="21"/>
  <c r="Q396" i="21"/>
  <c r="S401" i="21"/>
  <c r="S409" i="21"/>
  <c r="S394" i="21"/>
  <c r="S396" i="21"/>
  <c r="G413" i="21"/>
  <c r="Q404" i="21"/>
  <c r="Q406" i="21"/>
  <c r="L385" i="21"/>
  <c r="S385" i="21" s="1"/>
  <c r="Q393" i="21"/>
  <c r="U394" i="21"/>
  <c r="U396" i="21"/>
  <c r="S408" i="21"/>
  <c r="S410" i="21"/>
  <c r="AD46" i="11"/>
  <c r="AD47" i="11"/>
  <c r="AC48" i="11"/>
  <c r="AB48" i="11"/>
  <c r="AB63" i="12"/>
  <c r="N50" i="11"/>
  <c r="N52" i="11" s="1"/>
  <c r="N51" i="11"/>
  <c r="N30" i="11"/>
  <c r="N31" i="11"/>
  <c r="N32" i="11"/>
  <c r="N60" i="12" s="1"/>
  <c r="N34" i="11"/>
  <c r="N36" i="11" s="1"/>
  <c r="N48" i="11"/>
  <c r="N63" i="12" s="1"/>
  <c r="AA48" i="11"/>
  <c r="AA63" i="12" s="1"/>
  <c r="BC63" i="12" s="1"/>
  <c r="M48" i="11"/>
  <c r="M63" i="12" s="1"/>
  <c r="Z48" i="11"/>
  <c r="Z63" i="12"/>
  <c r="Y48" i="11"/>
  <c r="X48" i="11"/>
  <c r="W48" i="11"/>
  <c r="V48" i="11"/>
  <c r="U48" i="11"/>
  <c r="F30" i="11"/>
  <c r="F32" i="11" s="1"/>
  <c r="F60" i="12" s="1"/>
  <c r="F31" i="11"/>
  <c r="T48" i="11"/>
  <c r="S48" i="11"/>
  <c r="R48" i="11"/>
  <c r="P6" i="11"/>
  <c r="AD21" i="11"/>
  <c r="AD23" i="11" s="1"/>
  <c r="AD22" i="11"/>
  <c r="P25" i="11"/>
  <c r="P27" i="11"/>
  <c r="AC23" i="11"/>
  <c r="O16" i="12"/>
  <c r="AB23" i="11"/>
  <c r="AB16" i="12"/>
  <c r="AA23" i="11"/>
  <c r="AA16" i="12"/>
  <c r="Z23" i="11"/>
  <c r="Z16" i="12"/>
  <c r="Y23" i="11"/>
  <c r="K27" i="11"/>
  <c r="X23" i="11"/>
  <c r="X16" i="12"/>
  <c r="W23" i="11"/>
  <c r="W16" i="12"/>
  <c r="W24" i="12" s="1"/>
  <c r="V23" i="11"/>
  <c r="H7" i="11"/>
  <c r="H11" i="11"/>
  <c r="H27" i="11"/>
  <c r="U23" i="11"/>
  <c r="G27" i="11"/>
  <c r="G15" i="12"/>
  <c r="T23" i="11"/>
  <c r="S23" i="11"/>
  <c r="S16" i="12" s="1"/>
  <c r="E27" i="11"/>
  <c r="R23" i="11"/>
  <c r="P5" i="11"/>
  <c r="P9" i="11"/>
  <c r="P11" i="11" s="1"/>
  <c r="O7" i="11"/>
  <c r="O11" i="11"/>
  <c r="O27" i="11"/>
  <c r="N7" i="11"/>
  <c r="N11" i="11"/>
  <c r="N27" i="11"/>
  <c r="M7" i="11"/>
  <c r="M13" i="12" s="1"/>
  <c r="M11" i="11"/>
  <c r="M27" i="11"/>
  <c r="L7" i="11"/>
  <c r="L11" i="11"/>
  <c r="L27" i="11"/>
  <c r="K7" i="11"/>
  <c r="K11" i="11"/>
  <c r="J7" i="11"/>
  <c r="J11" i="11"/>
  <c r="J27" i="11"/>
  <c r="J28" i="11"/>
  <c r="I7" i="11"/>
  <c r="I11" i="11"/>
  <c r="I27" i="11"/>
  <c r="G7" i="11"/>
  <c r="G28" i="11" s="1"/>
  <c r="G11" i="11"/>
  <c r="F7" i="11"/>
  <c r="F11" i="11"/>
  <c r="F28" i="11" s="1"/>
  <c r="F27" i="11"/>
  <c r="E7" i="11"/>
  <c r="E13" i="12" s="1"/>
  <c r="E11" i="11"/>
  <c r="D7" i="11"/>
  <c r="D13" i="12"/>
  <c r="D11" i="11"/>
  <c r="D27" i="11"/>
  <c r="D16" i="12"/>
  <c r="O24" i="12"/>
  <c r="N16" i="12"/>
  <c r="N24" i="12"/>
  <c r="M16" i="12"/>
  <c r="M39" i="12"/>
  <c r="M47" i="12" s="1"/>
  <c r="L16" i="12"/>
  <c r="L24" i="12" s="1"/>
  <c r="K16" i="12"/>
  <c r="K24" i="12" s="1"/>
  <c r="J16" i="12"/>
  <c r="I16" i="12"/>
  <c r="I24" i="12"/>
  <c r="H16" i="12"/>
  <c r="G16" i="12"/>
  <c r="F16" i="12"/>
  <c r="F24" i="12"/>
  <c r="E16" i="12"/>
  <c r="E24" i="12"/>
  <c r="S24" i="12"/>
  <c r="W101" i="11"/>
  <c r="AZ101" i="11"/>
  <c r="U101" i="11"/>
  <c r="AX101" i="11"/>
  <c r="AC101" i="11"/>
  <c r="BF101" i="11"/>
  <c r="AB101" i="11"/>
  <c r="BE101" i="11"/>
  <c r="AA101" i="11"/>
  <c r="BD101" i="11"/>
  <c r="Z101" i="11"/>
  <c r="BC101" i="11"/>
  <c r="Y101" i="11"/>
  <c r="BB101" i="11"/>
  <c r="X101" i="11"/>
  <c r="BA101" i="11"/>
  <c r="V101" i="11"/>
  <c r="AY101" i="11"/>
  <c r="T101" i="11"/>
  <c r="AW101" i="11"/>
  <c r="S101" i="11"/>
  <c r="AV101" i="11"/>
  <c r="R101" i="11"/>
  <c r="AU101" i="11"/>
  <c r="AC100" i="11"/>
  <c r="BF100" i="11"/>
  <c r="X100" i="11"/>
  <c r="BA100" i="11"/>
  <c r="AB100" i="11"/>
  <c r="BE100" i="11"/>
  <c r="AA100" i="11"/>
  <c r="BD100" i="11"/>
  <c r="Z100" i="11"/>
  <c r="BC100" i="11"/>
  <c r="Y100" i="11"/>
  <c r="BB100" i="11"/>
  <c r="W100" i="11"/>
  <c r="AZ100" i="11"/>
  <c r="V100" i="11"/>
  <c r="AY100" i="11"/>
  <c r="U100" i="11"/>
  <c r="AX100" i="11"/>
  <c r="T100" i="11"/>
  <c r="AW100" i="11"/>
  <c r="S100" i="11"/>
  <c r="AV100" i="11"/>
  <c r="R100" i="11"/>
  <c r="AU100" i="11"/>
  <c r="AX98" i="11"/>
  <c r="AX97" i="11"/>
  <c r="T19" i="11"/>
  <c r="T97" i="11"/>
  <c r="AW97" i="11" s="1"/>
  <c r="AR95" i="11"/>
  <c r="AR94" i="11"/>
  <c r="AR92" i="11"/>
  <c r="AR91" i="11"/>
  <c r="F88" i="11"/>
  <c r="O88" i="11"/>
  <c r="N88" i="11"/>
  <c r="M88" i="11"/>
  <c r="L88" i="11"/>
  <c r="K88" i="11"/>
  <c r="J88" i="11"/>
  <c r="I88" i="11"/>
  <c r="H88" i="11"/>
  <c r="G88" i="11"/>
  <c r="E88" i="11"/>
  <c r="D88" i="11"/>
  <c r="P71" i="11"/>
  <c r="P87" i="11" s="1"/>
  <c r="O87" i="11"/>
  <c r="N87" i="11"/>
  <c r="M87" i="11"/>
  <c r="L87" i="11"/>
  <c r="K87" i="11"/>
  <c r="J87" i="11"/>
  <c r="I87" i="11"/>
  <c r="H87" i="11"/>
  <c r="G87" i="11"/>
  <c r="F87" i="11"/>
  <c r="E87" i="11"/>
  <c r="D87" i="11"/>
  <c r="S67" i="11"/>
  <c r="O85" i="11"/>
  <c r="N85" i="11"/>
  <c r="M85" i="11"/>
  <c r="AA67" i="11"/>
  <c r="AA85" i="11" s="1"/>
  <c r="BD85" i="11"/>
  <c r="L85" i="11"/>
  <c r="K85" i="11"/>
  <c r="J85" i="11"/>
  <c r="X67" i="11"/>
  <c r="BA67" i="11" s="1"/>
  <c r="I85" i="11"/>
  <c r="H85" i="11"/>
  <c r="G85" i="11"/>
  <c r="F85" i="11"/>
  <c r="T67" i="11"/>
  <c r="T85" i="11" s="1"/>
  <c r="AW85" i="11" s="1"/>
  <c r="E85" i="11"/>
  <c r="D85" i="11"/>
  <c r="R67" i="11"/>
  <c r="R85" i="11"/>
  <c r="BS84" i="11"/>
  <c r="BR84" i="11"/>
  <c r="BL84" i="11"/>
  <c r="BQ84" i="11"/>
  <c r="BP84" i="11"/>
  <c r="BO84" i="11"/>
  <c r="BM84" i="11"/>
  <c r="BK84" i="11"/>
  <c r="BJ84" i="11"/>
  <c r="BI84" i="11"/>
  <c r="AB84" i="11"/>
  <c r="N84" i="11"/>
  <c r="BE84" i="11"/>
  <c r="AD84" i="11"/>
  <c r="AC84" i="11"/>
  <c r="O84" i="11"/>
  <c r="BF84" i="11"/>
  <c r="AA84" i="11"/>
  <c r="Z84" i="11"/>
  <c r="Y84" i="11"/>
  <c r="K84" i="11"/>
  <c r="X84" i="11"/>
  <c r="J84" i="11"/>
  <c r="BA84" i="11" s="1"/>
  <c r="W84" i="11"/>
  <c r="V84" i="11"/>
  <c r="H84" i="11"/>
  <c r="U84" i="11"/>
  <c r="G84" i="11"/>
  <c r="T84" i="11"/>
  <c r="F84" i="11"/>
  <c r="AW84" i="11" s="1"/>
  <c r="S84" i="11"/>
  <c r="R84" i="11"/>
  <c r="D84" i="11"/>
  <c r="AU84" i="11" s="1"/>
  <c r="P84" i="11"/>
  <c r="M84" i="11"/>
  <c r="L84" i="11"/>
  <c r="I84" i="11"/>
  <c r="E84" i="11"/>
  <c r="AS82" i="11"/>
  <c r="W64" i="11"/>
  <c r="AZ64" i="11" s="1"/>
  <c r="I82" i="11"/>
  <c r="O82" i="11"/>
  <c r="N82" i="11"/>
  <c r="M82" i="11"/>
  <c r="L82" i="11"/>
  <c r="K82" i="11"/>
  <c r="J82" i="11"/>
  <c r="H82" i="11"/>
  <c r="G82" i="11"/>
  <c r="F82" i="11"/>
  <c r="E82" i="11"/>
  <c r="D82" i="11"/>
  <c r="AS81" i="11"/>
  <c r="S63" i="11"/>
  <c r="E81" i="11"/>
  <c r="O81" i="11"/>
  <c r="N81" i="11"/>
  <c r="M81" i="11"/>
  <c r="L81" i="11"/>
  <c r="K81" i="11"/>
  <c r="J81" i="11"/>
  <c r="I81" i="11"/>
  <c r="H81" i="11"/>
  <c r="G81" i="11"/>
  <c r="F81" i="11"/>
  <c r="D81" i="11"/>
  <c r="P60" i="11"/>
  <c r="P79" i="11" s="1"/>
  <c r="O79" i="11"/>
  <c r="N79" i="11"/>
  <c r="M79" i="11"/>
  <c r="L79" i="11"/>
  <c r="K79" i="11"/>
  <c r="J79" i="11"/>
  <c r="I79" i="11"/>
  <c r="H79" i="11"/>
  <c r="G79" i="11"/>
  <c r="F79" i="11"/>
  <c r="E79" i="11"/>
  <c r="D79" i="11"/>
  <c r="AS78" i="11"/>
  <c r="R59" i="11"/>
  <c r="R78" i="11"/>
  <c r="D78" i="11"/>
  <c r="O78" i="11"/>
  <c r="N78" i="11"/>
  <c r="M78" i="11"/>
  <c r="L78" i="11"/>
  <c r="K78" i="11"/>
  <c r="Y59" i="11"/>
  <c r="Y78" i="11"/>
  <c r="BB78" i="11" s="1"/>
  <c r="J78" i="11"/>
  <c r="I78" i="11"/>
  <c r="H78" i="11"/>
  <c r="G78" i="11"/>
  <c r="F78" i="11"/>
  <c r="E78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AS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BY73" i="11"/>
  <c r="BX73" i="11"/>
  <c r="BW73" i="11"/>
  <c r="BV73" i="11"/>
  <c r="BU73" i="11"/>
  <c r="BG73" i="11"/>
  <c r="BF73" i="11"/>
  <c r="BE73" i="11"/>
  <c r="BD73" i="11"/>
  <c r="BC73" i="11"/>
  <c r="BB73" i="11"/>
  <c r="BA73" i="11"/>
  <c r="AZ73" i="11"/>
  <c r="AY73" i="11"/>
  <c r="AX73" i="11"/>
  <c r="AW73" i="11"/>
  <c r="AV73" i="11"/>
  <c r="AU73" i="11"/>
  <c r="P72" i="11"/>
  <c r="P88" i="11"/>
  <c r="BY69" i="11"/>
  <c r="BX69" i="11"/>
  <c r="BW69" i="11"/>
  <c r="BV69" i="11"/>
  <c r="BU69" i="11"/>
  <c r="BG69" i="11"/>
  <c r="BF69" i="11"/>
  <c r="BE69" i="11"/>
  <c r="BD69" i="11"/>
  <c r="BC69" i="11"/>
  <c r="BB69" i="11"/>
  <c r="BA69" i="11"/>
  <c r="AZ69" i="11"/>
  <c r="AY69" i="11"/>
  <c r="AX69" i="11"/>
  <c r="AW69" i="11"/>
  <c r="AV69" i="11"/>
  <c r="AU69" i="11"/>
  <c r="V68" i="11"/>
  <c r="W68" i="11"/>
  <c r="AL68" i="11" s="1"/>
  <c r="AZ68" i="11"/>
  <c r="AC68" i="11"/>
  <c r="AB68" i="11"/>
  <c r="AA68" i="11"/>
  <c r="AP68" i="11"/>
  <c r="Z68" i="11"/>
  <c r="Y68" i="11"/>
  <c r="X68" i="11"/>
  <c r="BA68" i="11"/>
  <c r="U68" i="11"/>
  <c r="T68" i="11"/>
  <c r="S68" i="11"/>
  <c r="AH68" i="11"/>
  <c r="R68" i="11"/>
  <c r="AG68" i="11"/>
  <c r="AS68" i="11" s="1"/>
  <c r="P68" i="11"/>
  <c r="U67" i="11"/>
  <c r="AC67" i="11"/>
  <c r="BF67" i="11" s="1"/>
  <c r="AB67" i="11"/>
  <c r="AB85" i="11" s="1"/>
  <c r="Z67" i="11"/>
  <c r="BC67" i="11" s="1"/>
  <c r="Y67" i="11"/>
  <c r="BB67" i="11" s="1"/>
  <c r="W67" i="11"/>
  <c r="V67" i="11"/>
  <c r="CB67" i="11"/>
  <c r="BY65" i="11"/>
  <c r="BX65" i="11"/>
  <c r="BW65" i="11"/>
  <c r="BV65" i="11"/>
  <c r="BU65" i="11"/>
  <c r="BG65" i="11"/>
  <c r="BF65" i="11"/>
  <c r="BE65" i="11"/>
  <c r="BD65" i="11"/>
  <c r="BC65" i="11"/>
  <c r="BB65" i="11"/>
  <c r="BA65" i="11"/>
  <c r="AZ65" i="11"/>
  <c r="AY65" i="11"/>
  <c r="AX65" i="11"/>
  <c r="AW65" i="11"/>
  <c r="AV65" i="11"/>
  <c r="AU65" i="11"/>
  <c r="V64" i="11"/>
  <c r="Z64" i="11"/>
  <c r="Z82" i="11" s="1"/>
  <c r="R64" i="11"/>
  <c r="AC64" i="11"/>
  <c r="AB64" i="11"/>
  <c r="AA64" i="11"/>
  <c r="AP64" i="11" s="1"/>
  <c r="Y64" i="11"/>
  <c r="BB64" i="11" s="1"/>
  <c r="X64" i="11"/>
  <c r="U64" i="11"/>
  <c r="U82" i="11" s="1"/>
  <c r="T64" i="11"/>
  <c r="S64" i="11"/>
  <c r="S82" i="11"/>
  <c r="P64" i="11"/>
  <c r="P82" i="11"/>
  <c r="W63" i="11"/>
  <c r="AL63" i="11"/>
  <c r="X63" i="11"/>
  <c r="U63" i="11"/>
  <c r="AJ63" i="11" s="1"/>
  <c r="AJ65" i="11" s="1"/>
  <c r="AC63" i="11"/>
  <c r="AB63" i="11"/>
  <c r="AA63" i="11"/>
  <c r="Z63" i="11"/>
  <c r="BC63" i="11" s="1"/>
  <c r="Y63" i="11"/>
  <c r="V63" i="11"/>
  <c r="AY63" i="11"/>
  <c r="T63" i="11"/>
  <c r="R63" i="11"/>
  <c r="P63" i="11"/>
  <c r="P81" i="11"/>
  <c r="U60" i="11"/>
  <c r="AX60" i="11" s="1"/>
  <c r="AB60" i="11"/>
  <c r="AQ60" i="11"/>
  <c r="T60" i="11"/>
  <c r="AC60" i="11"/>
  <c r="BF60" i="11"/>
  <c r="AA60" i="11"/>
  <c r="AA79" i="11" s="1"/>
  <c r="BD79" i="11" s="1"/>
  <c r="Z60" i="11"/>
  <c r="Y60" i="11"/>
  <c r="Y79" i="11"/>
  <c r="X60" i="11"/>
  <c r="AM60" i="11" s="1"/>
  <c r="W60" i="11"/>
  <c r="V60" i="11"/>
  <c r="AK60" i="11"/>
  <c r="S60" i="11"/>
  <c r="R60" i="11"/>
  <c r="V59" i="11"/>
  <c r="AY59" i="11"/>
  <c r="Z59" i="11"/>
  <c r="W59" i="11"/>
  <c r="AL59" i="11"/>
  <c r="AC59" i="11"/>
  <c r="AR59" i="11" s="1"/>
  <c r="AB59" i="11"/>
  <c r="AA59" i="11"/>
  <c r="BD59" i="11"/>
  <c r="X59" i="11"/>
  <c r="U59" i="11"/>
  <c r="U78" i="11"/>
  <c r="T59" i="11"/>
  <c r="T78" i="11" s="1"/>
  <c r="S59" i="11"/>
  <c r="P59" i="11"/>
  <c r="P78" i="11"/>
  <c r="P56" i="11"/>
  <c r="P76" i="11" s="1"/>
  <c r="P55" i="11"/>
  <c r="P75" i="11"/>
  <c r="E51" i="11"/>
  <c r="E52" i="11" s="1"/>
  <c r="E62" i="12" s="1"/>
  <c r="J51" i="11"/>
  <c r="O51" i="11"/>
  <c r="M51" i="11"/>
  <c r="L51" i="11"/>
  <c r="K51" i="11"/>
  <c r="I51" i="11"/>
  <c r="H51" i="11"/>
  <c r="G51" i="11"/>
  <c r="BJ51" i="11" s="1"/>
  <c r="BJ72" i="11" s="1"/>
  <c r="BJ88" i="11" s="1"/>
  <c r="F51" i="11"/>
  <c r="D51" i="11"/>
  <c r="G50" i="11"/>
  <c r="H50" i="11"/>
  <c r="H52" i="11" s="1"/>
  <c r="H62" i="12" s="1"/>
  <c r="I50" i="11"/>
  <c r="J50" i="11"/>
  <c r="K50" i="11"/>
  <c r="L50" i="11"/>
  <c r="M50" i="11"/>
  <c r="E50" i="11"/>
  <c r="O50" i="11"/>
  <c r="D50" i="11"/>
  <c r="D52" i="11" s="1"/>
  <c r="F50" i="11"/>
  <c r="BO46" i="11"/>
  <c r="BO48" i="11" s="1"/>
  <c r="BO47" i="11"/>
  <c r="BO68" i="11" s="1"/>
  <c r="BI47" i="11"/>
  <c r="BL46" i="11"/>
  <c r="BL48" i="11" s="1"/>
  <c r="BL47" i="11"/>
  <c r="AC63" i="12"/>
  <c r="AC71" i="12"/>
  <c r="O48" i="11"/>
  <c r="O63" i="12" s="1"/>
  <c r="Y63" i="12"/>
  <c r="Y71" i="12" s="1"/>
  <c r="X63" i="12"/>
  <c r="X71" i="12"/>
  <c r="U63" i="12"/>
  <c r="S63" i="12"/>
  <c r="S71" i="12" s="1"/>
  <c r="E48" i="11"/>
  <c r="E63" i="12"/>
  <c r="E71" i="12" s="1"/>
  <c r="R63" i="12"/>
  <c r="R71" i="12"/>
  <c r="P48" i="11"/>
  <c r="L48" i="11"/>
  <c r="L63" i="12"/>
  <c r="L71" i="12"/>
  <c r="J48" i="11"/>
  <c r="J63" i="12" s="1"/>
  <c r="K48" i="11"/>
  <c r="K63" i="12" s="1"/>
  <c r="D48" i="11"/>
  <c r="D63" i="12" s="1"/>
  <c r="F48" i="11"/>
  <c r="F63" i="12"/>
  <c r="F71" i="12" s="1"/>
  <c r="G48" i="11"/>
  <c r="G63" i="12"/>
  <c r="G71" i="12" s="1"/>
  <c r="H48" i="11"/>
  <c r="H63" i="12"/>
  <c r="H71" i="12"/>
  <c r="I48" i="11"/>
  <c r="I63" i="12" s="1"/>
  <c r="I71" i="12" s="1"/>
  <c r="M71" i="12"/>
  <c r="N71" i="12"/>
  <c r="CB47" i="11"/>
  <c r="CA47" i="11"/>
  <c r="BR47" i="11"/>
  <c r="BR68" i="11" s="1"/>
  <c r="BR22" i="11"/>
  <c r="BR23" i="11" s="1"/>
  <c r="BQ47" i="11"/>
  <c r="BQ46" i="11"/>
  <c r="BQ48" i="11"/>
  <c r="BP46" i="11"/>
  <c r="BP47" i="11"/>
  <c r="BP22" i="11"/>
  <c r="BP68" i="11" s="1"/>
  <c r="BP100" i="11"/>
  <c r="BR46" i="11"/>
  <c r="BK47" i="11"/>
  <c r="BK46" i="11"/>
  <c r="BK48" i="11" s="1"/>
  <c r="BW48" i="11" s="1"/>
  <c r="BJ47" i="11"/>
  <c r="BJ22" i="11"/>
  <c r="BJ100" i="11"/>
  <c r="AR47" i="11"/>
  <c r="AR46" i="11"/>
  <c r="AR48" i="11"/>
  <c r="AQ47" i="11"/>
  <c r="AQ46" i="11"/>
  <c r="AQ48" i="11" s="1"/>
  <c r="AP47" i="11"/>
  <c r="AO47" i="11"/>
  <c r="AN47" i="11"/>
  <c r="AN46" i="11"/>
  <c r="AN48" i="11"/>
  <c r="AM47" i="11"/>
  <c r="AM46" i="11"/>
  <c r="AM48" i="11" s="1"/>
  <c r="AL47" i="11"/>
  <c r="AK47" i="11"/>
  <c r="AK46" i="11"/>
  <c r="AK48" i="11" s="1"/>
  <c r="AJ47" i="11"/>
  <c r="AI47" i="11"/>
  <c r="AI46" i="11"/>
  <c r="AI48" i="11" s="1"/>
  <c r="AH47" i="11"/>
  <c r="AH46" i="11"/>
  <c r="AH48" i="11" s="1"/>
  <c r="AG47" i="11"/>
  <c r="AG46" i="11"/>
  <c r="AG48" i="11"/>
  <c r="CB46" i="11"/>
  <c r="CA46" i="11"/>
  <c r="BJ46" i="11"/>
  <c r="BI46" i="11"/>
  <c r="AP46" i="11"/>
  <c r="AP48" i="11" s="1"/>
  <c r="AO46" i="11"/>
  <c r="AO48" i="11"/>
  <c r="AL46" i="11"/>
  <c r="AL48" i="11" s="1"/>
  <c r="AJ46" i="11"/>
  <c r="Y44" i="11"/>
  <c r="K44" i="11"/>
  <c r="AN42" i="11"/>
  <c r="AN43" i="11"/>
  <c r="AN44" i="11"/>
  <c r="AG42" i="11"/>
  <c r="AG43" i="11"/>
  <c r="AD42" i="11"/>
  <c r="AD43" i="11"/>
  <c r="P44" i="11"/>
  <c r="AC44" i="11"/>
  <c r="O44" i="11"/>
  <c r="AB44" i="11"/>
  <c r="AA44" i="11"/>
  <c r="M44" i="11"/>
  <c r="Z44" i="11"/>
  <c r="L44" i="11"/>
  <c r="X44" i="11"/>
  <c r="J44" i="11"/>
  <c r="BA44" i="11"/>
  <c r="W44" i="11"/>
  <c r="I44" i="11"/>
  <c r="V44" i="11"/>
  <c r="H44" i="11"/>
  <c r="CB44" i="11"/>
  <c r="U44" i="11"/>
  <c r="G44" i="11"/>
  <c r="CA44" i="11"/>
  <c r="T44" i="11"/>
  <c r="S44" i="11"/>
  <c r="E44" i="11"/>
  <c r="R44" i="11"/>
  <c r="AU44" i="11" s="1"/>
  <c r="D44" i="11"/>
  <c r="N44" i="11"/>
  <c r="F44" i="11"/>
  <c r="CB43" i="11"/>
  <c r="CA43" i="11"/>
  <c r="BR43" i="11"/>
  <c r="BO43" i="11"/>
  <c r="BP43" i="11"/>
  <c r="BP44" i="11" s="1"/>
  <c r="BQ43" i="11"/>
  <c r="BQ42" i="11"/>
  <c r="BQ44" i="11"/>
  <c r="BO42" i="11"/>
  <c r="BO44" i="11" s="1"/>
  <c r="BP42" i="11"/>
  <c r="BR42" i="11"/>
  <c r="BX42" i="11" s="1"/>
  <c r="BQ18" i="11"/>
  <c r="BI43" i="11"/>
  <c r="BI18" i="11"/>
  <c r="BL43" i="11"/>
  <c r="BJ43" i="11"/>
  <c r="BJ42" i="11"/>
  <c r="BJ44" i="11" s="1"/>
  <c r="BK43" i="11"/>
  <c r="BK64" i="11" s="1"/>
  <c r="BK82" i="11" s="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R43" i="11"/>
  <c r="AR42" i="11"/>
  <c r="AR44" i="11"/>
  <c r="AQ43" i="11"/>
  <c r="AQ42" i="11"/>
  <c r="AQ44" i="11" s="1"/>
  <c r="AP43" i="11"/>
  <c r="AO43" i="11"/>
  <c r="AM43" i="11"/>
  <c r="AL43" i="11"/>
  <c r="AL42" i="11"/>
  <c r="AK43" i="11"/>
  <c r="AJ43" i="11"/>
  <c r="AJ42" i="11"/>
  <c r="AJ44" i="11"/>
  <c r="AI43" i="11"/>
  <c r="AH43" i="11"/>
  <c r="CB42" i="11"/>
  <c r="CA42" i="11"/>
  <c r="BR17" i="11"/>
  <c r="BL42" i="11"/>
  <c r="BK42" i="11"/>
  <c r="BW42" i="11" s="1"/>
  <c r="BI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P42" i="11"/>
  <c r="AP44" i="11"/>
  <c r="AO42" i="11"/>
  <c r="AO44" i="11" s="1"/>
  <c r="AM42" i="11"/>
  <c r="AK42" i="11"/>
  <c r="AK44" i="11"/>
  <c r="AI42" i="11"/>
  <c r="AH42" i="11"/>
  <c r="AH44" i="11"/>
  <c r="AO38" i="11"/>
  <c r="AO39" i="11"/>
  <c r="AC40" i="11"/>
  <c r="AB40" i="11"/>
  <c r="AA40" i="11"/>
  <c r="BD40" i="11" s="1"/>
  <c r="M40" i="11"/>
  <c r="Z40" i="11"/>
  <c r="Y40" i="11"/>
  <c r="BB40" i="11" s="1"/>
  <c r="K40" i="11"/>
  <c r="X40" i="11"/>
  <c r="W40" i="11"/>
  <c r="AZ40" i="11" s="1"/>
  <c r="V40" i="11"/>
  <c r="H40" i="11"/>
  <c r="U40" i="11"/>
  <c r="G40" i="11"/>
  <c r="T40" i="11"/>
  <c r="S40" i="11"/>
  <c r="E40" i="11"/>
  <c r="AV40" i="11"/>
  <c r="R40" i="11"/>
  <c r="D40" i="11"/>
  <c r="AU40" i="11"/>
  <c r="P40" i="11"/>
  <c r="O40" i="11"/>
  <c r="N40" i="11"/>
  <c r="L40" i="11"/>
  <c r="BC40" i="11"/>
  <c r="J40" i="11"/>
  <c r="I40" i="11"/>
  <c r="F40" i="11"/>
  <c r="CB39" i="11"/>
  <c r="CA39" i="11"/>
  <c r="BP39" i="11"/>
  <c r="BJ39" i="11"/>
  <c r="BR39" i="11"/>
  <c r="BQ39" i="11"/>
  <c r="BK39" i="11"/>
  <c r="BW39" i="11"/>
  <c r="BO39" i="11"/>
  <c r="BL39" i="11"/>
  <c r="BK14" i="11"/>
  <c r="BI39" i="11"/>
  <c r="BI40" i="11" s="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R39" i="11"/>
  <c r="AR38" i="11"/>
  <c r="O30" i="11"/>
  <c r="O31" i="11"/>
  <c r="AQ39" i="11"/>
  <c r="AP39" i="11"/>
  <c r="AN39" i="11"/>
  <c r="AN38" i="11"/>
  <c r="AN40" i="11" s="1"/>
  <c r="AM39" i="11"/>
  <c r="AL39" i="11"/>
  <c r="AK39" i="11"/>
  <c r="AK38" i="11"/>
  <c r="AK40" i="11" s="1"/>
  <c r="H30" i="11"/>
  <c r="H31" i="11"/>
  <c r="H32" i="11" s="1"/>
  <c r="H60" i="12" s="1"/>
  <c r="AJ39" i="11"/>
  <c r="AJ38" i="11"/>
  <c r="AJ40" i="11"/>
  <c r="AI39" i="11"/>
  <c r="AH39" i="11"/>
  <c r="AG39" i="11"/>
  <c r="AD39" i="11"/>
  <c r="AD38" i="11"/>
  <c r="BG38" i="11" s="1"/>
  <c r="CB38" i="11"/>
  <c r="CA38" i="11"/>
  <c r="BQ38" i="11"/>
  <c r="BK38" i="11"/>
  <c r="BP38" i="11"/>
  <c r="BJ38" i="11"/>
  <c r="BR38" i="11"/>
  <c r="BO38" i="11"/>
  <c r="BO40" i="11" s="1"/>
  <c r="BL38" i="11"/>
  <c r="BI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Q38" i="11"/>
  <c r="AQ40" i="11"/>
  <c r="AP38" i="11"/>
  <c r="AP40" i="11" s="1"/>
  <c r="AM38" i="11"/>
  <c r="AL38" i="11"/>
  <c r="AL40" i="11" s="1"/>
  <c r="AI38" i="11"/>
  <c r="AH38" i="11"/>
  <c r="AH40" i="11"/>
  <c r="AG38" i="11"/>
  <c r="AG40" i="11" s="1"/>
  <c r="F34" i="11"/>
  <c r="F36" i="11" s="1"/>
  <c r="F61" i="12" s="1"/>
  <c r="I34" i="11"/>
  <c r="I36" i="11"/>
  <c r="I61" i="12" s="1"/>
  <c r="I54" i="12"/>
  <c r="O34" i="11"/>
  <c r="O36" i="11" s="1"/>
  <c r="O61" i="12" s="1"/>
  <c r="M34" i="11"/>
  <c r="M36" i="11"/>
  <c r="M61" i="12" s="1"/>
  <c r="M54" i="12"/>
  <c r="M77" i="12" s="1"/>
  <c r="L34" i="11"/>
  <c r="L36" i="11" s="1"/>
  <c r="L61" i="12" s="1"/>
  <c r="K34" i="11"/>
  <c r="K36" i="11"/>
  <c r="K61" i="12" s="1"/>
  <c r="J34" i="11"/>
  <c r="J36" i="11"/>
  <c r="J61" i="12"/>
  <c r="H34" i="11"/>
  <c r="H36" i="11" s="1"/>
  <c r="G34" i="11"/>
  <c r="E34" i="11"/>
  <c r="E36" i="11" s="1"/>
  <c r="E61" i="12" s="1"/>
  <c r="D34" i="11"/>
  <c r="L30" i="11"/>
  <c r="L31" i="11"/>
  <c r="D30" i="11"/>
  <c r="D31" i="11"/>
  <c r="E30" i="11"/>
  <c r="BI30" i="11" s="1"/>
  <c r="BI32" i="11" s="1"/>
  <c r="E31" i="11"/>
  <c r="BI31" i="11"/>
  <c r="G31" i="11"/>
  <c r="M31" i="11"/>
  <c r="K31" i="11"/>
  <c r="J31" i="11"/>
  <c r="I31" i="11"/>
  <c r="I30" i="11"/>
  <c r="M30" i="11"/>
  <c r="K30" i="11"/>
  <c r="J30" i="11"/>
  <c r="G30" i="11"/>
  <c r="O15" i="12"/>
  <c r="N15" i="12"/>
  <c r="L15" i="12"/>
  <c r="K15" i="12"/>
  <c r="J15" i="12"/>
  <c r="J38" i="12" s="1"/>
  <c r="H15" i="12"/>
  <c r="F15" i="12"/>
  <c r="Q15" i="12" s="1"/>
  <c r="D15" i="12"/>
  <c r="BI26" i="11"/>
  <c r="BI25" i="11"/>
  <c r="BI27" i="11"/>
  <c r="BI104" i="11" s="1"/>
  <c r="BL26" i="11"/>
  <c r="BL25" i="11"/>
  <c r="BK26" i="11"/>
  <c r="BJ26" i="11"/>
  <c r="BJ25" i="11"/>
  <c r="BK25" i="11"/>
  <c r="BR21" i="11"/>
  <c r="BR100" i="11"/>
  <c r="BL22" i="11"/>
  <c r="T16" i="12"/>
  <c r="R16" i="12"/>
  <c r="CB22" i="11"/>
  <c r="CA22" i="11"/>
  <c r="BQ22" i="11"/>
  <c r="BK22" i="11"/>
  <c r="BK100" i="11" s="1"/>
  <c r="BO22" i="11"/>
  <c r="BO100" i="11" s="1"/>
  <c r="BI22" i="11"/>
  <c r="BI100" i="11"/>
  <c r="AR22" i="11"/>
  <c r="AQ22" i="11"/>
  <c r="AP22" i="11"/>
  <c r="M21" i="11"/>
  <c r="AP21" i="11" s="1"/>
  <c r="AP23" i="11" s="1"/>
  <c r="AO22" i="11"/>
  <c r="AN22" i="11"/>
  <c r="AM22" i="11"/>
  <c r="AL22" i="11"/>
  <c r="AK22" i="11"/>
  <c r="AJ22" i="11"/>
  <c r="AI22" i="11"/>
  <c r="AG22" i="11"/>
  <c r="AH22" i="11"/>
  <c r="AS22" i="11"/>
  <c r="AD100" i="11"/>
  <c r="BG100" i="11" s="1"/>
  <c r="BQ21" i="11"/>
  <c r="J21" i="11"/>
  <c r="K21" i="11"/>
  <c r="L21" i="11"/>
  <c r="AO21" i="11"/>
  <c r="AO23" i="11"/>
  <c r="BP21" i="11"/>
  <c r="BO21" i="11"/>
  <c r="O21" i="11"/>
  <c r="AR21" i="11"/>
  <c r="AR23" i="11" s="1"/>
  <c r="N21" i="11"/>
  <c r="AQ21" i="11"/>
  <c r="G21" i="11"/>
  <c r="F21" i="11"/>
  <c r="AI21" i="11" s="1"/>
  <c r="AI23" i="11" s="1"/>
  <c r="I21" i="11"/>
  <c r="AL21" i="11" s="1"/>
  <c r="AL23" i="11" s="1"/>
  <c r="H21" i="11"/>
  <c r="E21" i="11"/>
  <c r="D21" i="11"/>
  <c r="AG21" i="11" s="1"/>
  <c r="AG23" i="11" s="1"/>
  <c r="BK17" i="11"/>
  <c r="BK18" i="11"/>
  <c r="X19" i="11"/>
  <c r="AC19" i="11"/>
  <c r="AC98" i="11" s="1"/>
  <c r="BF98" i="11" s="1"/>
  <c r="AB19" i="11"/>
  <c r="BE19" i="11" s="1"/>
  <c r="AA19" i="11"/>
  <c r="Z19" i="11"/>
  <c r="Z98" i="11" s="1"/>
  <c r="BC98" i="11" s="1"/>
  <c r="Y19" i="11"/>
  <c r="W19" i="11"/>
  <c r="V19" i="11"/>
  <c r="U19" i="11"/>
  <c r="AX19" i="11" s="1"/>
  <c r="T98" i="11"/>
  <c r="AW98" i="11"/>
  <c r="S19" i="11"/>
  <c r="S98" i="11" s="1"/>
  <c r="AV98" i="11" s="1"/>
  <c r="R19" i="11"/>
  <c r="CB18" i="11"/>
  <c r="CA18" i="11"/>
  <c r="BR18" i="11"/>
  <c r="BR64" i="11" s="1"/>
  <c r="BR82" i="11" s="1"/>
  <c r="BL18" i="11"/>
  <c r="BP18" i="11"/>
  <c r="BP17" i="11"/>
  <c r="BO18" i="11"/>
  <c r="BJ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R18" i="11"/>
  <c r="AR17" i="11"/>
  <c r="AQ18" i="11"/>
  <c r="AP18" i="11"/>
  <c r="AP17" i="11"/>
  <c r="AO18" i="11"/>
  <c r="AN18" i="11"/>
  <c r="AN17" i="11"/>
  <c r="AN19" i="11" s="1"/>
  <c r="AM18" i="11"/>
  <c r="AM17" i="11"/>
  <c r="AM19" i="11" s="1"/>
  <c r="AL18" i="11"/>
  <c r="AL17" i="11"/>
  <c r="AL19" i="11"/>
  <c r="AK18" i="11"/>
  <c r="AJ18" i="11"/>
  <c r="AJ17" i="11"/>
  <c r="AI18" i="11"/>
  <c r="AS18" i="11" s="1"/>
  <c r="AH18" i="11"/>
  <c r="AG18" i="11"/>
  <c r="AH17" i="11"/>
  <c r="AD18" i="11"/>
  <c r="P18" i="11"/>
  <c r="CB17" i="11"/>
  <c r="CA17" i="11"/>
  <c r="BQ17" i="11"/>
  <c r="BO17" i="11"/>
  <c r="BI17" i="11"/>
  <c r="BL17" i="11"/>
  <c r="BJ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Q17" i="11"/>
  <c r="AO17" i="11"/>
  <c r="AO19" i="11" s="1"/>
  <c r="AK17" i="11"/>
  <c r="AI17" i="11"/>
  <c r="AG17" i="11"/>
  <c r="AD17" i="11"/>
  <c r="P17" i="11"/>
  <c r="W15" i="11"/>
  <c r="AM13" i="11"/>
  <c r="AM14" i="11"/>
  <c r="AM15" i="11"/>
  <c r="AG14" i="11"/>
  <c r="AH14" i="11"/>
  <c r="AI14" i="11"/>
  <c r="AI13" i="11"/>
  <c r="AI15" i="11" s="1"/>
  <c r="AJ14" i="11"/>
  <c r="AK14" i="11"/>
  <c r="AK13" i="11"/>
  <c r="AK15" i="11" s="1"/>
  <c r="AL14" i="11"/>
  <c r="AL13" i="11"/>
  <c r="AL15" i="11"/>
  <c r="AN14" i="11"/>
  <c r="AO14" i="11"/>
  <c r="AP14" i="11"/>
  <c r="AQ14" i="11"/>
  <c r="AQ15" i="11" s="1"/>
  <c r="AR14" i="11"/>
  <c r="AR13" i="11"/>
  <c r="AR15" i="11"/>
  <c r="AC15" i="11"/>
  <c r="BF15" i="11" s="1"/>
  <c r="AB15" i="11"/>
  <c r="AA15" i="11"/>
  <c r="Z15" i="11"/>
  <c r="Y15" i="11"/>
  <c r="Y95" i="11" s="1"/>
  <c r="AN95" i="11" s="1"/>
  <c r="X15" i="11"/>
  <c r="X95" i="11"/>
  <c r="AM95" i="11" s="1"/>
  <c r="V15" i="11"/>
  <c r="U15" i="11"/>
  <c r="T15" i="11"/>
  <c r="T94" i="11" s="1"/>
  <c r="AI94" i="11" s="1"/>
  <c r="S15" i="11"/>
  <c r="R15" i="11"/>
  <c r="AU15" i="11"/>
  <c r="CB14" i="11"/>
  <c r="CA14" i="11"/>
  <c r="BP14" i="11"/>
  <c r="BJ14" i="11"/>
  <c r="BR14" i="11"/>
  <c r="BR13" i="11"/>
  <c r="BQ14" i="11"/>
  <c r="BO14" i="11"/>
  <c r="BL14" i="11"/>
  <c r="BI14" i="11"/>
  <c r="BI13" i="11"/>
  <c r="BI15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P13" i="11"/>
  <c r="AO13" i="11"/>
  <c r="AO15" i="11"/>
  <c r="AN13" i="11"/>
  <c r="AN15" i="11" s="1"/>
  <c r="AD14" i="11"/>
  <c r="P14" i="11"/>
  <c r="BG14" i="11"/>
  <c r="CB13" i="11"/>
  <c r="CA13" i="11"/>
  <c r="BQ13" i="11"/>
  <c r="BQ15" i="11" s="1"/>
  <c r="BK13" i="11"/>
  <c r="BK15" i="11" s="1"/>
  <c r="BK95" i="11" s="1"/>
  <c r="BP13" i="11"/>
  <c r="BO13" i="11"/>
  <c r="BL13" i="11"/>
  <c r="BJ13" i="11"/>
  <c r="BJ59" i="11" s="1"/>
  <c r="BJ78" i="11" s="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Q13" i="11"/>
  <c r="AJ13" i="11"/>
  <c r="AJ15" i="11"/>
  <c r="AH13" i="11"/>
  <c r="AG13" i="11"/>
  <c r="AD13" i="11"/>
  <c r="P13" i="11"/>
  <c r="K14" i="12"/>
  <c r="G14" i="12"/>
  <c r="E14" i="12"/>
  <c r="D14" i="12"/>
  <c r="O14" i="12"/>
  <c r="N14" i="12"/>
  <c r="M14" i="12"/>
  <c r="L14" i="12"/>
  <c r="J14" i="12"/>
  <c r="J37" i="12" s="1"/>
  <c r="I14" i="12"/>
  <c r="H13" i="12"/>
  <c r="BK6" i="11"/>
  <c r="BJ6" i="11"/>
  <c r="BJ5" i="11"/>
  <c r="BJ7" i="11"/>
  <c r="BI6" i="11"/>
  <c r="BL6" i="11"/>
  <c r="BL5" i="11"/>
  <c r="BL7" i="11" s="1"/>
  <c r="BK5" i="11"/>
  <c r="BI5" i="11"/>
  <c r="BM5" i="11" s="1"/>
  <c r="O56" i="12"/>
  <c r="M56" i="12"/>
  <c r="M79" i="12" s="1"/>
  <c r="J56" i="12"/>
  <c r="J70" i="12" s="1"/>
  <c r="J93" i="12" s="1"/>
  <c r="K56" i="12"/>
  <c r="L56" i="12"/>
  <c r="L70" i="12" s="1"/>
  <c r="I56" i="12"/>
  <c r="H56" i="12"/>
  <c r="H70" i="12" s="1"/>
  <c r="F56" i="12"/>
  <c r="F70" i="12" s="1"/>
  <c r="E56" i="12"/>
  <c r="N55" i="12"/>
  <c r="N69" i="12" s="1"/>
  <c r="K55" i="12"/>
  <c r="K69" i="12" s="1"/>
  <c r="I55" i="12"/>
  <c r="I69" i="12" s="1"/>
  <c r="H55" i="12"/>
  <c r="H69" i="12" s="1"/>
  <c r="G55" i="12"/>
  <c r="G78" i="12" s="1"/>
  <c r="F55" i="12"/>
  <c r="F69" i="12" s="1"/>
  <c r="D55" i="12"/>
  <c r="D69" i="12" s="1"/>
  <c r="J54" i="12"/>
  <c r="J68" i="12" s="1"/>
  <c r="J91" i="12" s="1"/>
  <c r="H54" i="12"/>
  <c r="G54" i="12"/>
  <c r="G77" i="12" s="1"/>
  <c r="F54" i="12"/>
  <c r="D54" i="12"/>
  <c r="D77" i="12" s="1"/>
  <c r="P77" i="12" s="1"/>
  <c r="M53" i="12"/>
  <c r="M57" i="12" s="1"/>
  <c r="F53" i="12"/>
  <c r="F57" i="12" s="1"/>
  <c r="D53" i="12"/>
  <c r="D67" i="12" s="1"/>
  <c r="O9" i="12"/>
  <c r="O23" i="12" s="1"/>
  <c r="I15" i="12"/>
  <c r="G38" i="12"/>
  <c r="G9" i="12"/>
  <c r="G23" i="12" s="1"/>
  <c r="F9" i="12"/>
  <c r="F23" i="12" s="1"/>
  <c r="G8" i="12"/>
  <c r="G31" i="12" s="1"/>
  <c r="G45" i="12" s="1"/>
  <c r="N7" i="12"/>
  <c r="N21" i="12" s="1"/>
  <c r="J7" i="12"/>
  <c r="J21" i="12" s="1"/>
  <c r="I7" i="12"/>
  <c r="I21" i="12" s="1"/>
  <c r="E7" i="12"/>
  <c r="E21" i="12" s="1"/>
  <c r="D7" i="12"/>
  <c r="D21" i="12" s="1"/>
  <c r="O6" i="12"/>
  <c r="L6" i="12"/>
  <c r="L20" i="12" s="1"/>
  <c r="L25" i="12" s="1"/>
  <c r="H6" i="12"/>
  <c r="H20" i="12" s="1"/>
  <c r="H25" i="12" s="1"/>
  <c r="D6" i="12"/>
  <c r="D20" i="12" s="1"/>
  <c r="D25" i="12" s="1"/>
  <c r="Y98" i="11"/>
  <c r="BB98" i="11"/>
  <c r="BB59" i="11"/>
  <c r="AI67" i="11"/>
  <c r="AI69" i="11"/>
  <c r="AQ67" i="11"/>
  <c r="AQ69" i="11"/>
  <c r="AW67" i="11"/>
  <c r="AV68" i="11"/>
  <c r="AJ59" i="11"/>
  <c r="AX59" i="11"/>
  <c r="BF59" i="11"/>
  <c r="AW19" i="11"/>
  <c r="CB23" i="11"/>
  <c r="BG42" i="11"/>
  <c r="AI63" i="11"/>
  <c r="AI65" i="11" s="1"/>
  <c r="BE67" i="11"/>
  <c r="AA95" i="11"/>
  <c r="AP95" i="11"/>
  <c r="BL50" i="11"/>
  <c r="BL71" i="11"/>
  <c r="BL87" i="11" s="1"/>
  <c r="BJ63" i="11"/>
  <c r="BJ81" i="11"/>
  <c r="AW64" i="11"/>
  <c r="AI64" i="11"/>
  <c r="AR60" i="11"/>
  <c r="BB60" i="11"/>
  <c r="AV67" i="11"/>
  <c r="BD67" i="11"/>
  <c r="AA78" i="11"/>
  <c r="BD78" i="11"/>
  <c r="AC79" i="11"/>
  <c r="AR79" i="11" s="1"/>
  <c r="AA82" i="11"/>
  <c r="BC84" i="11"/>
  <c r="AG59" i="11"/>
  <c r="AU59" i="11"/>
  <c r="AV64" i="11"/>
  <c r="AZ67" i="11"/>
  <c r="V78" i="11"/>
  <c r="BU84" i="11"/>
  <c r="BY84" i="11"/>
  <c r="BP60" i="11"/>
  <c r="BP79" i="11" s="1"/>
  <c r="AK59" i="11"/>
  <c r="AN60" i="11"/>
  <c r="BA60" i="11"/>
  <c r="BD63" i="11"/>
  <c r="AH64" i="11"/>
  <c r="AR67" i="11"/>
  <c r="AR69" i="11"/>
  <c r="AU68" i="11"/>
  <c r="AB79" i="11"/>
  <c r="AC85" i="11"/>
  <c r="BF85" i="11"/>
  <c r="H9" i="12"/>
  <c r="H23" i="12" s="1"/>
  <c r="G7" i="12"/>
  <c r="G21" i="12" s="1"/>
  <c r="G53" i="12"/>
  <c r="G57" i="12" s="1"/>
  <c r="K53" i="12"/>
  <c r="BO15" i="11"/>
  <c r="BO94" i="11" s="1"/>
  <c r="AH16" i="12"/>
  <c r="E15" i="12"/>
  <c r="M15" i="12"/>
  <c r="N54" i="12"/>
  <c r="AO82" i="11"/>
  <c r="BC82" i="11"/>
  <c r="F8" i="12"/>
  <c r="F22" i="12" s="1"/>
  <c r="J8" i="12"/>
  <c r="J22" i="12" s="1"/>
  <c r="AD67" i="11"/>
  <c r="AD85" i="11" s="1"/>
  <c r="BL21" i="11"/>
  <c r="V97" i="11"/>
  <c r="AY97" i="11" s="1"/>
  <c r="AD101" i="11"/>
  <c r="BG101" i="11" s="1"/>
  <c r="BR60" i="11"/>
  <c r="BR79" i="11"/>
  <c r="BL60" i="11"/>
  <c r="BL79" i="11" s="1"/>
  <c r="AW40" i="11"/>
  <c r="BA40" i="11"/>
  <c r="BE40" i="11"/>
  <c r="BV42" i="11"/>
  <c r="BV43" i="11"/>
  <c r="AW68" i="11"/>
  <c r="AI68" i="11"/>
  <c r="BE68" i="11"/>
  <c r="AQ68" i="11"/>
  <c r="AM68" i="11"/>
  <c r="BI7" i="11"/>
  <c r="BI91" i="11" s="1"/>
  <c r="F13" i="12"/>
  <c r="J13" i="12"/>
  <c r="K13" i="12"/>
  <c r="O13" i="12"/>
  <c r="O17" i="12"/>
  <c r="BG13" i="11"/>
  <c r="AA97" i="11"/>
  <c r="BD97" i="11" s="1"/>
  <c r="BD19" i="11"/>
  <c r="AA98" i="11"/>
  <c r="BD98" i="11"/>
  <c r="BS21" i="11"/>
  <c r="J32" i="11"/>
  <c r="O32" i="11"/>
  <c r="BR59" i="11"/>
  <c r="BR40" i="11"/>
  <c r="BX38" i="11"/>
  <c r="BU39" i="11"/>
  <c r="BW43" i="11"/>
  <c r="AY44" i="11"/>
  <c r="BO67" i="11"/>
  <c r="AD68" i="11"/>
  <c r="N62" i="12"/>
  <c r="K52" i="11"/>
  <c r="AW59" i="11"/>
  <c r="AI59" i="11"/>
  <c r="X78" i="11"/>
  <c r="BA59" i="11"/>
  <c r="AM59" i="11"/>
  <c r="AB78" i="11"/>
  <c r="BE59" i="11"/>
  <c r="AQ59" i="11"/>
  <c r="CA63" i="11"/>
  <c r="U81" i="11"/>
  <c r="BB63" i="11"/>
  <c r="Y81" i="11"/>
  <c r="BB81" i="11"/>
  <c r="AN63" i="11"/>
  <c r="AN65" i="11"/>
  <c r="BF63" i="11"/>
  <c r="AC81" i="11"/>
  <c r="AR81" i="11" s="1"/>
  <c r="AX64" i="11"/>
  <c r="AJ64" i="11"/>
  <c r="Y82" i="11"/>
  <c r="AN82" i="11" s="1"/>
  <c r="AN64" i="11"/>
  <c r="AC82" i="11"/>
  <c r="BF64" i="11"/>
  <c r="AR64" i="11"/>
  <c r="BB68" i="11"/>
  <c r="AN68" i="11"/>
  <c r="BF68" i="11"/>
  <c r="AR68" i="11"/>
  <c r="V98" i="11"/>
  <c r="AY98" i="11"/>
  <c r="K6" i="12"/>
  <c r="K10" i="12" s="1"/>
  <c r="F7" i="12"/>
  <c r="AW15" i="11"/>
  <c r="X94" i="11"/>
  <c r="AM94" i="11" s="1"/>
  <c r="BA15" i="11"/>
  <c r="BE15" i="11"/>
  <c r="BP101" i="11"/>
  <c r="BP23" i="11"/>
  <c r="AG16" i="12"/>
  <c r="AK16" i="12"/>
  <c r="AN16" i="12"/>
  <c r="AY16" i="12"/>
  <c r="BL30" i="11"/>
  <c r="I32" i="11"/>
  <c r="I60" i="12"/>
  <c r="I53" i="12"/>
  <c r="BL44" i="11"/>
  <c r="BX43" i="11"/>
  <c r="AS47" i="11"/>
  <c r="BL51" i="11"/>
  <c r="AR63" i="11"/>
  <c r="AR65" i="11"/>
  <c r="CA64" i="11"/>
  <c r="BI103" i="11"/>
  <c r="R94" i="11"/>
  <c r="AG94" i="11" s="1"/>
  <c r="AB98" i="11"/>
  <c r="BE98" i="11"/>
  <c r="AB97" i="11"/>
  <c r="BE97" i="11" s="1"/>
  <c r="BM22" i="11"/>
  <c r="BM100" i="11"/>
  <c r="U71" i="12"/>
  <c r="BE63" i="12"/>
  <c r="CB60" i="11"/>
  <c r="AY60" i="11"/>
  <c r="Z79" i="11"/>
  <c r="AO79" i="11" s="1"/>
  <c r="BC60" i="11"/>
  <c r="BO60" i="11"/>
  <c r="BO79" i="11"/>
  <c r="R81" i="11"/>
  <c r="AU63" i="11"/>
  <c r="AG63" i="11"/>
  <c r="AS63" i="11"/>
  <c r="AS65" i="11" s="1"/>
  <c r="V81" i="11"/>
  <c r="AY81" i="11"/>
  <c r="AK63" i="11"/>
  <c r="AK65" i="11" s="1"/>
  <c r="Z81" i="11"/>
  <c r="AO81" i="11"/>
  <c r="AO63" i="11"/>
  <c r="AO65" i="11" s="1"/>
  <c r="AX67" i="11"/>
  <c r="BF79" i="11"/>
  <c r="T82" i="11"/>
  <c r="AI82" i="11"/>
  <c r="BV84" i="11"/>
  <c r="Z94" i="11"/>
  <c r="AO94" i="11" s="1"/>
  <c r="BW18" i="11"/>
  <c r="BR101" i="11"/>
  <c r="R24" i="12"/>
  <c r="BO64" i="11"/>
  <c r="BI44" i="11"/>
  <c r="BV46" i="11"/>
  <c r="V63" i="12"/>
  <c r="V71" i="12" s="1"/>
  <c r="M52" i="11"/>
  <c r="BK51" i="11"/>
  <c r="S78" i="11"/>
  <c r="AV59" i="11"/>
  <c r="W78" i="11"/>
  <c r="AL78" i="11"/>
  <c r="AZ59" i="11"/>
  <c r="AH59" i="11"/>
  <c r="AP59" i="11"/>
  <c r="S79" i="11"/>
  <c r="AV60" i="11"/>
  <c r="AH60" i="11"/>
  <c r="W79" i="11"/>
  <c r="AL79" i="11"/>
  <c r="AZ60" i="11"/>
  <c r="AL60" i="11"/>
  <c r="BD60" i="11"/>
  <c r="AP60" i="11"/>
  <c r="AO60" i="11"/>
  <c r="CB63" i="11"/>
  <c r="BA64" i="11"/>
  <c r="AB82" i="11"/>
  <c r="AU67" i="11"/>
  <c r="AG67" i="11"/>
  <c r="AS67" i="11"/>
  <c r="AS69" i="11"/>
  <c r="V85" i="11"/>
  <c r="AY67" i="11"/>
  <c r="AK67" i="11"/>
  <c r="AK69" i="11"/>
  <c r="Z85" i="11"/>
  <c r="BC85" i="11" s="1"/>
  <c r="AO67" i="11"/>
  <c r="AO69" i="11"/>
  <c r="AN67" i="11"/>
  <c r="AN69" i="11" s="1"/>
  <c r="V79" i="11"/>
  <c r="CB84" i="11"/>
  <c r="BG84" i="11"/>
  <c r="Y85" i="11"/>
  <c r="BB85" i="11"/>
  <c r="W95" i="11"/>
  <c r="AL95" i="11" s="1"/>
  <c r="AC78" i="11"/>
  <c r="BF78" i="11" s="1"/>
  <c r="R82" i="11"/>
  <c r="AG82" i="11"/>
  <c r="AV84" i="11"/>
  <c r="AZ84" i="11"/>
  <c r="BD84" i="11"/>
  <c r="X86" i="12"/>
  <c r="AN59" i="11"/>
  <c r="AL65" i="11"/>
  <c r="AP67" i="11"/>
  <c r="AP69" i="11"/>
  <c r="BW84" i="11"/>
  <c r="J39" i="12"/>
  <c r="J47" i="12"/>
  <c r="G24" i="12"/>
  <c r="J24" i="12"/>
  <c r="M24" i="12"/>
  <c r="AZ78" i="11"/>
  <c r="AN81" i="11"/>
  <c r="AZ79" i="11"/>
  <c r="BB82" i="11"/>
  <c r="BR78" i="11"/>
  <c r="AV15" i="11"/>
  <c r="S94" i="11"/>
  <c r="AH94" i="11"/>
  <c r="S95" i="11"/>
  <c r="AH95" i="11"/>
  <c r="W98" i="11"/>
  <c r="AZ98" i="11"/>
  <c r="J52" i="11"/>
  <c r="AY24" i="12"/>
  <c r="AK24" i="12"/>
  <c r="BU17" i="11"/>
  <c r="BO19" i="11"/>
  <c r="BO97" i="11"/>
  <c r="BO63" i="11"/>
  <c r="BO81" i="11"/>
  <c r="H8" i="12"/>
  <c r="H22" i="12" s="1"/>
  <c r="N9" i="12"/>
  <c r="N23" i="12" s="1"/>
  <c r="BP15" i="11"/>
  <c r="AG15" i="11"/>
  <c r="BQ67" i="11"/>
  <c r="BQ85" i="11"/>
  <c r="BW46" i="11"/>
  <c r="AG63" i="12"/>
  <c r="BB79" i="11"/>
  <c r="AN79" i="11"/>
  <c r="T81" i="11"/>
  <c r="AW63" i="11"/>
  <c r="AX68" i="11"/>
  <c r="AJ68" i="11"/>
  <c r="CA68" i="11"/>
  <c r="M6" i="12"/>
  <c r="M10" i="12" s="1"/>
  <c r="BM14" i="11"/>
  <c r="BV38" i="11"/>
  <c r="BI48" i="11"/>
  <c r="BJ48" i="11"/>
  <c r="BM46" i="11"/>
  <c r="BU46" i="11"/>
  <c r="BJ68" i="11"/>
  <c r="BV47" i="11"/>
  <c r="BM47" i="11"/>
  <c r="CB48" i="11"/>
  <c r="AO68" i="11"/>
  <c r="BC68" i="11"/>
  <c r="CA84" i="11"/>
  <c r="AX84" i="11"/>
  <c r="AM78" i="11"/>
  <c r="BA78" i="11"/>
  <c r="BO85" i="11"/>
  <c r="J17" i="12"/>
  <c r="AQ79" i="11"/>
  <c r="BE79" i="11"/>
  <c r="I6" i="12"/>
  <c r="L54" i="12"/>
  <c r="L68" i="12" s="1"/>
  <c r="AI40" i="11"/>
  <c r="AS38" i="11"/>
  <c r="BG43" i="11"/>
  <c r="AD44" i="11"/>
  <c r="BG44" i="11"/>
  <c r="BK68" i="11"/>
  <c r="BW47" i="11"/>
  <c r="E54" i="12"/>
  <c r="E68" i="12" s="1"/>
  <c r="BK27" i="11"/>
  <c r="BK104" i="11"/>
  <c r="D36" i="11"/>
  <c r="D61" i="12" s="1"/>
  <c r="J53" i="12"/>
  <c r="J67" i="12" s="1"/>
  <c r="J90" i="12" s="1"/>
  <c r="G56" i="12"/>
  <c r="G79" i="12" s="1"/>
  <c r="AZ15" i="11"/>
  <c r="W94" i="11"/>
  <c r="AL94" i="11" s="1"/>
  <c r="AG19" i="11"/>
  <c r="Y97" i="11"/>
  <c r="BB97" i="11"/>
  <c r="BB19" i="11"/>
  <c r="BG39" i="11"/>
  <c r="AD60" i="11"/>
  <c r="BG60" i="11"/>
  <c r="BU43" i="11"/>
  <c r="BK50" i="11"/>
  <c r="BE85" i="11"/>
  <c r="BW38" i="11"/>
  <c r="BQ59" i="11"/>
  <c r="BQ78" i="11" s="1"/>
  <c r="BP40" i="11"/>
  <c r="BF44" i="11"/>
  <c r="BU18" i="11"/>
  <c r="BD44" i="11"/>
  <c r="W82" i="11"/>
  <c r="AL64" i="11"/>
  <c r="AJ19" i="11"/>
  <c r="BK60" i="11"/>
  <c r="BK79" i="11" s="1"/>
  <c r="CA40" i="11"/>
  <c r="AX40" i="11"/>
  <c r="AO40" i="11"/>
  <c r="AG44" i="11"/>
  <c r="BX47" i="11"/>
  <c r="Z78" i="11"/>
  <c r="AO78" i="11" s="1"/>
  <c r="H24" i="12"/>
  <c r="BE60" i="11"/>
  <c r="AO64" i="11"/>
  <c r="BC64" i="11"/>
  <c r="AY68" i="11"/>
  <c r="AK68" i="11"/>
  <c r="CB68" i="11"/>
  <c r="BB84" i="11"/>
  <c r="AX71" i="12"/>
  <c r="AJ63" i="12"/>
  <c r="AU63" i="12"/>
  <c r="BO98" i="11"/>
  <c r="BI19" i="11"/>
  <c r="BI98" i="11" s="1"/>
  <c r="BI56" i="11"/>
  <c r="BI76" i="11"/>
  <c r="N56" i="12"/>
  <c r="O53" i="12"/>
  <c r="O67" i="12" s="1"/>
  <c r="AQ19" i="11"/>
  <c r="AS17" i="11"/>
  <c r="AS19" i="11" s="1"/>
  <c r="BL64" i="11"/>
  <c r="BL19" i="11"/>
  <c r="BL98" i="11" s="1"/>
  <c r="R97" i="11"/>
  <c r="AU97" i="11" s="1"/>
  <c r="R98" i="11"/>
  <c r="AU98" i="11" s="1"/>
  <c r="AU19" i="11"/>
  <c r="CB21" i="11"/>
  <c r="AK21" i="11"/>
  <c r="AK23" i="11" s="1"/>
  <c r="L32" i="11"/>
  <c r="L60" i="12" s="1"/>
  <c r="BK30" i="11"/>
  <c r="AM40" i="11"/>
  <c r="AS39" i="11"/>
  <c r="BM39" i="11"/>
  <c r="BM60" i="11" s="1"/>
  <c r="BM79" i="11" s="1"/>
  <c r="BY79" i="11" s="1"/>
  <c r="AM44" i="11"/>
  <c r="BI51" i="11"/>
  <c r="P51" i="11"/>
  <c r="AX78" i="11"/>
  <c r="CA78" i="11"/>
  <c r="AI60" i="11"/>
  <c r="AW60" i="11"/>
  <c r="AP79" i="11"/>
  <c r="AK81" i="11"/>
  <c r="T79" i="11"/>
  <c r="AJ78" i="11"/>
  <c r="E6" i="12"/>
  <c r="N8" i="12"/>
  <c r="N22" i="12" s="1"/>
  <c r="L9" i="12"/>
  <c r="L23" i="12" s="1"/>
  <c r="CB81" i="11"/>
  <c r="M37" i="12"/>
  <c r="M38" i="12"/>
  <c r="P30" i="11"/>
  <c r="I57" i="12"/>
  <c r="BX18" i="11"/>
  <c r="AH67" i="11"/>
  <c r="AH69" i="11"/>
  <c r="S85" i="11"/>
  <c r="AV85" i="11" s="1"/>
  <c r="AW44" i="11"/>
  <c r="X85" i="11"/>
  <c r="BA85" i="11"/>
  <c r="AM67" i="11"/>
  <c r="AM69" i="11"/>
  <c r="CA60" i="11"/>
  <c r="AJ60" i="11"/>
  <c r="U79" i="11"/>
  <c r="AX79" i="11"/>
  <c r="W81" i="11"/>
  <c r="AZ81" i="11"/>
  <c r="AZ63" i="11"/>
  <c r="AL81" i="11"/>
  <c r="AS40" i="11"/>
  <c r="BI92" i="11"/>
  <c r="AU71" i="12"/>
  <c r="BM38" i="11"/>
  <c r="AV78" i="11"/>
  <c r="AH78" i="11"/>
  <c r="J60" i="12"/>
  <c r="AU82" i="11"/>
  <c r="O20" i="12"/>
  <c r="AX63" i="12"/>
  <c r="BU40" i="11"/>
  <c r="D39" i="12"/>
  <c r="BK40" i="11"/>
  <c r="Y16" i="12"/>
  <c r="Y24" i="12" s="1"/>
  <c r="BS47" i="11"/>
  <c r="AY78" i="11"/>
  <c r="L52" i="11"/>
  <c r="P50" i="11"/>
  <c r="BO59" i="11"/>
  <c r="BO78" i="11" s="1"/>
  <c r="AU16" i="12"/>
  <c r="N53" i="12"/>
  <c r="AQ63" i="11"/>
  <c r="AQ65" i="11"/>
  <c r="AB81" i="11"/>
  <c r="BE81" i="11" s="1"/>
  <c r="BE63" i="11"/>
  <c r="BU38" i="11"/>
  <c r="G39" i="12"/>
  <c r="K7" i="12"/>
  <c r="K21" i="12" s="1"/>
  <c r="L53" i="12"/>
  <c r="L67" i="12" s="1"/>
  <c r="L72" i="12" s="1"/>
  <c r="O54" i="12"/>
  <c r="O68" i="12" s="1"/>
  <c r="AP78" i="11"/>
  <c r="AS46" i="11"/>
  <c r="AS48" i="11"/>
  <c r="H53" i="12"/>
  <c r="H57" i="12" s="1"/>
  <c r="BF40" i="11"/>
  <c r="AB24" i="12"/>
  <c r="K54" i="12"/>
  <c r="K68" i="12" s="1"/>
  <c r="AP19" i="11"/>
  <c r="AM21" i="11"/>
  <c r="AM23" i="11"/>
  <c r="AZ44" i="11"/>
  <c r="AJ48" i="11"/>
  <c r="CB59" i="11"/>
  <c r="BI63" i="11"/>
  <c r="W63" i="12"/>
  <c r="E53" i="12"/>
  <c r="E67" i="12" s="1"/>
  <c r="E72" i="12" s="1"/>
  <c r="D56" i="12"/>
  <c r="P56" i="12" s="1"/>
  <c r="AQ23" i="11"/>
  <c r="AR40" i="11"/>
  <c r="AV44" i="11"/>
  <c r="E28" i="11"/>
  <c r="AD48" i="11"/>
  <c r="D28" i="11"/>
  <c r="BM40" i="11"/>
  <c r="N67" i="12"/>
  <c r="N72" i="12" s="1"/>
  <c r="N57" i="12"/>
  <c r="P52" i="11"/>
  <c r="K17" i="12"/>
  <c r="BA16" i="12"/>
  <c r="D47" i="12"/>
  <c r="L62" i="12"/>
  <c r="J86" i="12"/>
  <c r="AL86" i="12"/>
  <c r="AL63" i="12"/>
  <c r="I9" i="12"/>
  <c r="I23" i="12" s="1"/>
  <c r="M8" i="12"/>
  <c r="M22" i="12" s="1"/>
  <c r="BO82" i="11"/>
  <c r="BV14" i="11"/>
  <c r="BJ15" i="11"/>
  <c r="BV15" i="11" s="1"/>
  <c r="U94" i="11"/>
  <c r="AJ94" i="11" s="1"/>
  <c r="U95" i="11"/>
  <c r="AJ95" i="11"/>
  <c r="AX15" i="11"/>
  <c r="CA15" i="11"/>
  <c r="AI19" i="11"/>
  <c r="CB40" i="11"/>
  <c r="AY40" i="11"/>
  <c r="BS42" i="11"/>
  <c r="BU42" i="11"/>
  <c r="BJ95" i="11"/>
  <c r="CB79" i="11"/>
  <c r="AY79" i="11"/>
  <c r="BV22" i="11"/>
  <c r="BI95" i="11"/>
  <c r="AM63" i="12"/>
  <c r="BL63" i="11"/>
  <c r="BX17" i="11"/>
  <c r="BW17" i="11"/>
  <c r="AC97" i="11"/>
  <c r="BF97" i="11"/>
  <c r="BF19" i="11"/>
  <c r="AM64" i="11"/>
  <c r="X82" i="11"/>
  <c r="AJ67" i="11"/>
  <c r="AJ69" i="11"/>
  <c r="CA67" i="11"/>
  <c r="U85" i="11"/>
  <c r="T63" i="12"/>
  <c r="R86" i="12"/>
  <c r="K32" i="11"/>
  <c r="K53" i="11" s="1"/>
  <c r="AP63" i="12"/>
  <c r="M86" i="12"/>
  <c r="AK79" i="11"/>
  <c r="BL91" i="11"/>
  <c r="BI59" i="11"/>
  <c r="BI94" i="11"/>
  <c r="AV16" i="12"/>
  <c r="T24" i="12"/>
  <c r="AH24" i="12"/>
  <c r="R39" i="12"/>
  <c r="AF39" i="12" s="1"/>
  <c r="AI44" i="11"/>
  <c r="AS43" i="11"/>
  <c r="AF63" i="12"/>
  <c r="AT63" i="12"/>
  <c r="I52" i="11"/>
  <c r="D9" i="12"/>
  <c r="D23" i="12" s="1"/>
  <c r="AB95" i="11"/>
  <c r="AQ95" i="11"/>
  <c r="AB94" i="11"/>
  <c r="AQ94" i="11" s="1"/>
  <c r="BM18" i="11"/>
  <c r="BJ64" i="11"/>
  <c r="BJ82" i="11" s="1"/>
  <c r="BV100" i="11"/>
  <c r="BR48" i="11"/>
  <c r="BX48" i="11"/>
  <c r="O52" i="11"/>
  <c r="O53" i="11" s="1"/>
  <c r="R79" i="11"/>
  <c r="AG79" i="11"/>
  <c r="AG60" i="11"/>
  <c r="AU60" i="11"/>
  <c r="CA23" i="11"/>
  <c r="U16" i="12"/>
  <c r="AI16" i="12"/>
  <c r="AP63" i="11"/>
  <c r="AP65" i="11"/>
  <c r="AA81" i="11"/>
  <c r="AP81" i="11" s="1"/>
  <c r="P7" i="11"/>
  <c r="P28" i="11"/>
  <c r="BO23" i="11"/>
  <c r="E32" i="11"/>
  <c r="E53" i="11"/>
  <c r="BU14" i="11"/>
  <c r="AD15" i="11"/>
  <c r="AD94" i="11" s="1"/>
  <c r="AP15" i="11"/>
  <c r="BI60" i="11"/>
  <c r="BP48" i="11"/>
  <c r="BS48" i="11" s="1"/>
  <c r="BP67" i="11"/>
  <c r="P63" i="12"/>
  <c r="AD63" i="12"/>
  <c r="BF63" i="12" s="1"/>
  <c r="CA48" i="11"/>
  <c r="AQ64" i="11"/>
  <c r="BE64" i="11"/>
  <c r="AX44" i="11"/>
  <c r="BE44" i="11"/>
  <c r="BD68" i="11"/>
  <c r="BX84" i="11"/>
  <c r="BD64" i="11"/>
  <c r="CA59" i="11"/>
  <c r="AR19" i="11"/>
  <c r="AD40" i="11"/>
  <c r="BG40" i="11" s="1"/>
  <c r="AL44" i="11"/>
  <c r="BQ64" i="11"/>
  <c r="BQ82" i="11" s="1"/>
  <c r="BW82" i="11" s="1"/>
  <c r="AI63" i="12"/>
  <c r="AW63" i="12"/>
  <c r="G86" i="12"/>
  <c r="AI71" i="12"/>
  <c r="I62" i="12"/>
  <c r="I70" i="12" s="1"/>
  <c r="I53" i="11"/>
  <c r="R47" i="12"/>
  <c r="AT47" i="12"/>
  <c r="BU15" i="11"/>
  <c r="BP85" i="11"/>
  <c r="AH63" i="12"/>
  <c r="AT39" i="12"/>
  <c r="BL81" i="11"/>
  <c r="AW16" i="12"/>
  <c r="K60" i="12"/>
  <c r="BI78" i="11"/>
  <c r="BU78" i="11"/>
  <c r="BU59" i="11"/>
  <c r="AM82" i="11"/>
  <c r="BA82" i="11"/>
  <c r="BI79" i="11"/>
  <c r="BU79" i="11"/>
  <c r="BU60" i="11"/>
  <c r="BI28" i="11"/>
  <c r="AV63" i="12"/>
  <c r="T71" i="12"/>
  <c r="AV71" i="12" s="1"/>
  <c r="CA85" i="11"/>
  <c r="AX85" i="11"/>
  <c r="BJ94" i="11"/>
  <c r="K67" i="12"/>
  <c r="K62" i="12"/>
  <c r="K70" i="12"/>
  <c r="AH71" i="12"/>
  <c r="BI106" i="11"/>
  <c r="BI107" i="11"/>
  <c r="W71" i="12"/>
  <c r="U94" i="12"/>
  <c r="AX81" i="11"/>
  <c r="CA81" i="11"/>
  <c r="AJ81" i="11"/>
  <c r="AQ78" i="11"/>
  <c r="BE78" i="11"/>
  <c r="BL82" i="11"/>
  <c r="BX82" i="11" s="1"/>
  <c r="BX64" i="11"/>
  <c r="BP94" i="11"/>
  <c r="BP95" i="11"/>
  <c r="BD82" i="11"/>
  <c r="AP82" i="11"/>
  <c r="M32" i="11"/>
  <c r="M53" i="11" s="1"/>
  <c r="BL31" i="11"/>
  <c r="P31" i="11"/>
  <c r="P32" i="11"/>
  <c r="BJ31" i="11"/>
  <c r="BJ56" i="11"/>
  <c r="AM63" i="11"/>
  <c r="AM65" i="11"/>
  <c r="BA63" i="11"/>
  <c r="X81" i="11"/>
  <c r="BA81" i="11" s="1"/>
  <c r="CB64" i="11"/>
  <c r="AK64" i="11"/>
  <c r="AY64" i="11"/>
  <c r="V82" i="11"/>
  <c r="AY82" i="11"/>
  <c r="P85" i="11"/>
  <c r="BG68" i="11"/>
  <c r="AY63" i="12"/>
  <c r="AK63" i="12"/>
  <c r="U86" i="12"/>
  <c r="M7" i="12"/>
  <c r="M21" i="12" s="1"/>
  <c r="K57" i="12"/>
  <c r="AJ79" i="11"/>
  <c r="CA79" i="11"/>
  <c r="AL82" i="11"/>
  <c r="AZ82" i="11"/>
  <c r="BX60" i="11"/>
  <c r="BG85" i="11"/>
  <c r="AJ71" i="12"/>
  <c r="AK78" i="11"/>
  <c r="CB78" i="11"/>
  <c r="G6" i="12"/>
  <c r="G10" i="12" s="1"/>
  <c r="K8" i="12"/>
  <c r="K22" i="12" s="1"/>
  <c r="O8" i="12"/>
  <c r="O22" i="12" s="1"/>
  <c r="O7" i="12"/>
  <c r="O21" i="12" s="1"/>
  <c r="O25" i="12" s="1"/>
  <c r="E9" i="12"/>
  <c r="BM13" i="11"/>
  <c r="BM59" i="11"/>
  <c r="BM78" i="11" s="1"/>
  <c r="BU13" i="11"/>
  <c r="BP59" i="11"/>
  <c r="BV13" i="11"/>
  <c r="BS13" i="11"/>
  <c r="BX46" i="11"/>
  <c r="BR67" i="11"/>
  <c r="BU47" i="11"/>
  <c r="BI68" i="11"/>
  <c r="BU68" i="11" s="1"/>
  <c r="F52" i="11"/>
  <c r="BJ50" i="11"/>
  <c r="BJ71" i="11"/>
  <c r="BJ87" i="11" s="1"/>
  <c r="G52" i="11"/>
  <c r="AI81" i="11"/>
  <c r="AW81" i="11"/>
  <c r="BS46" i="11"/>
  <c r="AO16" i="12"/>
  <c r="CB85" i="11"/>
  <c r="AY85" i="11"/>
  <c r="J6" i="12"/>
  <c r="J20" i="12" s="1"/>
  <c r="BL92" i="11"/>
  <c r="F6" i="12"/>
  <c r="F20" i="12" s="1"/>
  <c r="BM6" i="11"/>
  <c r="G36" i="11"/>
  <c r="G61" i="12" s="1"/>
  <c r="P34" i="11"/>
  <c r="P36" i="11" s="1"/>
  <c r="P53" i="11" s="1"/>
  <c r="BX39" i="11"/>
  <c r="BL40" i="11"/>
  <c r="BJ40" i="11"/>
  <c r="BV39" i="11"/>
  <c r="BJ60" i="11"/>
  <c r="BJ79" i="11" s="1"/>
  <c r="BV79" i="11" s="1"/>
  <c r="AM16" i="12"/>
  <c r="BL97" i="11"/>
  <c r="BK103" i="11"/>
  <c r="E8" i="12"/>
  <c r="E22" i="12" s="1"/>
  <c r="L55" i="12"/>
  <c r="D24" i="12"/>
  <c r="AF16" i="12"/>
  <c r="D17" i="12"/>
  <c r="AT16" i="12"/>
  <c r="I28" i="11"/>
  <c r="I13" i="12"/>
  <c r="M28" i="11"/>
  <c r="H28" i="11"/>
  <c r="H14" i="12"/>
  <c r="Z24" i="12"/>
  <c r="BB24" i="12" s="1"/>
  <c r="BB16" i="12"/>
  <c r="AA24" i="12"/>
  <c r="BC16" i="12"/>
  <c r="AC16" i="12"/>
  <c r="AQ16" i="12"/>
  <c r="AO63" i="12"/>
  <c r="AA86" i="12"/>
  <c r="AA71" i="12"/>
  <c r="N61" i="12"/>
  <c r="G37" i="12"/>
  <c r="BB44" i="11"/>
  <c r="AH63" i="11"/>
  <c r="AH65" i="11" s="1"/>
  <c r="S81" i="11"/>
  <c r="AV81" i="11" s="1"/>
  <c r="L28" i="11"/>
  <c r="L13" i="12"/>
  <c r="AG69" i="11"/>
  <c r="BL55" i="11"/>
  <c r="BC81" i="11"/>
  <c r="BS22" i="11"/>
  <c r="BQ101" i="11"/>
  <c r="X98" i="11"/>
  <c r="BA98" i="11"/>
  <c r="R95" i="11"/>
  <c r="AG95" i="11"/>
  <c r="G13" i="12"/>
  <c r="BO95" i="11"/>
  <c r="AV63" i="11"/>
  <c r="BU100" i="11"/>
  <c r="BS38" i="11"/>
  <c r="BC44" i="11"/>
  <c r="K28" i="11"/>
  <c r="BU22" i="11"/>
  <c r="BI64" i="11"/>
  <c r="BM43" i="11"/>
  <c r="N28" i="11"/>
  <c r="N13" i="12"/>
  <c r="V16" i="12"/>
  <c r="AD16" i="12" s="1"/>
  <c r="N17" i="12"/>
  <c r="BI82" i="11"/>
  <c r="BU82" i="11" s="1"/>
  <c r="BU64" i="11"/>
  <c r="BS100" i="11"/>
  <c r="BY100" i="11"/>
  <c r="BS101" i="11"/>
  <c r="BY22" i="11"/>
  <c r="BS68" i="11"/>
  <c r="L17" i="12"/>
  <c r="BE16" i="12"/>
  <c r="AC24" i="12"/>
  <c r="AA47" i="12"/>
  <c r="L69" i="12"/>
  <c r="BV60" i="11"/>
  <c r="J29" i="12"/>
  <c r="J43" i="12" s="1"/>
  <c r="BR85" i="11"/>
  <c r="BY13" i="11"/>
  <c r="M60" i="12"/>
  <c r="K64" i="12"/>
  <c r="G17" i="12"/>
  <c r="G36" i="12"/>
  <c r="G40" i="12" s="1"/>
  <c r="AO71" i="12"/>
  <c r="BC71" i="12"/>
  <c r="BY46" i="11"/>
  <c r="BS67" i="11"/>
  <c r="G62" i="12"/>
  <c r="F62" i="12"/>
  <c r="F53" i="11"/>
  <c r="AJ16" i="12"/>
  <c r="U39" i="12"/>
  <c r="H17" i="12"/>
  <c r="BY38" i="11"/>
  <c r="AO86" i="12"/>
  <c r="BC86" i="12"/>
  <c r="I17" i="12"/>
  <c r="O10" i="12"/>
  <c r="BV40" i="11"/>
  <c r="BP78" i="11"/>
  <c r="BV78" i="11" s="1"/>
  <c r="BV59" i="11"/>
  <c r="I20" i="12"/>
  <c r="AW86" i="12"/>
  <c r="AD86" i="12"/>
  <c r="AI86" i="12"/>
  <c r="AK82" i="11"/>
  <c r="AM81" i="11"/>
  <c r="BM64" i="11"/>
  <c r="BM82" i="11"/>
  <c r="BL75" i="11"/>
  <c r="AH81" i="11"/>
  <c r="AO24" i="12"/>
  <c r="BC24" i="12"/>
  <c r="AT24" i="12"/>
  <c r="P24" i="12"/>
  <c r="BX40" i="11"/>
  <c r="BL32" i="11"/>
  <c r="BL53" i="11"/>
  <c r="AY71" i="12"/>
  <c r="AK71" i="12"/>
  <c r="BL56" i="11"/>
  <c r="BL76" i="11"/>
  <c r="AF24" i="12"/>
  <c r="G85" i="12"/>
  <c r="F64" i="12"/>
  <c r="BS85" i="11"/>
  <c r="AG65" i="11"/>
  <c r="BF81" i="11"/>
  <c r="BK7" i="11"/>
  <c r="BK91" i="11" s="1"/>
  <c r="BS14" i="11"/>
  <c r="V94" i="11"/>
  <c r="AK94" i="11"/>
  <c r="Z95" i="11"/>
  <c r="AO95" i="11" s="1"/>
  <c r="BC15" i="11"/>
  <c r="X39" i="12"/>
  <c r="AL39" i="12" s="1"/>
  <c r="CB19" i="11"/>
  <c r="AY19" i="11"/>
  <c r="BP63" i="11"/>
  <c r="BV63" i="11" s="1"/>
  <c r="AO59" i="11"/>
  <c r="BC59" i="11"/>
  <c r="K9" i="12"/>
  <c r="K23" i="12" s="1"/>
  <c r="M9" i="12"/>
  <c r="M23" i="12" s="1"/>
  <c r="Y94" i="11"/>
  <c r="AN94" i="11"/>
  <c r="BB15" i="11"/>
  <c r="BJ27" i="11"/>
  <c r="BJ103" i="11"/>
  <c r="BQ60" i="11"/>
  <c r="BW60" i="11" s="1"/>
  <c r="BS39" i="11"/>
  <c r="AS42" i="11"/>
  <c r="AS44" i="11"/>
  <c r="AL67" i="11"/>
  <c r="AL69" i="11" s="1"/>
  <c r="W85" i="11"/>
  <c r="AZ85" i="11"/>
  <c r="AY84" i="11"/>
  <c r="O28" i="11"/>
  <c r="BY39" i="11"/>
  <c r="BS60" i="11"/>
  <c r="BY60" i="11" s="1"/>
  <c r="BS40" i="11"/>
  <c r="BJ104" i="11"/>
  <c r="BP81" i="11"/>
  <c r="BV81" i="11"/>
  <c r="BY14" i="11"/>
  <c r="AZ39" i="12"/>
  <c r="BK28" i="11"/>
  <c r="BK106" i="11" s="1"/>
  <c r="BK107" i="11" s="1"/>
  <c r="BK92" i="11"/>
  <c r="BY40" i="11"/>
  <c r="BS79" i="11"/>
  <c r="BM7" i="11"/>
  <c r="BJ76" i="11"/>
  <c r="BJ28" i="11"/>
  <c r="BJ91" i="11"/>
  <c r="AW39" i="12"/>
  <c r="AI39" i="12"/>
  <c r="G70" i="12"/>
  <c r="G93" i="12" s="1"/>
  <c r="AO47" i="12"/>
  <c r="BC47" i="12"/>
  <c r="BU63" i="11"/>
  <c r="BI81" i="11"/>
  <c r="BU81" i="11"/>
  <c r="AW79" i="11"/>
  <c r="AI79" i="11"/>
  <c r="L64" i="12"/>
  <c r="BM68" i="11"/>
  <c r="BY68" i="11"/>
  <c r="BY47" i="11"/>
  <c r="AQ82" i="11"/>
  <c r="BE82" i="11"/>
  <c r="AV79" i="11"/>
  <c r="AH79" i="11"/>
  <c r="AI78" i="11"/>
  <c r="AW78" i="11"/>
  <c r="N70" i="12"/>
  <c r="BL23" i="11"/>
  <c r="BX23" i="11" s="1"/>
  <c r="BL101" i="11"/>
  <c r="H7" i="12"/>
  <c r="D8" i="12"/>
  <c r="D22" i="12" s="1"/>
  <c r="I8" i="12"/>
  <c r="I22" i="12" s="1"/>
  <c r="L8" i="12"/>
  <c r="AA94" i="11"/>
  <c r="AP94" i="11"/>
  <c r="BD15" i="11"/>
  <c r="BA19" i="11"/>
  <c r="X97" i="11"/>
  <c r="BA97" i="11"/>
  <c r="AH21" i="11"/>
  <c r="AH23" i="11" s="1"/>
  <c r="P21" i="11"/>
  <c r="CA82" i="11"/>
  <c r="AJ82" i="11"/>
  <c r="AX82" i="11"/>
  <c r="AG24" i="12"/>
  <c r="AU24" i="12"/>
  <c r="E17" i="12"/>
  <c r="BJ52" i="11"/>
  <c r="V24" i="12"/>
  <c r="P13" i="12"/>
  <c r="N64" i="12"/>
  <c r="AA39" i="12"/>
  <c r="J36" i="12"/>
  <c r="BM26" i="11"/>
  <c r="J31" i="12"/>
  <c r="J45" i="12" s="1"/>
  <c r="J84" i="12"/>
  <c r="M17" i="12"/>
  <c r="AZ86" i="12"/>
  <c r="E60" i="12"/>
  <c r="AU79" i="11"/>
  <c r="BI55" i="11"/>
  <c r="BI75" i="11"/>
  <c r="BI21" i="11"/>
  <c r="BX21" i="11"/>
  <c r="E20" i="12"/>
  <c r="E25" i="12" s="1"/>
  <c r="D84" i="12"/>
  <c r="BJ92" i="11"/>
  <c r="M20" i="12"/>
  <c r="M25" i="12" s="1"/>
  <c r="AG81" i="11"/>
  <c r="AU81" i="11"/>
  <c r="BW15" i="11"/>
  <c r="BQ94" i="11"/>
  <c r="L7" i="12"/>
  <c r="L21" i="12" s="1"/>
  <c r="BK59" i="11"/>
  <c r="BK94" i="11"/>
  <c r="BW14" i="11"/>
  <c r="BQ95" i="11"/>
  <c r="BJ19" i="11"/>
  <c r="BM19" i="11" s="1"/>
  <c r="BM98" i="11" s="1"/>
  <c r="BK19" i="11"/>
  <c r="BV17" i="11"/>
  <c r="BM17" i="11"/>
  <c r="BS17" i="11"/>
  <c r="BQ63" i="11"/>
  <c r="BQ19" i="11"/>
  <c r="AD64" i="11"/>
  <c r="BG18" i="11"/>
  <c r="W97" i="11"/>
  <c r="AZ97" i="11"/>
  <c r="AZ19" i="11"/>
  <c r="AN21" i="11"/>
  <c r="AN23" i="11"/>
  <c r="BK21" i="11"/>
  <c r="BQ68" i="11"/>
  <c r="BW68" i="11" s="1"/>
  <c r="BQ100" i="11"/>
  <c r="BW100" i="11"/>
  <c r="BW22" i="11"/>
  <c r="BQ23" i="11"/>
  <c r="BM25" i="11"/>
  <c r="BK71" i="11"/>
  <c r="D32" i="11"/>
  <c r="H61" i="12"/>
  <c r="H53" i="11"/>
  <c r="D62" i="12"/>
  <c r="X24" i="12"/>
  <c r="AL16" i="12"/>
  <c r="AP16" i="12"/>
  <c r="AR16" i="12"/>
  <c r="AZ16" i="12"/>
  <c r="AQ24" i="12"/>
  <c r="E10" i="12"/>
  <c r="CB82" i="11"/>
  <c r="BS59" i="11"/>
  <c r="AX16" i="12"/>
  <c r="M36" i="12"/>
  <c r="M40" i="12" s="1"/>
  <c r="AN24" i="12"/>
  <c r="Q13" i="12"/>
  <c r="AS14" i="11"/>
  <c r="L53" i="11"/>
  <c r="AW71" i="12"/>
  <c r="AF47" i="12"/>
  <c r="J83" i="12"/>
  <c r="U24" i="12"/>
  <c r="AV24" i="12"/>
  <c r="BD81" i="11"/>
  <c r="BD24" i="12"/>
  <c r="AP24" i="12"/>
  <c r="BK55" i="11"/>
  <c r="J62" i="12"/>
  <c r="J53" i="11"/>
  <c r="BC79" i="11"/>
  <c r="BK72" i="11"/>
  <c r="BK88" i="11"/>
  <c r="BK52" i="11"/>
  <c r="BX101" i="11"/>
  <c r="M55" i="12"/>
  <c r="M78" i="12" s="1"/>
  <c r="O55" i="12"/>
  <c r="O69" i="12" s="1"/>
  <c r="AH15" i="11"/>
  <c r="AS13" i="11"/>
  <c r="BX13" i="11"/>
  <c r="BL59" i="11"/>
  <c r="BL15" i="11"/>
  <c r="BW13" i="11"/>
  <c r="AY15" i="11"/>
  <c r="CB15" i="11"/>
  <c r="V95" i="11"/>
  <c r="AK95" i="11" s="1"/>
  <c r="AK19" i="11"/>
  <c r="BP64" i="11"/>
  <c r="BP19" i="11"/>
  <c r="BP98" i="11" s="1"/>
  <c r="BS18" i="11"/>
  <c r="BV18" i="11"/>
  <c r="BK63" i="11"/>
  <c r="BK81" i="11" s="1"/>
  <c r="BL100" i="11"/>
  <c r="BX22" i="11"/>
  <c r="BL68" i="11"/>
  <c r="BX68" i="11" s="1"/>
  <c r="Z71" i="12"/>
  <c r="X94" i="12"/>
  <c r="AV82" i="11"/>
  <c r="AH82" i="11"/>
  <c r="AU78" i="11"/>
  <c r="AG78" i="11"/>
  <c r="BD16" i="12"/>
  <c r="AN63" i="12"/>
  <c r="BB63" i="12"/>
  <c r="BE24" i="12"/>
  <c r="E23" i="12"/>
  <c r="N53" i="11"/>
  <c r="D38" i="12"/>
  <c r="P15" i="12"/>
  <c r="BL67" i="11"/>
  <c r="AQ81" i="11"/>
  <c r="G47" i="12"/>
  <c r="P47" i="12" s="1"/>
  <c r="P39" i="12"/>
  <c r="J64" i="12"/>
  <c r="BI72" i="11"/>
  <c r="BI88" i="11" s="1"/>
  <c r="BM51" i="11"/>
  <c r="BM48" i="11"/>
  <c r="BY48" i="11"/>
  <c r="BU48" i="11"/>
  <c r="I67" i="12"/>
  <c r="O60" i="12"/>
  <c r="D36" i="12"/>
  <c r="N6" i="12"/>
  <c r="N10" i="12" s="1"/>
  <c r="E55" i="12"/>
  <c r="E69" i="12" s="1"/>
  <c r="J55" i="12"/>
  <c r="J69" i="12" s="1"/>
  <c r="BX14" i="11"/>
  <c r="BR15" i="11"/>
  <c r="AD63" i="11"/>
  <c r="AD19" i="11"/>
  <c r="BG17" i="11"/>
  <c r="AH19" i="11"/>
  <c r="BJ98" i="11"/>
  <c r="CA21" i="11"/>
  <c r="AJ21" i="11"/>
  <c r="AJ23" i="11"/>
  <c r="BJ21" i="11"/>
  <c r="BX100" i="11"/>
  <c r="BL27" i="11"/>
  <c r="BJ30" i="11"/>
  <c r="G32" i="11"/>
  <c r="BK31" i="11"/>
  <c r="BK32" i="11" s="1"/>
  <c r="BK53" i="11" s="1"/>
  <c r="AB71" i="12"/>
  <c r="BD63" i="12"/>
  <c r="M62" i="12"/>
  <c r="BQ40" i="11"/>
  <c r="BM42" i="11"/>
  <c r="AW82" i="11"/>
  <c r="V76" i="20"/>
  <c r="X82" i="20"/>
  <c r="AA81" i="20"/>
  <c r="U69" i="20"/>
  <c r="AA80" i="20"/>
  <c r="AA65" i="20"/>
  <c r="AB80" i="20"/>
  <c r="AB65" i="20"/>
  <c r="D65" i="20"/>
  <c r="D80" i="20"/>
  <c r="L70" i="20"/>
  <c r="W70" i="20"/>
  <c r="N65" i="20"/>
  <c r="X70" i="20"/>
  <c r="M70" i="20"/>
  <c r="J411" i="21"/>
  <c r="Q411" i="21" s="1"/>
  <c r="L412" i="21"/>
  <c r="S412" i="21" s="1"/>
  <c r="E413" i="21"/>
  <c r="L404" i="21"/>
  <c r="S404" i="21"/>
  <c r="AB82" i="20"/>
  <c r="V75" i="20"/>
  <c r="L77" i="20"/>
  <c r="Z67" i="20"/>
  <c r="M74" i="20"/>
  <c r="N395" i="21"/>
  <c r="U395" i="21" s="1"/>
  <c r="N387" i="21"/>
  <c r="U387" i="21" s="1"/>
  <c r="G397" i="21"/>
  <c r="J405" i="21"/>
  <c r="J413" i="21" s="1"/>
  <c r="C413" i="21"/>
  <c r="X67" i="20"/>
  <c r="X79" i="20" s="1"/>
  <c r="M67" i="20"/>
  <c r="L69" i="20"/>
  <c r="L80" i="20" s="1"/>
  <c r="L71" i="20"/>
  <c r="S81" i="20"/>
  <c r="Z73" i="20"/>
  <c r="Z81" i="20"/>
  <c r="M73" i="20"/>
  <c r="L390" i="21"/>
  <c r="L82" i="20"/>
  <c r="Z65" i="20"/>
  <c r="Q65" i="20"/>
  <c r="J385" i="21"/>
  <c r="C397" i="21"/>
  <c r="Y72" i="20"/>
  <c r="M77" i="20"/>
  <c r="M82" i="20" s="1"/>
  <c r="Q391" i="21"/>
  <c r="L67" i="20"/>
  <c r="M71" i="20"/>
  <c r="M79" i="20"/>
  <c r="V74" i="20"/>
  <c r="X81" i="20"/>
  <c r="V82" i="20"/>
  <c r="V70" i="20"/>
  <c r="V80" i="20"/>
  <c r="X80" i="20"/>
  <c r="M70" i="12"/>
  <c r="BD71" i="12"/>
  <c r="AA94" i="12"/>
  <c r="AP71" i="12"/>
  <c r="E57" i="12"/>
  <c r="P38" i="12"/>
  <c r="BV98" i="11"/>
  <c r="BL78" i="11"/>
  <c r="BX78" i="11"/>
  <c r="BX59" i="11"/>
  <c r="J85" i="12"/>
  <c r="J87" i="12" s="1"/>
  <c r="AL24" i="12"/>
  <c r="AZ24" i="12"/>
  <c r="X47" i="12"/>
  <c r="AL47" i="12" s="1"/>
  <c r="BK87" i="11"/>
  <c r="BQ81" i="11"/>
  <c r="BW63" i="11"/>
  <c r="BI101" i="11"/>
  <c r="BM21" i="11"/>
  <c r="BU21" i="11"/>
  <c r="BI23" i="11"/>
  <c r="BM23" i="11" s="1"/>
  <c r="BY23" i="11" s="1"/>
  <c r="BI67" i="11"/>
  <c r="M64" i="12"/>
  <c r="V67" i="20"/>
  <c r="V65" i="20" s="1"/>
  <c r="X65" i="20"/>
  <c r="M80" i="20"/>
  <c r="U77" i="20"/>
  <c r="U70" i="20"/>
  <c r="U72" i="20"/>
  <c r="G60" i="12"/>
  <c r="G67" i="12" s="1"/>
  <c r="G72" i="12" s="1"/>
  <c r="G53" i="11"/>
  <c r="BL103" i="11"/>
  <c r="BM27" i="11"/>
  <c r="BG19" i="11"/>
  <c r="AD98" i="11"/>
  <c r="BG98" i="11"/>
  <c r="AD97" i="11"/>
  <c r="BG97" i="11"/>
  <c r="P36" i="12"/>
  <c r="BM72" i="11"/>
  <c r="BM88" i="11"/>
  <c r="BL85" i="11"/>
  <c r="BX85" i="11" s="1"/>
  <c r="BX67" i="11"/>
  <c r="BV64" i="11"/>
  <c r="BP82" i="11"/>
  <c r="BV82" i="11" s="1"/>
  <c r="AW24" i="12"/>
  <c r="AI24" i="12"/>
  <c r="U47" i="12"/>
  <c r="AS60" i="11"/>
  <c r="AS15" i="11"/>
  <c r="AS95" i="11" s="1"/>
  <c r="BY59" i="11"/>
  <c r="BS78" i="11"/>
  <c r="BY78" i="11"/>
  <c r="H68" i="12"/>
  <c r="P61" i="12"/>
  <c r="BK23" i="11"/>
  <c r="BW23" i="11"/>
  <c r="BS23" i="11"/>
  <c r="BW21" i="11"/>
  <c r="BK101" i="11"/>
  <c r="BW101" i="11"/>
  <c r="BK67" i="11"/>
  <c r="BY17" i="11"/>
  <c r="BS63" i="11"/>
  <c r="BW59" i="11"/>
  <c r="BK78" i="11"/>
  <c r="BW78" i="11"/>
  <c r="BM104" i="11"/>
  <c r="J40" i="12"/>
  <c r="AX24" i="12"/>
  <c r="AJ24" i="12"/>
  <c r="Q61" i="12"/>
  <c r="BM91" i="11"/>
  <c r="BM92" i="11"/>
  <c r="Q385" i="21"/>
  <c r="Y81" i="20"/>
  <c r="M81" i="20"/>
  <c r="Z79" i="20"/>
  <c r="W80" i="20"/>
  <c r="W65" i="20"/>
  <c r="BM63" i="11"/>
  <c r="BM81" i="11" s="1"/>
  <c r="BY81" i="11" s="1"/>
  <c r="BY42" i="11"/>
  <c r="BJ32" i="11"/>
  <c r="BJ55" i="11"/>
  <c r="BM30" i="11"/>
  <c r="AD81" i="11"/>
  <c r="BG81" i="11" s="1"/>
  <c r="BG63" i="11"/>
  <c r="I72" i="12"/>
  <c r="BY18" i="11"/>
  <c r="D53" i="11"/>
  <c r="D60" i="12"/>
  <c r="BM103" i="11"/>
  <c r="AD82" i="11"/>
  <c r="BG82" i="11"/>
  <c r="BG64" i="11"/>
  <c r="BM97" i="11"/>
  <c r="H64" i="12"/>
  <c r="BC39" i="12"/>
  <c r="AO39" i="12"/>
  <c r="AR39" i="12" s="1"/>
  <c r="AD24" i="12"/>
  <c r="BF24" i="12"/>
  <c r="BL104" i="11"/>
  <c r="L22" i="12"/>
  <c r="H21" i="12"/>
  <c r="BJ106" i="11"/>
  <c r="BJ107" i="11"/>
  <c r="G84" i="12"/>
  <c r="V73" i="20"/>
  <c r="V81" i="20" s="1"/>
  <c r="BW40" i="11"/>
  <c r="BK56" i="11"/>
  <c r="BK76" i="11" s="1"/>
  <c r="BM31" i="11"/>
  <c r="BM56" i="11" s="1"/>
  <c r="BJ101" i="11"/>
  <c r="BV101" i="11"/>
  <c r="BJ67" i="11"/>
  <c r="BJ85" i="11" s="1"/>
  <c r="BJ23" i="11"/>
  <c r="BV23" i="11" s="1"/>
  <c r="BV21" i="11"/>
  <c r="BX15" i="11"/>
  <c r="BR94" i="11"/>
  <c r="BS15" i="11"/>
  <c r="BR95" i="11"/>
  <c r="M29" i="12"/>
  <c r="AS21" i="11"/>
  <c r="AS23" i="11"/>
  <c r="BB71" i="12"/>
  <c r="AD71" i="12"/>
  <c r="AN71" i="12"/>
  <c r="BK98" i="11"/>
  <c r="BK97" i="11"/>
  <c r="BV19" i="11"/>
  <c r="BP97" i="11"/>
  <c r="BJ97" i="11"/>
  <c r="BV97" i="11"/>
  <c r="BL95" i="11"/>
  <c r="BL94" i="11"/>
  <c r="BM15" i="11"/>
  <c r="BL28" i="11"/>
  <c r="AS59" i="11"/>
  <c r="AS94" i="11"/>
  <c r="AS79" i="11" s="1"/>
  <c r="O57" i="12"/>
  <c r="BK75" i="11"/>
  <c r="D85" i="12"/>
  <c r="Q62" i="12"/>
  <c r="BW19" i="11"/>
  <c r="BQ97" i="11"/>
  <c r="BW97" i="11" s="1"/>
  <c r="BQ98" i="11"/>
  <c r="BW98" i="11"/>
  <c r="E64" i="12"/>
  <c r="I10" i="12"/>
  <c r="M83" i="12"/>
  <c r="BI85" i="11"/>
  <c r="BU85" i="11" s="1"/>
  <c r="BU67" i="11"/>
  <c r="BS81" i="11"/>
  <c r="BM95" i="11"/>
  <c r="BM94" i="11"/>
  <c r="BV67" i="11"/>
  <c r="BV85" i="11"/>
  <c r="BM55" i="11"/>
  <c r="BM75" i="11" s="1"/>
  <c r="BM32" i="11"/>
  <c r="BM53" i="11" s="1"/>
  <c r="G64" i="12"/>
  <c r="BJ75" i="11"/>
  <c r="AW47" i="12"/>
  <c r="BY15" i="11"/>
  <c r="BS95" i="11"/>
  <c r="BS94" i="11"/>
  <c r="BM76" i="11"/>
  <c r="D83" i="12"/>
  <c r="P60" i="12"/>
  <c r="D64" i="12"/>
  <c r="BJ53" i="11"/>
  <c r="BW67" i="11"/>
  <c r="BK85" i="11"/>
  <c r="BW85" i="11"/>
  <c r="BY21" i="11"/>
  <c r="BP35" i="23"/>
  <c r="BP53" i="23"/>
  <c r="AV53" i="23"/>
  <c r="DD53" i="23" s="1"/>
  <c r="CJ35" i="23"/>
  <c r="DD35" i="23"/>
  <c r="BP36" i="23"/>
  <c r="BP54" i="23" s="1"/>
  <c r="AV54" i="23"/>
  <c r="CJ54" i="23" s="1"/>
  <c r="CJ36" i="23"/>
  <c r="DD36" i="23"/>
  <c r="BP38" i="23"/>
  <c r="BP56" i="23" s="1"/>
  <c r="AV56" i="23"/>
  <c r="CJ34" i="23"/>
  <c r="AV52" i="23"/>
  <c r="CJ38" i="23"/>
  <c r="DD38" i="23"/>
  <c r="V389" i="21"/>
  <c r="CK35" i="23"/>
  <c r="BQ35" i="23"/>
  <c r="CB35" i="23" s="1"/>
  <c r="BQ38" i="23"/>
  <c r="CB38" i="23" s="1"/>
  <c r="AW56" i="23"/>
  <c r="CK38" i="23"/>
  <c r="DE38" i="23"/>
  <c r="DE35" i="23"/>
  <c r="AW53" i="23"/>
  <c r="CK34" i="23"/>
  <c r="CK36" i="23"/>
  <c r="BQ36" i="23"/>
  <c r="BQ54" i="23" s="1"/>
  <c r="DE36" i="23"/>
  <c r="AW54" i="23"/>
  <c r="CK54" i="23" s="1"/>
  <c r="BQ53" i="23"/>
  <c r="BQ56" i="23"/>
  <c r="BY38" i="23"/>
  <c r="AW52" i="23"/>
  <c r="DE52" i="23"/>
  <c r="CB36" i="23"/>
  <c r="DP36" i="23" s="1"/>
  <c r="BY36" i="23"/>
  <c r="CB54" i="23"/>
  <c r="DP54" i="23"/>
  <c r="R224" i="21" l="1"/>
  <c r="R408" i="21" s="1"/>
  <c r="S224" i="21"/>
  <c r="T392" i="21" s="1"/>
  <c r="Q192" i="21"/>
  <c r="R391" i="21" s="1"/>
  <c r="O9" i="20"/>
  <c r="O29" i="20" s="1"/>
  <c r="AB7" i="20"/>
  <c r="AB47" i="20" s="1"/>
  <c r="J11" i="20"/>
  <c r="J31" i="20" s="1"/>
  <c r="Q397" i="21"/>
  <c r="T66" i="21"/>
  <c r="T403" i="21" s="1"/>
  <c r="S413" i="21"/>
  <c r="Q405" i="21"/>
  <c r="Q413" i="21" s="1"/>
  <c r="N397" i="21"/>
  <c r="Q5" i="21"/>
  <c r="R385" i="21" s="1"/>
  <c r="R129" i="21"/>
  <c r="R405" i="21" s="1"/>
  <c r="E17" i="20"/>
  <c r="E37" i="20" s="1"/>
  <c r="J397" i="21"/>
  <c r="T37" i="21"/>
  <c r="T402" i="21" s="1"/>
  <c r="T5" i="21"/>
  <c r="T401" i="21" s="1"/>
  <c r="V5" i="21"/>
  <c r="V401" i="21" s="1"/>
  <c r="BJ4" i="19"/>
  <c r="BU4" i="19"/>
  <c r="BA4" i="19"/>
  <c r="AG4" i="19"/>
  <c r="AP4" i="19"/>
  <c r="B2" i="20"/>
  <c r="L397" i="21"/>
  <c r="L413" i="21"/>
  <c r="V98" i="21"/>
  <c r="V404" i="21" s="1"/>
  <c r="Q98" i="21"/>
  <c r="R388" i="21" s="1"/>
  <c r="U66" i="21"/>
  <c r="V387" i="21" s="1"/>
  <c r="Q129" i="21"/>
  <c r="R389" i="21" s="1"/>
  <c r="T98" i="21"/>
  <c r="T404" i="21" s="1"/>
  <c r="V129" i="21"/>
  <c r="V405" i="21" s="1"/>
  <c r="Q37" i="21"/>
  <c r="R386" i="21" s="1"/>
  <c r="V192" i="21"/>
  <c r="V407" i="21" s="1"/>
  <c r="R192" i="21"/>
  <c r="R407" i="21" s="1"/>
  <c r="F13" i="20"/>
  <c r="F53" i="20" s="1"/>
  <c r="E14" i="20"/>
  <c r="E54" i="20" s="1"/>
  <c r="N413" i="21"/>
  <c r="S5" i="21"/>
  <c r="T385" i="21" s="1"/>
  <c r="Q66" i="21"/>
  <c r="R387" i="21" s="1"/>
  <c r="U37" i="21"/>
  <c r="V386" i="21" s="1"/>
  <c r="CG55" i="23"/>
  <c r="DH43" i="23"/>
  <c r="DL43" i="23"/>
  <c r="CU46" i="23"/>
  <c r="BM43" i="23"/>
  <c r="BM52" i="23" s="1"/>
  <c r="BY43" i="23"/>
  <c r="CC52" i="23"/>
  <c r="U55" i="23"/>
  <c r="CW55" i="23" s="1"/>
  <c r="DD57" i="23"/>
  <c r="CD55" i="23"/>
  <c r="DR55" i="23" s="1"/>
  <c r="DR56" i="23"/>
  <c r="CW46" i="23"/>
  <c r="N52" i="23"/>
  <c r="AP43" i="23"/>
  <c r="AP52" i="23" s="1"/>
  <c r="CD43" i="23"/>
  <c r="DR43" i="23" s="1"/>
  <c r="BG55" i="23"/>
  <c r="CU55" i="23" s="1"/>
  <c r="DJ43" i="23"/>
  <c r="BW52" i="23"/>
  <c r="CG43" i="23"/>
  <c r="L52" i="23"/>
  <c r="AM43" i="23"/>
  <c r="AB52" i="23"/>
  <c r="DD52" i="23" s="1"/>
  <c r="AM52" i="23"/>
  <c r="DB56" i="23"/>
  <c r="CH54" i="23"/>
  <c r="T55" i="23"/>
  <c r="DB57" i="23"/>
  <c r="BQ52" i="23"/>
  <c r="DR57" i="23"/>
  <c r="DE54" i="23"/>
  <c r="CK56" i="23"/>
  <c r="CG34" i="23"/>
  <c r="O52" i="23"/>
  <c r="S52" i="23"/>
  <c r="U52" i="23"/>
  <c r="AN52" i="23"/>
  <c r="CI54" i="23"/>
  <c r="CJ55" i="23"/>
  <c r="Q57" i="23"/>
  <c r="DC53" i="23"/>
  <c r="DB54" i="23"/>
  <c r="DR54" i="23"/>
  <c r="DA56" i="23"/>
  <c r="DC57" i="23"/>
  <c r="CH53" i="23"/>
  <c r="CU54" i="23"/>
  <c r="CQ55" i="23"/>
  <c r="CO55" i="23"/>
  <c r="CM55" i="23"/>
  <c r="DC55" i="23"/>
  <c r="DQ53" i="23"/>
  <c r="DR53" i="23"/>
  <c r="DE57" i="23"/>
  <c r="DE34" i="23"/>
  <c r="CK52" i="23"/>
  <c r="CW37" i="23"/>
  <c r="P52" i="23"/>
  <c r="BG34" i="23"/>
  <c r="AO52" i="23"/>
  <c r="DD34" i="23"/>
  <c r="CU37" i="23"/>
  <c r="DQ37" i="23"/>
  <c r="BN34" i="23"/>
  <c r="BN52" i="23" s="1"/>
  <c r="BS52" i="23"/>
  <c r="H52" i="23"/>
  <c r="CJ52" i="23" s="1"/>
  <c r="T52" i="23"/>
  <c r="AS52" i="23"/>
  <c r="CU56" i="23"/>
  <c r="AK34" i="23"/>
  <c r="AK52" i="23" s="1"/>
  <c r="DD55" i="23"/>
  <c r="AO55" i="23"/>
  <c r="DQ55" i="23" s="1"/>
  <c r="CG57" i="23"/>
  <c r="DA53" i="23"/>
  <c r="AA55" i="24"/>
  <c r="H10" i="12"/>
  <c r="M69" i="12"/>
  <c r="F10" i="12"/>
  <c r="M68" i="12"/>
  <c r="I68" i="12"/>
  <c r="D31" i="12"/>
  <c r="M67" i="12"/>
  <c r="M72" i="12" s="1"/>
  <c r="L57" i="12"/>
  <c r="M76" i="12"/>
  <c r="G90" i="12"/>
  <c r="N20" i="12"/>
  <c r="N25" i="12" s="1"/>
  <c r="G22" i="12"/>
  <c r="H67" i="12"/>
  <c r="H72" i="12" s="1"/>
  <c r="M32" i="12"/>
  <c r="M46" i="12" s="1"/>
  <c r="K20" i="12"/>
  <c r="K25" i="12" s="1"/>
  <c r="P20" i="12"/>
  <c r="P6" i="12"/>
  <c r="G76" i="12"/>
  <c r="G80" i="12" s="1"/>
  <c r="F67" i="12"/>
  <c r="F72" i="12" s="1"/>
  <c r="D29" i="12"/>
  <c r="D43" i="12" s="1"/>
  <c r="D10" i="12"/>
  <c r="G69" i="12"/>
  <c r="G92" i="12" s="1"/>
  <c r="P54" i="12"/>
  <c r="J77" i="12"/>
  <c r="D79" i="12"/>
  <c r="P79" i="12" s="1"/>
  <c r="D68" i="12"/>
  <c r="D90" i="12"/>
  <c r="P90" i="12" s="1"/>
  <c r="P67" i="12"/>
  <c r="J57" i="12"/>
  <c r="M31" i="12"/>
  <c r="M45" i="12" s="1"/>
  <c r="D76" i="12"/>
  <c r="F68" i="12"/>
  <c r="E70" i="12"/>
  <c r="J30" i="12"/>
  <c r="J44" i="12" s="1"/>
  <c r="G20" i="12"/>
  <c r="G25" i="12" s="1"/>
  <c r="P53" i="12"/>
  <c r="P57" i="12" s="1"/>
  <c r="G29" i="12"/>
  <c r="G43" i="12" s="1"/>
  <c r="M43" i="12"/>
  <c r="P43" i="12" s="1"/>
  <c r="D70" i="12"/>
  <c r="D93" i="12" s="1"/>
  <c r="P8" i="12"/>
  <c r="G30" i="12"/>
  <c r="D78" i="12"/>
  <c r="D80" i="12" s="1"/>
  <c r="J78" i="12"/>
  <c r="D30" i="12"/>
  <c r="D57" i="12"/>
  <c r="D33" i="12"/>
  <c r="L10" i="12"/>
  <c r="P7" i="12"/>
  <c r="P55" i="12"/>
  <c r="D32" i="12"/>
  <c r="D46" i="12" s="1"/>
  <c r="N68" i="12"/>
  <c r="M91" i="12" s="1"/>
  <c r="G68" i="12"/>
  <c r="G91" i="12" s="1"/>
  <c r="G32" i="12"/>
  <c r="G46" i="12" s="1"/>
  <c r="J79" i="12"/>
  <c r="BY37" i="23"/>
  <c r="BQ55" i="23"/>
  <c r="BH55" i="23"/>
  <c r="CV55" i="23" s="1"/>
  <c r="CB37" i="23"/>
  <c r="DP37" i="23" s="1"/>
  <c r="DB53" i="23"/>
  <c r="CI55" i="23"/>
  <c r="CU53" i="23"/>
  <c r="CH55" i="23"/>
  <c r="DO53" i="23"/>
  <c r="DO56" i="23"/>
  <c r="DQ56" i="23"/>
  <c r="Q56" i="23"/>
  <c r="CI56" i="23"/>
  <c r="Q53" i="23"/>
  <c r="DA55" i="23"/>
  <c r="CL57" i="23"/>
  <c r="CU57" i="23"/>
  <c r="DG57" i="23"/>
  <c r="CJ57" i="23"/>
  <c r="CK57" i="23"/>
  <c r="DD54" i="23"/>
  <c r="DC56" i="23"/>
  <c r="Q55" i="23"/>
  <c r="DL57" i="23"/>
  <c r="CN57" i="23"/>
  <c r="BY53" i="23"/>
  <c r="CJ56" i="23"/>
  <c r="CJ53" i="23"/>
  <c r="CK55" i="23"/>
  <c r="CH57" i="23"/>
  <c r="DA57" i="23"/>
  <c r="CR55" i="23"/>
  <c r="DJ55" i="23"/>
  <c r="CN55" i="23"/>
  <c r="CL55" i="23"/>
  <c r="Q54" i="23"/>
  <c r="CP57" i="23"/>
  <c r="BY56" i="23"/>
  <c r="CG53" i="23"/>
  <c r="CG56" i="23"/>
  <c r="CX57" i="23"/>
  <c r="S192" i="21"/>
  <c r="T391" i="21" s="1"/>
  <c r="CL43" i="23"/>
  <c r="CV46" i="23"/>
  <c r="BE43" i="23"/>
  <c r="DM43" i="23" s="1"/>
  <c r="CS43" i="23"/>
  <c r="L46" i="24"/>
  <c r="J46" i="24"/>
  <c r="Z15" i="20"/>
  <c r="Z55" i="20" s="1"/>
  <c r="O11" i="20"/>
  <c r="O31" i="20" s="1"/>
  <c r="R17" i="20"/>
  <c r="R37" i="20" s="1"/>
  <c r="G17" i="20"/>
  <c r="G57" i="20" s="1"/>
  <c r="AB12" i="20"/>
  <c r="AB32" i="20" s="1"/>
  <c r="M413" i="21"/>
  <c r="N8" i="20"/>
  <c r="N48" i="20" s="1"/>
  <c r="F9" i="20"/>
  <c r="F29" i="20" s="1"/>
  <c r="Y13" i="20"/>
  <c r="Y33" i="20" s="1"/>
  <c r="P16" i="20"/>
  <c r="P36" i="20" s="1"/>
  <c r="O397" i="21"/>
  <c r="F6" i="20"/>
  <c r="F46" i="20" s="1"/>
  <c r="F14" i="20"/>
  <c r="F54" i="20" s="1"/>
  <c r="I6" i="20"/>
  <c r="AA16" i="20"/>
  <c r="AA56" i="20" s="1"/>
  <c r="J6" i="20"/>
  <c r="J26" i="20" s="1"/>
  <c r="H17" i="20"/>
  <c r="H37" i="20" s="1"/>
  <c r="AB17" i="20"/>
  <c r="AB57" i="20" s="1"/>
  <c r="W12" i="20"/>
  <c r="W32" i="20" s="1"/>
  <c r="H12" i="20"/>
  <c r="O12" i="20"/>
  <c r="O52" i="20" s="1"/>
  <c r="G12" i="20"/>
  <c r="G52" i="20" s="1"/>
  <c r="X7" i="20"/>
  <c r="X27" i="20" s="1"/>
  <c r="S12" i="20"/>
  <c r="S32" i="20" s="1"/>
  <c r="E6" i="20"/>
  <c r="E46" i="20" s="1"/>
  <c r="R8" i="20"/>
  <c r="R48" i="20" s="1"/>
  <c r="E9" i="20"/>
  <c r="E29" i="20" s="1"/>
  <c r="X10" i="20"/>
  <c r="X30" i="20" s="1"/>
  <c r="J8" i="20"/>
  <c r="J28" i="20" s="1"/>
  <c r="N16" i="20"/>
  <c r="N36" i="20" s="1"/>
  <c r="AA12" i="20"/>
  <c r="P13" i="20"/>
  <c r="P53" i="20" s="1"/>
  <c r="R9" i="20"/>
  <c r="R29" i="20" s="1"/>
  <c r="G15" i="20"/>
  <c r="G35" i="20" s="1"/>
  <c r="G7" i="20"/>
  <c r="G27" i="20" s="1"/>
  <c r="Z13" i="20"/>
  <c r="Z33" i="20" s="1"/>
  <c r="S9" i="20"/>
  <c r="S29" i="20" s="1"/>
  <c r="AB6" i="20"/>
  <c r="AB46" i="20" s="1"/>
  <c r="W13" i="20"/>
  <c r="W53" i="20" s="1"/>
  <c r="H6" i="20"/>
  <c r="H46" i="20" s="1"/>
  <c r="P8" i="20"/>
  <c r="P48" i="20" s="1"/>
  <c r="W17" i="20"/>
  <c r="W37" i="20" s="1"/>
  <c r="J16" i="20"/>
  <c r="J56" i="20" s="1"/>
  <c r="Q17" i="20"/>
  <c r="Q37" i="20" s="1"/>
  <c r="X15" i="20"/>
  <c r="X55" i="20" s="1"/>
  <c r="J17" i="20"/>
  <c r="J57" i="20" s="1"/>
  <c r="O14" i="20"/>
  <c r="O34" i="20" s="1"/>
  <c r="Z16" i="20"/>
  <c r="Z56" i="20" s="1"/>
  <c r="H7" i="20"/>
  <c r="H27" i="20" s="1"/>
  <c r="N11" i="20"/>
  <c r="N51" i="20" s="1"/>
  <c r="Z8" i="20"/>
  <c r="Z28" i="20" s="1"/>
  <c r="W15" i="20"/>
  <c r="W55" i="20" s="1"/>
  <c r="X17" i="20"/>
  <c r="X37" i="20" s="1"/>
  <c r="W7" i="20"/>
  <c r="W47" i="20" s="1"/>
  <c r="X13" i="20"/>
  <c r="X53" i="20" s="1"/>
  <c r="Y12" i="20"/>
  <c r="Y52" i="20" s="1"/>
  <c r="Q16" i="20"/>
  <c r="Q56" i="20" s="1"/>
  <c r="G6" i="20"/>
  <c r="G26" i="20" s="1"/>
  <c r="AB15" i="20"/>
  <c r="AB35" i="20" s="1"/>
  <c r="J10" i="20"/>
  <c r="J50" i="20" s="1"/>
  <c r="H8" i="20"/>
  <c r="H48" i="20" s="1"/>
  <c r="W9" i="20"/>
  <c r="W29" i="20" s="1"/>
  <c r="N7" i="20"/>
  <c r="N27" i="20" s="1"/>
  <c r="G13" i="20"/>
  <c r="G53" i="20" s="1"/>
  <c r="Q11" i="20"/>
  <c r="Q51" i="20" s="1"/>
  <c r="AA9" i="20"/>
  <c r="AA29" i="20" s="1"/>
  <c r="AA8" i="20"/>
  <c r="AA48" i="20" s="1"/>
  <c r="Q9" i="20"/>
  <c r="Q49" i="20" s="1"/>
  <c r="Z10" i="20"/>
  <c r="Z50" i="20" s="1"/>
  <c r="AB10" i="20"/>
  <c r="AB50" i="20" s="1"/>
  <c r="Z9" i="20"/>
  <c r="Z49" i="20" s="1"/>
  <c r="F15" i="20"/>
  <c r="F55" i="20" s="1"/>
  <c r="G16" i="20"/>
  <c r="G36" i="20" s="1"/>
  <c r="F11" i="20"/>
  <c r="F51" i="20" s="1"/>
  <c r="N17" i="20"/>
  <c r="N37" i="20" s="1"/>
  <c r="AA14" i="20"/>
  <c r="AA54" i="20" s="1"/>
  <c r="Z12" i="20"/>
  <c r="Z32" i="20" s="1"/>
  <c r="Q10" i="20"/>
  <c r="Q30" i="20" s="1"/>
  <c r="J15" i="20"/>
  <c r="J55" i="20" s="1"/>
  <c r="J62" i="20" s="1"/>
  <c r="I7" i="20"/>
  <c r="I27" i="20" s="1"/>
  <c r="P6" i="20"/>
  <c r="P26" i="20" s="1"/>
  <c r="R10" i="20"/>
  <c r="R30" i="20" s="1"/>
  <c r="AA10" i="20"/>
  <c r="AA30" i="20" s="1"/>
  <c r="I14" i="20"/>
  <c r="I34" i="20" s="1"/>
  <c r="Y10" i="20"/>
  <c r="Y50" i="20" s="1"/>
  <c r="W10" i="20"/>
  <c r="W50" i="20" s="1"/>
  <c r="J12" i="20"/>
  <c r="Y7" i="20"/>
  <c r="Y27" i="20" s="1"/>
  <c r="Y16" i="20"/>
  <c r="Y56" i="20" s="1"/>
  <c r="E15" i="20"/>
  <c r="E35" i="20" s="1"/>
  <c r="J13" i="20"/>
  <c r="J33" i="20" s="1"/>
  <c r="N14" i="20"/>
  <c r="N34" i="20" s="1"/>
  <c r="Z14" i="20"/>
  <c r="Z34" i="20" s="1"/>
  <c r="H15" i="20"/>
  <c r="H55" i="20" s="1"/>
  <c r="S8" i="20"/>
  <c r="S48" i="20" s="1"/>
  <c r="S15" i="20"/>
  <c r="S35" i="20" s="1"/>
  <c r="R15" i="20"/>
  <c r="R55" i="20" s="1"/>
  <c r="O6" i="20"/>
  <c r="O26" i="20" s="1"/>
  <c r="AA15" i="20"/>
  <c r="AA35" i="20" s="1"/>
  <c r="AB14" i="20"/>
  <c r="AB54" i="20" s="1"/>
  <c r="G14" i="20"/>
  <c r="G54" i="20" s="1"/>
  <c r="E16" i="20"/>
  <c r="E56" i="20" s="1"/>
  <c r="G8" i="20"/>
  <c r="G48" i="20" s="1"/>
  <c r="R6" i="20"/>
  <c r="R26" i="20" s="1"/>
  <c r="H14" i="20"/>
  <c r="H34" i="20" s="1"/>
  <c r="F7" i="20"/>
  <c r="F27" i="20" s="1"/>
  <c r="O17" i="20"/>
  <c r="O37" i="20" s="1"/>
  <c r="AA6" i="20"/>
  <c r="AA46" i="20" s="1"/>
  <c r="Q14" i="20"/>
  <c r="Q34" i="20" s="1"/>
  <c r="H11" i="20"/>
  <c r="H51" i="20" s="1"/>
  <c r="S6" i="20"/>
  <c r="S26" i="20" s="1"/>
  <c r="P11" i="20"/>
  <c r="P51" i="20" s="1"/>
  <c r="R13" i="20"/>
  <c r="R33" i="20" s="1"/>
  <c r="R14" i="20"/>
  <c r="R34" i="20" s="1"/>
  <c r="R16" i="20"/>
  <c r="R36" i="20" s="1"/>
  <c r="E11" i="20"/>
  <c r="E31" i="20" s="1"/>
  <c r="P7" i="20"/>
  <c r="P47" i="20" s="1"/>
  <c r="P14" i="20"/>
  <c r="P54" i="20" s="1"/>
  <c r="Q15" i="20"/>
  <c r="Q55" i="20" s="1"/>
  <c r="S13" i="20"/>
  <c r="S53" i="20" s="1"/>
  <c r="G9" i="20"/>
  <c r="G49" i="20" s="1"/>
  <c r="N9" i="20"/>
  <c r="N49" i="20" s="1"/>
  <c r="J14" i="20"/>
  <c r="J34" i="20" s="1"/>
  <c r="F16" i="20"/>
  <c r="F36" i="20" s="1"/>
  <c r="AB8" i="20"/>
  <c r="AB48" i="20" s="1"/>
  <c r="Q12" i="20"/>
  <c r="Q32" i="20" s="1"/>
  <c r="AB13" i="20"/>
  <c r="AB53" i="20" s="1"/>
  <c r="AA13" i="20"/>
  <c r="AA53" i="20" s="1"/>
  <c r="X6" i="20"/>
  <c r="X46" i="20" s="1"/>
  <c r="R7" i="20"/>
  <c r="R27" i="20" s="1"/>
  <c r="S7" i="20"/>
  <c r="O10" i="20"/>
  <c r="O30" i="20" s="1"/>
  <c r="Y9" i="20"/>
  <c r="Y29" i="20" s="1"/>
  <c r="AB9" i="20"/>
  <c r="AB49" i="20" s="1"/>
  <c r="Q6" i="20"/>
  <c r="N10" i="20"/>
  <c r="Y14" i="20"/>
  <c r="Y34" i="20" s="1"/>
  <c r="S16" i="20"/>
  <c r="S36" i="20" s="1"/>
  <c r="Z6" i="20"/>
  <c r="Z26" i="20" s="1"/>
  <c r="H16" i="20"/>
  <c r="H56" i="20" s="1"/>
  <c r="Q13" i="20"/>
  <c r="Q33" i="20" s="1"/>
  <c r="W6" i="20"/>
  <c r="W46" i="20" s="1"/>
  <c r="I12" i="20"/>
  <c r="I52" i="20" s="1"/>
  <c r="I11" i="20"/>
  <c r="I31" i="20" s="1"/>
  <c r="Y6" i="20"/>
  <c r="Y26" i="20" s="1"/>
  <c r="P15" i="20"/>
  <c r="P55" i="20" s="1"/>
  <c r="I15" i="20"/>
  <c r="I55" i="20" s="1"/>
  <c r="X12" i="20"/>
  <c r="X52" i="20" s="1"/>
  <c r="X14" i="20"/>
  <c r="X54" i="20" s="1"/>
  <c r="P9" i="20"/>
  <c r="P49" i="20" s="1"/>
  <c r="F10" i="20"/>
  <c r="F50" i="20" s="1"/>
  <c r="F17" i="20"/>
  <c r="F37" i="20" s="1"/>
  <c r="O15" i="20"/>
  <c r="I13" i="20"/>
  <c r="I53" i="20" s="1"/>
  <c r="I8" i="20"/>
  <c r="I28" i="20" s="1"/>
  <c r="E12" i="20"/>
  <c r="E32" i="20" s="1"/>
  <c r="R12" i="20"/>
  <c r="R52" i="20" s="1"/>
  <c r="X16" i="20"/>
  <c r="X56" i="20" s="1"/>
  <c r="Q7" i="20"/>
  <c r="Q27" i="20" s="1"/>
  <c r="Z7" i="20"/>
  <c r="Z27" i="20" s="1"/>
  <c r="Y15" i="20"/>
  <c r="Y35" i="20" s="1"/>
  <c r="N15" i="20"/>
  <c r="N55" i="20" s="1"/>
  <c r="E13" i="20"/>
  <c r="E33" i="20" s="1"/>
  <c r="O13" i="20"/>
  <c r="O53" i="20" s="1"/>
  <c r="X9" i="20"/>
  <c r="X29" i="20" s="1"/>
  <c r="H13" i="20"/>
  <c r="H33" i="20" s="1"/>
  <c r="F8" i="20"/>
  <c r="F48" i="20" s="1"/>
  <c r="R11" i="20"/>
  <c r="R31" i="20" s="1"/>
  <c r="N6" i="20"/>
  <c r="N26" i="20" s="1"/>
  <c r="I9" i="20"/>
  <c r="I29" i="20" s="1"/>
  <c r="N12" i="20"/>
  <c r="N32" i="20" s="1"/>
  <c r="I17" i="20"/>
  <c r="I37" i="20" s="1"/>
  <c r="W14" i="20"/>
  <c r="W54" i="20" s="1"/>
  <c r="G11" i="20"/>
  <c r="G51" i="20" s="1"/>
  <c r="S10" i="20"/>
  <c r="S30" i="20" s="1"/>
  <c r="Y17" i="20"/>
  <c r="Y57" i="20" s="1"/>
  <c r="W16" i="20"/>
  <c r="W56" i="20" s="1"/>
  <c r="J7" i="20"/>
  <c r="J47" i="20" s="1"/>
  <c r="W8" i="20"/>
  <c r="W48" i="20" s="1"/>
  <c r="O7" i="20"/>
  <c r="O47" i="20" s="1"/>
  <c r="E7" i="20"/>
  <c r="E27" i="20" s="1"/>
  <c r="I10" i="20"/>
  <c r="I50" i="20" s="1"/>
  <c r="AA7" i="20"/>
  <c r="AA27" i="20" s="1"/>
  <c r="N13" i="20"/>
  <c r="N53" i="20" s="1"/>
  <c r="S14" i="20"/>
  <c r="S54" i="20" s="1"/>
  <c r="G10" i="20"/>
  <c r="P17" i="20"/>
  <c r="P37" i="20" s="1"/>
  <c r="I16" i="20"/>
  <c r="I36" i="20" s="1"/>
  <c r="S17" i="20"/>
  <c r="S57" i="20" s="1"/>
  <c r="O16" i="20"/>
  <c r="O56" i="20" s="1"/>
  <c r="H9" i="20"/>
  <c r="H49" i="20" s="1"/>
  <c r="F12" i="20"/>
  <c r="J9" i="20"/>
  <c r="J29" i="20" s="1"/>
  <c r="O8" i="20"/>
  <c r="O28" i="20" s="1"/>
  <c r="E10" i="20"/>
  <c r="E50" i="20" s="1"/>
  <c r="E8" i="20"/>
  <c r="E48" i="20" s="1"/>
  <c r="X8" i="20"/>
  <c r="X48" i="20" s="1"/>
  <c r="AA17" i="20"/>
  <c r="AA57" i="20" s="1"/>
  <c r="AB16" i="20"/>
  <c r="AB56" i="20" s="1"/>
  <c r="P12" i="20"/>
  <c r="P52" i="20" s="1"/>
  <c r="Y8" i="20"/>
  <c r="Y28" i="20" s="1"/>
  <c r="Q8" i="20"/>
  <c r="Z17" i="20"/>
  <c r="Z57" i="20" s="1"/>
  <c r="S11" i="20"/>
  <c r="S51" i="20" s="1"/>
  <c r="P10" i="20"/>
  <c r="P50" i="20" s="1"/>
  <c r="H10" i="20"/>
  <c r="H50" i="20" s="1"/>
  <c r="V161" i="21"/>
  <c r="V406" i="21" s="1"/>
  <c r="U161" i="21"/>
  <c r="U4" i="21" s="1"/>
  <c r="AA11" i="20"/>
  <c r="AA31" i="20" s="1"/>
  <c r="T161" i="21"/>
  <c r="T4" i="21" s="1"/>
  <c r="Y11" i="20"/>
  <c r="X11" i="20"/>
  <c r="H57" i="20"/>
  <c r="K56" i="24"/>
  <c r="W54" i="24"/>
  <c r="Y54" i="24"/>
  <c r="AA54" i="24" s="1"/>
  <c r="H46" i="24"/>
  <c r="K55" i="24"/>
  <c r="S49" i="24"/>
  <c r="S59" i="24" s="1"/>
  <c r="N39" i="24"/>
  <c r="Q37" i="24"/>
  <c r="O46" i="24"/>
  <c r="Q48" i="24"/>
  <c r="G45" i="24"/>
  <c r="O37" i="24"/>
  <c r="O49" i="24"/>
  <c r="O59" i="24" s="1"/>
  <c r="S40" i="24"/>
  <c r="S58" i="24" s="1"/>
  <c r="S39" i="24"/>
  <c r="S48" i="24"/>
  <c r="Q50" i="20"/>
  <c r="O4" i="21"/>
  <c r="L39" i="24"/>
  <c r="I55" i="24"/>
  <c r="G57" i="24"/>
  <c r="H47" i="24"/>
  <c r="J4" i="21"/>
  <c r="H4" i="21"/>
  <c r="H39" i="24"/>
  <c r="F57" i="24"/>
  <c r="CM57" i="23"/>
  <c r="DK55" i="23"/>
  <c r="F4" i="21"/>
  <c r="DI55" i="23"/>
  <c r="C4" i="21"/>
  <c r="K57" i="24"/>
  <c r="K36" i="24"/>
  <c r="S47" i="24"/>
  <c r="S37" i="24"/>
  <c r="S46" i="24"/>
  <c r="S38" i="24"/>
  <c r="O47" i="24"/>
  <c r="O40" i="24"/>
  <c r="O58" i="24" s="1"/>
  <c r="O48" i="24"/>
  <c r="O39" i="24"/>
  <c r="Q47" i="24"/>
  <c r="Q38" i="24"/>
  <c r="Q46" i="24"/>
  <c r="Q39" i="24"/>
  <c r="V39" i="24"/>
  <c r="X39" i="24" s="1"/>
  <c r="N48" i="24"/>
  <c r="N57" i="24" s="1"/>
  <c r="N49" i="24"/>
  <c r="N47" i="24"/>
  <c r="N46" i="24"/>
  <c r="K59" i="24"/>
  <c r="K45" i="24"/>
  <c r="F59" i="24"/>
  <c r="H59" i="24" s="1"/>
  <c r="L49" i="24"/>
  <c r="J49" i="24"/>
  <c r="L48" i="24"/>
  <c r="F45" i="24"/>
  <c r="J48" i="24"/>
  <c r="H48" i="24"/>
  <c r="G56" i="24"/>
  <c r="G36" i="24"/>
  <c r="O38" i="24"/>
  <c r="Q40" i="24"/>
  <c r="Q58" i="24" s="1"/>
  <c r="Q49" i="24"/>
  <c r="Q59" i="24" s="1"/>
  <c r="H49" i="24"/>
  <c r="J39" i="24"/>
  <c r="I57" i="24"/>
  <c r="L4" i="21"/>
  <c r="S161" i="21"/>
  <c r="AB11" i="20"/>
  <c r="AB27" i="20"/>
  <c r="N4" i="21"/>
  <c r="G4" i="21"/>
  <c r="I46" i="20"/>
  <c r="R161" i="21"/>
  <c r="D4" i="21"/>
  <c r="M4" i="21"/>
  <c r="K4" i="21"/>
  <c r="W11" i="20"/>
  <c r="W51" i="20" s="1"/>
  <c r="K397" i="21"/>
  <c r="CR57" i="23"/>
  <c r="I26" i="20"/>
  <c r="DH57" i="23"/>
  <c r="DF57" i="23"/>
  <c r="DJ57" i="23"/>
  <c r="DH55" i="23"/>
  <c r="DL55" i="23"/>
  <c r="BE57" i="23"/>
  <c r="DF55" i="23"/>
  <c r="CP55" i="23"/>
  <c r="F413" i="21"/>
  <c r="Z11" i="20"/>
  <c r="E4" i="21"/>
  <c r="D413" i="21"/>
  <c r="BE55" i="23"/>
  <c r="DG55" i="23"/>
  <c r="CQ57" i="23"/>
  <c r="DK57" i="23"/>
  <c r="CO57" i="23"/>
  <c r="DI57" i="23"/>
  <c r="E34" i="20"/>
  <c r="CB53" i="23"/>
  <c r="DP53" i="23" s="1"/>
  <c r="DP35" i="23"/>
  <c r="CB56" i="23"/>
  <c r="DP56" i="23" s="1"/>
  <c r="DP38" i="23"/>
  <c r="CK53" i="23"/>
  <c r="BY35" i="23"/>
  <c r="BY34" i="23" s="1"/>
  <c r="BY52" i="23" s="1"/>
  <c r="DE53" i="23"/>
  <c r="DD56" i="23"/>
  <c r="Q60" i="12"/>
  <c r="AZ47" i="12"/>
  <c r="BU23" i="11"/>
  <c r="M92" i="12"/>
  <c r="BM67" i="11"/>
  <c r="BM101" i="11"/>
  <c r="BY101" i="11" s="1"/>
  <c r="BW81" i="11"/>
  <c r="BP34" i="23"/>
  <c r="BP52" i="23" s="1"/>
  <c r="G83" i="12"/>
  <c r="V79" i="20"/>
  <c r="DE56" i="23"/>
  <c r="P22" i="12"/>
  <c r="I25" i="12"/>
  <c r="BL106" i="11"/>
  <c r="BL107" i="11" s="1"/>
  <c r="BM28" i="11"/>
  <c r="BM106" i="11" s="1"/>
  <c r="BM107" i="11" s="1"/>
  <c r="M80" i="12"/>
  <c r="BY63" i="11"/>
  <c r="AI47" i="12"/>
  <c r="AR47" i="12" s="1"/>
  <c r="AD47" i="12"/>
  <c r="BF47" i="12" s="1"/>
  <c r="J92" i="12"/>
  <c r="D92" i="12"/>
  <c r="P69" i="12"/>
  <c r="M65" i="20"/>
  <c r="S390" i="21"/>
  <c r="S397" i="21" s="1"/>
  <c r="BA24" i="12"/>
  <c r="AM24" i="12"/>
  <c r="AR24" i="12" s="1"/>
  <c r="BF16" i="12"/>
  <c r="AD39" i="12"/>
  <c r="BF39" i="12" s="1"/>
  <c r="BQ79" i="11"/>
  <c r="BW79" i="11" s="1"/>
  <c r="M30" i="12"/>
  <c r="M84" i="12"/>
  <c r="P84" i="12" s="1"/>
  <c r="R94" i="12"/>
  <c r="BG15" i="11"/>
  <c r="BW64" i="11"/>
  <c r="BV48" i="11"/>
  <c r="AD95" i="11"/>
  <c r="O62" i="12"/>
  <c r="AR78" i="11"/>
  <c r="BL52" i="11"/>
  <c r="BL72" i="11"/>
  <c r="BL88" i="11" s="1"/>
  <c r="AR82" i="11"/>
  <c r="BF82" i="11"/>
  <c r="BI53" i="11"/>
  <c r="AG71" i="12"/>
  <c r="J76" i="12"/>
  <c r="BV68" i="11"/>
  <c r="G94" i="12"/>
  <c r="D71" i="12"/>
  <c r="D86" i="12"/>
  <c r="O71" i="12"/>
  <c r="AQ63" i="12"/>
  <c r="AR63" i="12" s="1"/>
  <c r="I64" i="12"/>
  <c r="BI97" i="11"/>
  <c r="BU97" i="11" s="1"/>
  <c r="BU98" i="11"/>
  <c r="BC78" i="11"/>
  <c r="BU19" i="11"/>
  <c r="BX79" i="11"/>
  <c r="BR97" i="11"/>
  <c r="BX97" i="11" s="1"/>
  <c r="BU44" i="11"/>
  <c r="BV44" i="11"/>
  <c r="K71" i="12"/>
  <c r="BA63" i="12"/>
  <c r="AZ63" i="12"/>
  <c r="J71" i="12"/>
  <c r="J72" i="12" s="1"/>
  <c r="BG67" i="11"/>
  <c r="BI50" i="11"/>
  <c r="BK44" i="11"/>
  <c r="BW44" i="11" s="1"/>
  <c r="BR19" i="11"/>
  <c r="AD59" i="11"/>
  <c r="AX63" i="11"/>
  <c r="BO101" i="11"/>
  <c r="BU101" i="11" s="1"/>
  <c r="S97" i="11"/>
  <c r="AV97" i="11" s="1"/>
  <c r="Z97" i="11"/>
  <c r="BC97" i="11" s="1"/>
  <c r="X79" i="11"/>
  <c r="CA19" i="11"/>
  <c r="AN78" i="11"/>
  <c r="J9" i="12"/>
  <c r="T95" i="11"/>
  <c r="AI95" i="11" s="1"/>
  <c r="BR63" i="11"/>
  <c r="BR44" i="11"/>
  <c r="U74" i="20"/>
  <c r="Y79" i="20"/>
  <c r="U66" i="20"/>
  <c r="AA79" i="20"/>
  <c r="M397" i="21"/>
  <c r="O413" i="21"/>
  <c r="AU64" i="11"/>
  <c r="AG64" i="11"/>
  <c r="AS64" i="11" s="1"/>
  <c r="W79" i="20"/>
  <c r="U67" i="20"/>
  <c r="F397" i="21"/>
  <c r="K413" i="21"/>
  <c r="AV19" i="11"/>
  <c r="BC19" i="11"/>
  <c r="BS43" i="11"/>
  <c r="AB81" i="20"/>
  <c r="U73" i="20"/>
  <c r="W81" i="20"/>
  <c r="H413" i="21"/>
  <c r="AU85" i="11"/>
  <c r="U413" i="21"/>
  <c r="U68" i="20"/>
  <c r="H397" i="21"/>
  <c r="F14" i="12"/>
  <c r="U75" i="20"/>
  <c r="U82" i="20" s="1"/>
  <c r="P82" i="20"/>
  <c r="L68" i="20"/>
  <c r="D388" i="21"/>
  <c r="D397" i="21" s="1"/>
  <c r="DQ52" i="23"/>
  <c r="Q161" i="21"/>
  <c r="Q52" i="23"/>
  <c r="CI52" i="23"/>
  <c r="DC52" i="23"/>
  <c r="DM49" i="23"/>
  <c r="CS49" i="23"/>
  <c r="Y71" i="20"/>
  <c r="Y80" i="20" s="1"/>
  <c r="DA52" i="23"/>
  <c r="DB52" i="23"/>
  <c r="CH52" i="23"/>
  <c r="U391" i="21"/>
  <c r="U397" i="21" s="1"/>
  <c r="CI43" i="23"/>
  <c r="CM43" i="23"/>
  <c r="CQ43" i="23"/>
  <c r="E52" i="23"/>
  <c r="CG52" i="23" s="1"/>
  <c r="CB46" i="23"/>
  <c r="BP55" i="23"/>
  <c r="CK43" i="23"/>
  <c r="CO43" i="23"/>
  <c r="CS45" i="23"/>
  <c r="DB49" i="23"/>
  <c r="CS50" i="23"/>
  <c r="L51" i="24"/>
  <c r="H51" i="24"/>
  <c r="Q48" i="25"/>
  <c r="CA36" i="23"/>
  <c r="BO54" i="23"/>
  <c r="BY54" i="23" s="1"/>
  <c r="BN57" i="23"/>
  <c r="CA47" i="23"/>
  <c r="J51" i="24"/>
  <c r="S49" i="25"/>
  <c r="S30" i="25"/>
  <c r="T48" i="25"/>
  <c r="AK54" i="23"/>
  <c r="AK55" i="23"/>
  <c r="AK56" i="23"/>
  <c r="CA37" i="23"/>
  <c r="BM55" i="23"/>
  <c r="I56" i="24"/>
  <c r="I36" i="24"/>
  <c r="J47" i="24"/>
  <c r="I45" i="24"/>
  <c r="S48" i="25"/>
  <c r="Q50" i="25"/>
  <c r="AK53" i="23"/>
  <c r="AK57" i="23"/>
  <c r="BJ55" i="23"/>
  <c r="CV57" i="23"/>
  <c r="CW57" i="23"/>
  <c r="CB47" i="23"/>
  <c r="Q52" i="25"/>
  <c r="Q53" i="25"/>
  <c r="Q49" i="25"/>
  <c r="T49" i="25"/>
  <c r="J37" i="20" l="1"/>
  <c r="O49" i="20"/>
  <c r="G46" i="20"/>
  <c r="BA6" i="19"/>
  <c r="BA3" i="19" s="1"/>
  <c r="AG2" i="19"/>
  <c r="J51" i="20"/>
  <c r="D51" i="20" s="1"/>
  <c r="J48" i="20"/>
  <c r="D48" i="20" s="1"/>
  <c r="E26" i="20"/>
  <c r="F34" i="20"/>
  <c r="E47" i="20"/>
  <c r="E59" i="20" s="1"/>
  <c r="H28" i="20"/>
  <c r="H47" i="20"/>
  <c r="H59" i="20" s="1"/>
  <c r="J49" i="20"/>
  <c r="M6" i="20"/>
  <c r="M26" i="20" s="1"/>
  <c r="F33" i="20"/>
  <c r="G55" i="20"/>
  <c r="T406" i="21"/>
  <c r="T413" i="21" s="1"/>
  <c r="Q52" i="20"/>
  <c r="F31" i="20"/>
  <c r="E57" i="20"/>
  <c r="O32" i="20"/>
  <c r="V413" i="21"/>
  <c r="R35" i="20"/>
  <c r="Q36" i="20"/>
  <c r="Q31" i="20"/>
  <c r="F52" i="20"/>
  <c r="AP6" i="19" s="1"/>
  <c r="AP3" i="19" s="1"/>
  <c r="AP5" i="19" s="1"/>
  <c r="AY35" i="23" a="1"/>
  <c r="V390" i="21"/>
  <c r="V397" i="21" s="1"/>
  <c r="J32" i="20"/>
  <c r="CD2" i="19" s="1"/>
  <c r="AY38" i="23" a="1"/>
  <c r="H52" i="20"/>
  <c r="AY36" i="23" a="1"/>
  <c r="CS55" i="23"/>
  <c r="BY55" i="23"/>
  <c r="CS57" i="23"/>
  <c r="CD52" i="23"/>
  <c r="DR52" i="23" s="1"/>
  <c r="CU34" i="23"/>
  <c r="BG52" i="23"/>
  <c r="CU52" i="23" s="1"/>
  <c r="CB34" i="23"/>
  <c r="DP34" i="23" s="1"/>
  <c r="H45" i="24"/>
  <c r="D45" i="12"/>
  <c r="P45" i="12" s="1"/>
  <c r="P31" i="12"/>
  <c r="M90" i="12"/>
  <c r="P29" i="12"/>
  <c r="P78" i="12"/>
  <c r="D91" i="12"/>
  <c r="P91" i="12" s="1"/>
  <c r="P68" i="12"/>
  <c r="G33" i="12"/>
  <c r="G44" i="12"/>
  <c r="G48" i="12" s="1"/>
  <c r="N56" i="20"/>
  <c r="N29" i="20"/>
  <c r="X26" i="20"/>
  <c r="P56" i="20"/>
  <c r="Y30" i="20"/>
  <c r="P28" i="20"/>
  <c r="P61" i="20"/>
  <c r="P46" i="20"/>
  <c r="P59" i="20" s="1"/>
  <c r="X35" i="20"/>
  <c r="X57" i="20"/>
  <c r="V57" i="20" s="1"/>
  <c r="N31" i="20"/>
  <c r="S28" i="20"/>
  <c r="AB30" i="20"/>
  <c r="S34" i="20"/>
  <c r="S49" i="20"/>
  <c r="M49" i="20" s="1"/>
  <c r="R28" i="20"/>
  <c r="R32" i="20"/>
  <c r="R54" i="20"/>
  <c r="R21" i="20"/>
  <c r="R41" i="20" s="1"/>
  <c r="R49" i="20"/>
  <c r="L49" i="20" s="1"/>
  <c r="G56" i="20"/>
  <c r="G34" i="20"/>
  <c r="Y53" i="20"/>
  <c r="U53" i="20" s="1"/>
  <c r="G32" i="20"/>
  <c r="C6" i="20"/>
  <c r="C26" i="20" s="1"/>
  <c r="W57" i="20"/>
  <c r="U57" i="20" s="1"/>
  <c r="Z35" i="20"/>
  <c r="Z52" i="20"/>
  <c r="N20" i="20"/>
  <c r="N40" i="20" s="1"/>
  <c r="S46" i="20"/>
  <c r="S19" i="20"/>
  <c r="S39" i="20" s="1"/>
  <c r="AA49" i="20"/>
  <c r="Q21" i="20"/>
  <c r="Q41" i="20" s="1"/>
  <c r="Z48" i="20"/>
  <c r="V48" i="20" s="1"/>
  <c r="O54" i="20"/>
  <c r="O61" i="20" s="1"/>
  <c r="G28" i="20"/>
  <c r="X33" i="20"/>
  <c r="Z30" i="20"/>
  <c r="R50" i="20"/>
  <c r="R47" i="20"/>
  <c r="V15" i="20"/>
  <c r="V35" i="20" s="1"/>
  <c r="Y36" i="20"/>
  <c r="AA8" i="12"/>
  <c r="AA22" i="12" s="1"/>
  <c r="P33" i="20"/>
  <c r="P35" i="20"/>
  <c r="P34" i="20"/>
  <c r="P60" i="20"/>
  <c r="X61" i="20"/>
  <c r="O51" i="20"/>
  <c r="M51" i="20" s="1"/>
  <c r="O46" i="20"/>
  <c r="L14" i="20"/>
  <c r="L34" i="20" s="1"/>
  <c r="M16" i="20"/>
  <c r="M36" i="20" s="1"/>
  <c r="AB19" i="20"/>
  <c r="AB39" i="20" s="1"/>
  <c r="AB52" i="20"/>
  <c r="S56" i="20"/>
  <c r="M56" i="20" s="1"/>
  <c r="R57" i="20"/>
  <c r="AB37" i="20"/>
  <c r="AB26" i="20"/>
  <c r="AB29" i="20"/>
  <c r="AB59" i="20"/>
  <c r="D55" i="20"/>
  <c r="H54" i="20"/>
  <c r="D11" i="20"/>
  <c r="D31" i="20" s="1"/>
  <c r="H35" i="20"/>
  <c r="H31" i="20"/>
  <c r="Z54" i="20"/>
  <c r="V54" i="20" s="1"/>
  <c r="G47" i="20"/>
  <c r="G59" i="20" s="1"/>
  <c r="G19" i="20"/>
  <c r="G39" i="20" s="1"/>
  <c r="G21" i="20"/>
  <c r="G41" i="20" s="1"/>
  <c r="F37" i="24"/>
  <c r="D8" i="20"/>
  <c r="D28" i="20" s="1"/>
  <c r="X47" i="20"/>
  <c r="X59" i="20" s="1"/>
  <c r="F47" i="20"/>
  <c r="X36" i="20"/>
  <c r="E55" i="20"/>
  <c r="W49" i="20"/>
  <c r="W60" i="20" s="1"/>
  <c r="Z56" i="12"/>
  <c r="BB56" i="12" s="1"/>
  <c r="Z62" i="20"/>
  <c r="Q53" i="20"/>
  <c r="M53" i="20" s="1"/>
  <c r="N28" i="20"/>
  <c r="W27" i="20"/>
  <c r="I35" i="20"/>
  <c r="BQ2" i="19"/>
  <c r="AA36" i="20"/>
  <c r="X20" i="20"/>
  <c r="X40" i="20" s="1"/>
  <c r="E22" i="20"/>
  <c r="E42" i="20" s="1"/>
  <c r="Q57" i="20"/>
  <c r="Q62" i="20" s="1"/>
  <c r="M9" i="20"/>
  <c r="M29" i="20" s="1"/>
  <c r="Q22" i="20"/>
  <c r="Q42" i="20" s="1"/>
  <c r="Q54" i="20"/>
  <c r="Q29" i="20"/>
  <c r="P19" i="20"/>
  <c r="P39" i="20" s="1"/>
  <c r="Y49" i="20"/>
  <c r="P20" i="20"/>
  <c r="P40" i="20" s="1"/>
  <c r="P29" i="20"/>
  <c r="L48" i="20"/>
  <c r="L10" i="20"/>
  <c r="L30" i="20" s="1"/>
  <c r="U9" i="20"/>
  <c r="U29" i="20" s="1"/>
  <c r="Y55" i="20"/>
  <c r="Y62" i="20" s="1"/>
  <c r="V8" i="20"/>
  <c r="V28" i="20" s="1"/>
  <c r="O33" i="20"/>
  <c r="N19" i="20"/>
  <c r="N39" i="20" s="1"/>
  <c r="L8" i="20"/>
  <c r="L28" i="20" s="1"/>
  <c r="N47" i="20"/>
  <c r="N22" i="20"/>
  <c r="N42" i="20" s="1"/>
  <c r="W52" i="20"/>
  <c r="W61" i="20" s="1"/>
  <c r="N54" i="20"/>
  <c r="U56" i="20"/>
  <c r="L13" i="20"/>
  <c r="L33" i="20" s="1"/>
  <c r="W30" i="20"/>
  <c r="L17" i="20"/>
  <c r="L37" i="20" s="1"/>
  <c r="L55" i="20"/>
  <c r="L9" i="20"/>
  <c r="L29" i="20" s="1"/>
  <c r="L7" i="20"/>
  <c r="L27" i="20" s="1"/>
  <c r="N52" i="20"/>
  <c r="L52" i="20" s="1"/>
  <c r="M12" i="20"/>
  <c r="M32" i="20" s="1"/>
  <c r="M13" i="20"/>
  <c r="M33" i="20" s="1"/>
  <c r="S55" i="20"/>
  <c r="R5" i="20"/>
  <c r="R25" i="20" s="1"/>
  <c r="R46" i="20"/>
  <c r="R19" i="20"/>
  <c r="R39" i="20" s="1"/>
  <c r="R20" i="20"/>
  <c r="R40" i="20" s="1"/>
  <c r="R51" i="20"/>
  <c r="L51" i="20" s="1"/>
  <c r="J30" i="20"/>
  <c r="J35" i="20"/>
  <c r="V14" i="20"/>
  <c r="V34" i="20" s="1"/>
  <c r="J22" i="20"/>
  <c r="J42" i="20" s="1"/>
  <c r="BZ2" i="19"/>
  <c r="J20" i="20"/>
  <c r="J40" i="20" s="1"/>
  <c r="J53" i="20"/>
  <c r="J5" i="20"/>
  <c r="J25" i="20" s="1"/>
  <c r="V8" i="19" s="1"/>
  <c r="J36" i="20"/>
  <c r="AA26" i="20"/>
  <c r="I32" i="20"/>
  <c r="I33" i="20"/>
  <c r="AA50" i="20"/>
  <c r="U50" i="20" s="1"/>
  <c r="AA34" i="20"/>
  <c r="AA28" i="20"/>
  <c r="C7" i="20"/>
  <c r="C27" i="20" s="1"/>
  <c r="U13" i="20"/>
  <c r="U33" i="20" s="1"/>
  <c r="I51" i="20"/>
  <c r="I47" i="20"/>
  <c r="U10" i="20"/>
  <c r="U30" i="20" s="1"/>
  <c r="I56" i="20"/>
  <c r="C56" i="20" s="1"/>
  <c r="AA22" i="20"/>
  <c r="AA42" i="20" s="1"/>
  <c r="AA55" i="20"/>
  <c r="AA62" i="20" s="1"/>
  <c r="AA33" i="20"/>
  <c r="Z36" i="20"/>
  <c r="Z21" i="20"/>
  <c r="Z41" i="20" s="1"/>
  <c r="H22" i="20"/>
  <c r="H42" i="20" s="1"/>
  <c r="H36" i="20"/>
  <c r="BF2" i="19"/>
  <c r="H19" i="20"/>
  <c r="H39" i="20" s="1"/>
  <c r="Z53" i="20"/>
  <c r="H21" i="20"/>
  <c r="H41" i="20" s="1"/>
  <c r="G37" i="20"/>
  <c r="G22" i="20"/>
  <c r="G42" i="20" s="1"/>
  <c r="Y32" i="20"/>
  <c r="G33" i="20"/>
  <c r="Y19" i="20"/>
  <c r="Y39" i="20" s="1"/>
  <c r="Y54" i="20"/>
  <c r="U54" i="20" s="1"/>
  <c r="U6" i="20"/>
  <c r="U14" i="20"/>
  <c r="U34" i="20" s="1"/>
  <c r="Y46" i="20"/>
  <c r="U46" i="20" s="1"/>
  <c r="G20" i="20"/>
  <c r="G40" i="20" s="1"/>
  <c r="X49" i="20"/>
  <c r="V49" i="20" s="1"/>
  <c r="X50" i="20"/>
  <c r="V50" i="20" s="1"/>
  <c r="X19" i="20"/>
  <c r="X39" i="20" s="1"/>
  <c r="F26" i="20"/>
  <c r="D15" i="20"/>
  <c r="D35" i="20" s="1"/>
  <c r="X34" i="20"/>
  <c r="F49" i="20"/>
  <c r="F60" i="20" s="1"/>
  <c r="F32" i="20"/>
  <c r="F22" i="20"/>
  <c r="F42" i="20" s="1"/>
  <c r="V9" i="20"/>
  <c r="V29" i="20" s="1"/>
  <c r="F30" i="20"/>
  <c r="D16" i="20"/>
  <c r="D36" i="20" s="1"/>
  <c r="AL2" i="19"/>
  <c r="C8" i="20"/>
  <c r="C28" i="20" s="1"/>
  <c r="E36" i="20"/>
  <c r="W22" i="20"/>
  <c r="W42" i="20" s="1"/>
  <c r="U12" i="20"/>
  <c r="U32" i="20" s="1"/>
  <c r="E52" i="20"/>
  <c r="C52" i="20" s="1"/>
  <c r="C13" i="20"/>
  <c r="C33" i="20" s="1"/>
  <c r="C9" i="20"/>
  <c r="C29" i="20" s="1"/>
  <c r="AC2" i="19"/>
  <c r="C12" i="20"/>
  <c r="C32" i="20" s="1"/>
  <c r="W26" i="20"/>
  <c r="E49" i="20"/>
  <c r="U54" i="12"/>
  <c r="AW54" i="12" s="1"/>
  <c r="Y37" i="20"/>
  <c r="AW2" i="19"/>
  <c r="C14" i="20"/>
  <c r="C34" i="20" s="1"/>
  <c r="E51" i="20"/>
  <c r="F21" i="20"/>
  <c r="F41" i="20" s="1"/>
  <c r="V10" i="20"/>
  <c r="V30" i="20" s="1"/>
  <c r="G29" i="20"/>
  <c r="Y21" i="20"/>
  <c r="Y41" i="20" s="1"/>
  <c r="U16" i="20"/>
  <c r="U36" i="20" s="1"/>
  <c r="Y47" i="20"/>
  <c r="H26" i="20"/>
  <c r="D6" i="20"/>
  <c r="D26" i="20" s="1"/>
  <c r="I54" i="20"/>
  <c r="C54" i="20" s="1"/>
  <c r="D17" i="20"/>
  <c r="D37" i="20" s="1"/>
  <c r="J46" i="20"/>
  <c r="D46" i="20" s="1"/>
  <c r="S52" i="20"/>
  <c r="S61" i="20" s="1"/>
  <c r="AB34" i="20"/>
  <c r="L15" i="20"/>
  <c r="L35" i="20" s="1"/>
  <c r="L6" i="20"/>
  <c r="L26" i="20" s="1"/>
  <c r="W35" i="20"/>
  <c r="O27" i="20"/>
  <c r="P27" i="20"/>
  <c r="Y48" i="20"/>
  <c r="U48" i="20" s="1"/>
  <c r="Q20" i="20"/>
  <c r="Q40" i="20" s="1"/>
  <c r="W36" i="20"/>
  <c r="W21" i="20"/>
  <c r="W41" i="20" s="1"/>
  <c r="F35" i="20"/>
  <c r="H32" i="20"/>
  <c r="BJ2" i="19" s="1"/>
  <c r="AB28" i="20"/>
  <c r="F56" i="20"/>
  <c r="D56" i="20" s="1"/>
  <c r="N33" i="20"/>
  <c r="P31" i="20"/>
  <c r="Q60" i="20"/>
  <c r="R53" i="20"/>
  <c r="L53" i="20" s="1"/>
  <c r="S33" i="20"/>
  <c r="Y20" i="20"/>
  <c r="Y40" i="20" s="1"/>
  <c r="Z22" i="20"/>
  <c r="Z42" i="20" s="1"/>
  <c r="W59" i="20"/>
  <c r="C17" i="20"/>
  <c r="C37" i="20" s="1"/>
  <c r="E28" i="20"/>
  <c r="X51" i="20"/>
  <c r="X31" i="20"/>
  <c r="Y22" i="20"/>
  <c r="Y42" i="20" s="1"/>
  <c r="Z47" i="20"/>
  <c r="C11" i="20"/>
  <c r="C31" i="20" s="1"/>
  <c r="D12" i="20"/>
  <c r="D32" i="20" s="1"/>
  <c r="S21" i="20"/>
  <c r="S41" i="20" s="1"/>
  <c r="S31" i="20"/>
  <c r="L11" i="20"/>
  <c r="L31" i="20" s="1"/>
  <c r="O50" i="20"/>
  <c r="I57" i="20"/>
  <c r="AA21" i="20"/>
  <c r="AA41" i="20" s="1"/>
  <c r="I48" i="20"/>
  <c r="F5" i="20"/>
  <c r="F25" i="20" s="1"/>
  <c r="T8" i="19" s="1"/>
  <c r="I19" i="20"/>
  <c r="I39" i="20" s="1"/>
  <c r="X5" i="20"/>
  <c r="X25" i="20" s="1"/>
  <c r="R31" i="11" a="1"/>
  <c r="Y31" i="11" s="1"/>
  <c r="G31" i="20"/>
  <c r="D14" i="20"/>
  <c r="D34" i="20" s="1"/>
  <c r="V13" i="20"/>
  <c r="V33" i="20" s="1"/>
  <c r="I5" i="20"/>
  <c r="I25" i="20" s="1"/>
  <c r="V7" i="19" s="1"/>
  <c r="J21" i="20"/>
  <c r="J41" i="20" s="1"/>
  <c r="AB33" i="20"/>
  <c r="R25" i="11" a="1"/>
  <c r="AA25" i="11" s="1"/>
  <c r="AP25" i="11" s="1"/>
  <c r="R56" i="20"/>
  <c r="M8" i="20"/>
  <c r="M28" i="20" s="1"/>
  <c r="N35" i="20"/>
  <c r="R30" i="11" a="1"/>
  <c r="X30" i="11" s="1"/>
  <c r="X22" i="20"/>
  <c r="X42" i="20" s="1"/>
  <c r="P21" i="20"/>
  <c r="P41" i="20" s="1"/>
  <c r="P32" i="20"/>
  <c r="Q35" i="20"/>
  <c r="AB36" i="20"/>
  <c r="M15" i="20"/>
  <c r="M35" i="20" s="1"/>
  <c r="AB5" i="20"/>
  <c r="AB25" i="20" s="1"/>
  <c r="E21" i="20"/>
  <c r="E41" i="20" s="1"/>
  <c r="W28" i="20"/>
  <c r="D7" i="20"/>
  <c r="D27" i="20" s="1"/>
  <c r="Z19" i="20"/>
  <c r="Z39" i="20" s="1"/>
  <c r="I22" i="20"/>
  <c r="I42" i="20" s="1"/>
  <c r="I30" i="20"/>
  <c r="AB21" i="20"/>
  <c r="AB41" i="20" s="1"/>
  <c r="O5" i="20"/>
  <c r="O25" i="20" s="1"/>
  <c r="O19" i="20"/>
  <c r="O39" i="20" s="1"/>
  <c r="H53" i="20"/>
  <c r="I49" i="20"/>
  <c r="C49" i="20" s="1"/>
  <c r="O22" i="20"/>
  <c r="O42" i="20" s="1"/>
  <c r="J54" i="20"/>
  <c r="E5" i="20"/>
  <c r="E25" i="20" s="1"/>
  <c r="T7" i="19" s="1"/>
  <c r="E19" i="20"/>
  <c r="E39" i="20" s="1"/>
  <c r="W19" i="20"/>
  <c r="W39" i="20" s="1"/>
  <c r="C16" i="20"/>
  <c r="C36" i="20" s="1"/>
  <c r="F19" i="20"/>
  <c r="F39" i="20" s="1"/>
  <c r="F20" i="20"/>
  <c r="F40" i="20" s="1"/>
  <c r="X21" i="20"/>
  <c r="X41" i="20" s="1"/>
  <c r="D13" i="20"/>
  <c r="D33" i="20" s="1"/>
  <c r="X32" i="20"/>
  <c r="V12" i="20"/>
  <c r="V32" i="20" s="1"/>
  <c r="C15" i="20"/>
  <c r="C35" i="20" s="1"/>
  <c r="U7" i="20"/>
  <c r="U27" i="20" s="1"/>
  <c r="Z29" i="20"/>
  <c r="I21" i="20"/>
  <c r="I41" i="20" s="1"/>
  <c r="AA19" i="20"/>
  <c r="AA39" i="20" s="1"/>
  <c r="AA32" i="20"/>
  <c r="AA52" i="20"/>
  <c r="AA61" i="20" s="1"/>
  <c r="V6" i="20"/>
  <c r="V26" i="20" s="1"/>
  <c r="J52" i="20"/>
  <c r="R22" i="20"/>
  <c r="R42" i="20" s="1"/>
  <c r="U15" i="20"/>
  <c r="M11" i="20"/>
  <c r="M31" i="20" s="1"/>
  <c r="S37" i="20"/>
  <c r="V7" i="20"/>
  <c r="V27" i="20" s="1"/>
  <c r="N57" i="20"/>
  <c r="N5" i="20"/>
  <c r="N25" i="20" s="1"/>
  <c r="L16" i="20"/>
  <c r="L36" i="20" s="1"/>
  <c r="N46" i="20"/>
  <c r="O21" i="20"/>
  <c r="O41" i="20" s="1"/>
  <c r="M14" i="20"/>
  <c r="M34" i="20" s="1"/>
  <c r="R9" i="11" a="1"/>
  <c r="R9" i="11" s="1"/>
  <c r="P57" i="20"/>
  <c r="C10" i="20"/>
  <c r="C30" i="20" s="1"/>
  <c r="W33" i="20"/>
  <c r="F57" i="20"/>
  <c r="D57" i="20" s="1"/>
  <c r="AA47" i="20"/>
  <c r="AA59" i="20" s="1"/>
  <c r="AB55" i="20"/>
  <c r="V55" i="20" s="1"/>
  <c r="M17" i="20"/>
  <c r="M37" i="20" s="1"/>
  <c r="O20" i="20"/>
  <c r="O40" i="20" s="1"/>
  <c r="P30" i="20"/>
  <c r="W34" i="20"/>
  <c r="O57" i="20"/>
  <c r="Z46" i="20"/>
  <c r="V46" i="20" s="1"/>
  <c r="S22" i="20"/>
  <c r="S42" i="20" s="1"/>
  <c r="X28" i="20"/>
  <c r="H62" i="20"/>
  <c r="H60" i="20"/>
  <c r="Q19" i="20"/>
  <c r="Q39" i="20" s="1"/>
  <c r="S5" i="20"/>
  <c r="S25" i="20" s="1"/>
  <c r="N21" i="20"/>
  <c r="N41" i="20" s="1"/>
  <c r="P22" i="20"/>
  <c r="P42" i="20" s="1"/>
  <c r="P5" i="20"/>
  <c r="P25" i="20" s="1"/>
  <c r="M10" i="20"/>
  <c r="M30" i="20" s="1"/>
  <c r="E53" i="20"/>
  <c r="C53" i="20" s="1"/>
  <c r="Q47" i="20"/>
  <c r="E20" i="20"/>
  <c r="E40" i="20" s="1"/>
  <c r="Y5" i="20"/>
  <c r="D9" i="20"/>
  <c r="D29" i="20" s="1"/>
  <c r="U8" i="20"/>
  <c r="U28" i="20" s="1"/>
  <c r="Z37" i="20"/>
  <c r="S20" i="20"/>
  <c r="S40" i="20" s="1"/>
  <c r="R50" i="11" a="1"/>
  <c r="U50" i="11" s="1"/>
  <c r="AJ50" i="11" s="1"/>
  <c r="R5" i="11" a="1"/>
  <c r="X5" i="11" s="1"/>
  <c r="M7" i="20"/>
  <c r="M27" i="20" s="1"/>
  <c r="L12" i="20"/>
  <c r="L32" i="20" s="1"/>
  <c r="F28" i="20"/>
  <c r="S50" i="20"/>
  <c r="R10" i="11" a="1"/>
  <c r="R10" i="11" s="1"/>
  <c r="D50" i="20"/>
  <c r="G30" i="20"/>
  <c r="H20" i="20"/>
  <c r="H40" i="20" s="1"/>
  <c r="H5" i="20"/>
  <c r="BF3" i="19" s="1"/>
  <c r="R26" i="11" a="1"/>
  <c r="AA26" i="11" s="1"/>
  <c r="V4" i="21"/>
  <c r="V17" i="20"/>
  <c r="V37" i="20" s="1"/>
  <c r="U17" i="20"/>
  <c r="U37" i="20" s="1"/>
  <c r="G84" i="20"/>
  <c r="G86" i="20" s="1"/>
  <c r="V16" i="20"/>
  <c r="V36" i="20" s="1"/>
  <c r="I84" i="20"/>
  <c r="I86" i="20" s="1"/>
  <c r="AA37" i="20"/>
  <c r="J19" i="20"/>
  <c r="J39" i="20" s="1"/>
  <c r="AB22" i="20"/>
  <c r="AB42" i="20" s="1"/>
  <c r="O36" i="20"/>
  <c r="E30" i="20"/>
  <c r="H29" i="20"/>
  <c r="J27" i="20"/>
  <c r="N30" i="20"/>
  <c r="N50" i="20"/>
  <c r="N60" i="20" s="1"/>
  <c r="D10" i="20"/>
  <c r="D30" i="20" s="1"/>
  <c r="H30" i="20"/>
  <c r="O48" i="20"/>
  <c r="Q46" i="20"/>
  <c r="Q26" i="20"/>
  <c r="S47" i="20"/>
  <c r="S27" i="20"/>
  <c r="Q48" i="20"/>
  <c r="Q28" i="20"/>
  <c r="G5" i="20"/>
  <c r="AW3" i="19" s="1"/>
  <c r="G50" i="20"/>
  <c r="G60" i="20" s="1"/>
  <c r="I20" i="20"/>
  <c r="I40" i="20" s="1"/>
  <c r="Q5" i="20"/>
  <c r="Q25" i="20" s="1"/>
  <c r="R34" i="11" a="1"/>
  <c r="Z34" i="11" s="1"/>
  <c r="E84" i="20"/>
  <c r="E86" i="20" s="1"/>
  <c r="O35" i="20"/>
  <c r="O55" i="20"/>
  <c r="AA20" i="20"/>
  <c r="AA40" i="20" s="1"/>
  <c r="AA51" i="20"/>
  <c r="AA5" i="20"/>
  <c r="AA25" i="20" s="1"/>
  <c r="Q55" i="24"/>
  <c r="Q57" i="24"/>
  <c r="R57" i="24" s="1"/>
  <c r="G54" i="24"/>
  <c r="O55" i="24"/>
  <c r="H57" i="24"/>
  <c r="J57" i="24"/>
  <c r="S56" i="24"/>
  <c r="S55" i="24"/>
  <c r="K54" i="24"/>
  <c r="O45" i="24"/>
  <c r="J45" i="24"/>
  <c r="L45" i="24"/>
  <c r="S57" i="24"/>
  <c r="T57" i="24" s="1"/>
  <c r="Q45" i="24"/>
  <c r="T39" i="24"/>
  <c r="C46" i="20"/>
  <c r="S36" i="24"/>
  <c r="O57" i="24"/>
  <c r="P57" i="24" s="1"/>
  <c r="O36" i="24"/>
  <c r="AB20" i="20"/>
  <c r="AB40" i="20" s="1"/>
  <c r="R51" i="11" a="1"/>
  <c r="T51" i="11" s="1"/>
  <c r="V11" i="20"/>
  <c r="V31" i="20" s="1"/>
  <c r="L57" i="24"/>
  <c r="L59" i="24"/>
  <c r="J59" i="24"/>
  <c r="U11" i="20"/>
  <c r="V47" i="24"/>
  <c r="P47" i="24"/>
  <c r="R47" i="24"/>
  <c r="T47" i="24"/>
  <c r="O56" i="24"/>
  <c r="Z39" i="24"/>
  <c r="V49" i="24"/>
  <c r="T49" i="24"/>
  <c r="N59" i="24"/>
  <c r="R49" i="24"/>
  <c r="P49" i="24"/>
  <c r="Q36" i="24"/>
  <c r="S45" i="24"/>
  <c r="R39" i="24"/>
  <c r="V46" i="24"/>
  <c r="R46" i="24"/>
  <c r="N45" i="24"/>
  <c r="P46" i="24"/>
  <c r="T46" i="24"/>
  <c r="V48" i="24"/>
  <c r="V57" i="24" s="1"/>
  <c r="P48" i="24"/>
  <c r="R48" i="24"/>
  <c r="T48" i="24"/>
  <c r="P39" i="24"/>
  <c r="Q56" i="24"/>
  <c r="T390" i="21"/>
  <c r="T397" i="21" s="1"/>
  <c r="S4" i="21"/>
  <c r="R6" i="11" a="1"/>
  <c r="T6" i="11" s="1"/>
  <c r="AW6" i="11" s="1"/>
  <c r="W20" i="20"/>
  <c r="W40" i="20" s="1"/>
  <c r="AB51" i="20"/>
  <c r="AB60" i="20" s="1"/>
  <c r="AB31" i="20"/>
  <c r="R406" i="21"/>
  <c r="R413" i="21" s="1"/>
  <c r="R4" i="21"/>
  <c r="W5" i="20"/>
  <c r="W25" i="20" s="1"/>
  <c r="W31" i="20"/>
  <c r="Y5" i="11"/>
  <c r="DM57" i="23"/>
  <c r="R35" i="11" a="1"/>
  <c r="DM55" i="23"/>
  <c r="Z20" i="20"/>
  <c r="Z40" i="20" s="1"/>
  <c r="Z51" i="20"/>
  <c r="Z31" i="20"/>
  <c r="Z5" i="20"/>
  <c r="Z25" i="20" s="1"/>
  <c r="G61" i="20"/>
  <c r="V56" i="20"/>
  <c r="BA5" i="19"/>
  <c r="DP46" i="23"/>
  <c r="CB43" i="23"/>
  <c r="J23" i="12"/>
  <c r="J32" i="12"/>
  <c r="J10" i="12"/>
  <c r="P9" i="12"/>
  <c r="P10" i="12" s="1"/>
  <c r="O70" i="12"/>
  <c r="P62" i="12"/>
  <c r="P64" i="12" s="1"/>
  <c r="M85" i="12"/>
  <c r="P85" i="12" s="1"/>
  <c r="O64" i="12"/>
  <c r="CX55" i="23"/>
  <c r="BX44" i="11"/>
  <c r="BI71" i="11"/>
  <c r="BI87" i="11" s="1"/>
  <c r="BI52" i="11"/>
  <c r="BM50" i="11"/>
  <c r="BS44" i="11"/>
  <c r="D94" i="12"/>
  <c r="AF71" i="12"/>
  <c r="AT71" i="12"/>
  <c r="P71" i="12"/>
  <c r="BF71" i="12" s="1"/>
  <c r="D72" i="12"/>
  <c r="J80" i="12"/>
  <c r="P76" i="12"/>
  <c r="P80" i="12" s="1"/>
  <c r="AT94" i="12"/>
  <c r="AF94" i="12"/>
  <c r="AD94" i="12"/>
  <c r="BY57" i="23"/>
  <c r="AT86" i="12"/>
  <c r="AF86" i="12"/>
  <c r="AR86" i="12" s="1"/>
  <c r="P86" i="12"/>
  <c r="BF86" i="12" s="1"/>
  <c r="BM44" i="11"/>
  <c r="CB55" i="23"/>
  <c r="DP55" i="23" s="1"/>
  <c r="CA54" i="23"/>
  <c r="DO54" i="23" s="1"/>
  <c r="CA34" i="23"/>
  <c r="DO34" i="23" s="1"/>
  <c r="DO36" i="23"/>
  <c r="Y65" i="20"/>
  <c r="U71" i="20"/>
  <c r="U80" i="20" s="1"/>
  <c r="L65" i="20"/>
  <c r="L79" i="20"/>
  <c r="BR81" i="11"/>
  <c r="BX81" i="11" s="1"/>
  <c r="BX63" i="11"/>
  <c r="BG59" i="11"/>
  <c r="AD78" i="11"/>
  <c r="BG78" i="11" s="1"/>
  <c r="AD79" i="11"/>
  <c r="BG79" i="11" s="1"/>
  <c r="AM71" i="12"/>
  <c r="BA71" i="12"/>
  <c r="AW94" i="12"/>
  <c r="AI94" i="12"/>
  <c r="G95" i="12"/>
  <c r="D95" i="12"/>
  <c r="P92" i="12"/>
  <c r="M87" i="12"/>
  <c r="G87" i="12"/>
  <c r="P83" i="12"/>
  <c r="P87" i="12" s="1"/>
  <c r="Y31" i="20"/>
  <c r="I54" i="24"/>
  <c r="U79" i="20"/>
  <c r="U65" i="20"/>
  <c r="U81" i="20"/>
  <c r="CB57" i="23"/>
  <c r="DP57" i="23" s="1"/>
  <c r="DP47" i="23"/>
  <c r="CA55" i="23"/>
  <c r="DO55" i="23" s="1"/>
  <c r="DO37" i="23"/>
  <c r="CA57" i="23"/>
  <c r="DO57" i="23" s="1"/>
  <c r="CA43" i="23"/>
  <c r="DO47" i="23"/>
  <c r="R390" i="21"/>
  <c r="R397" i="21" s="1"/>
  <c r="Q4" i="21"/>
  <c r="D37" i="12"/>
  <c r="F21" i="12"/>
  <c r="Q14" i="12"/>
  <c r="F17" i="12"/>
  <c r="P14" i="12"/>
  <c r="P17" i="12" s="1"/>
  <c r="BY43" i="11"/>
  <c r="BS64" i="11"/>
  <c r="AM79" i="11"/>
  <c r="BA79" i="11"/>
  <c r="BR98" i="11"/>
  <c r="BX98" i="11" s="1"/>
  <c r="BX19" i="11"/>
  <c r="BS19" i="11"/>
  <c r="J94" i="12"/>
  <c r="J95" i="12" s="1"/>
  <c r="AZ71" i="12"/>
  <c r="AL71" i="12"/>
  <c r="BE71" i="12"/>
  <c r="M94" i="12"/>
  <c r="AQ71" i="12"/>
  <c r="M44" i="12"/>
  <c r="M48" i="12" s="1"/>
  <c r="P30" i="12"/>
  <c r="M33" i="12"/>
  <c r="K72" i="12"/>
  <c r="BM85" i="11"/>
  <c r="BY85" i="11" s="1"/>
  <c r="BY67" i="11"/>
  <c r="D87" i="12"/>
  <c r="Y51" i="20"/>
  <c r="BU6" i="19" l="1"/>
  <c r="BU3" i="19" s="1"/>
  <c r="BU5" i="19" s="1"/>
  <c r="W62" i="20"/>
  <c r="AP2" i="19"/>
  <c r="J60" i="20"/>
  <c r="BU2" i="19"/>
  <c r="BJ6" i="19"/>
  <c r="BJ3" i="19" s="1"/>
  <c r="BJ5" i="19" s="1"/>
  <c r="AB50" i="11"/>
  <c r="AQ50" i="11" s="1"/>
  <c r="E62" i="20"/>
  <c r="C55" i="20"/>
  <c r="CA50" i="11"/>
  <c r="C57" i="20"/>
  <c r="D47" i="20"/>
  <c r="G62" i="20"/>
  <c r="F61" i="20"/>
  <c r="L56" i="20"/>
  <c r="D52" i="20"/>
  <c r="L54" i="20"/>
  <c r="L61" i="20" s="1"/>
  <c r="AY36" i="23"/>
  <c r="DG36" i="23" s="1"/>
  <c r="AZ36" i="23"/>
  <c r="CN36" i="23" s="1"/>
  <c r="BB36" i="23"/>
  <c r="DJ36" i="23" s="1"/>
  <c r="BC36" i="23"/>
  <c r="BC54" i="23" s="1"/>
  <c r="CQ54" i="23" s="1"/>
  <c r="BA36" i="23"/>
  <c r="DI36" i="23" s="1"/>
  <c r="BD36" i="23"/>
  <c r="AY35" i="23"/>
  <c r="BB35" i="23"/>
  <c r="CP35" i="23" s="1"/>
  <c r="BD35" i="23"/>
  <c r="DL35" i="23" s="1"/>
  <c r="AZ35" i="23"/>
  <c r="CN35" i="23" s="1"/>
  <c r="BA35" i="23"/>
  <c r="BC35" i="23"/>
  <c r="DK35" i="23" s="1"/>
  <c r="AY38" i="23"/>
  <c r="AY56" i="23" s="1"/>
  <c r="CM56" i="23" s="1"/>
  <c r="BB38" i="23"/>
  <c r="BB56" i="23" s="1"/>
  <c r="DJ56" i="23" s="1"/>
  <c r="BC38" i="23"/>
  <c r="BC56" i="23" s="1"/>
  <c r="BD38" i="23"/>
  <c r="AZ38" i="23"/>
  <c r="BA38" i="23"/>
  <c r="BA56" i="23" s="1"/>
  <c r="CO56" i="23" s="1"/>
  <c r="X62" i="20"/>
  <c r="L47" i="20"/>
  <c r="R56" i="12"/>
  <c r="X54" i="12"/>
  <c r="AL54" i="12" s="1"/>
  <c r="AA54" i="12"/>
  <c r="BC54" i="12" s="1"/>
  <c r="AA55" i="12"/>
  <c r="BC55" i="12" s="1"/>
  <c r="V52" i="20"/>
  <c r="P45" i="20"/>
  <c r="AA50" i="11"/>
  <c r="BD50" i="11" s="1"/>
  <c r="V50" i="11"/>
  <c r="CB50" i="11" s="1"/>
  <c r="S50" i="11"/>
  <c r="AH50" i="11" s="1"/>
  <c r="AX50" i="11"/>
  <c r="R50" i="11"/>
  <c r="AU50" i="11" s="1"/>
  <c r="AC50" i="11"/>
  <c r="AR50" i="11" s="1"/>
  <c r="BA2" i="19"/>
  <c r="AL3" i="19"/>
  <c r="AC3" i="19"/>
  <c r="V9" i="11"/>
  <c r="Z9" i="11"/>
  <c r="H61" i="20"/>
  <c r="G25" i="20"/>
  <c r="U7" i="19" s="1"/>
  <c r="Q61" i="20"/>
  <c r="AB61" i="20"/>
  <c r="H45" i="20"/>
  <c r="G45" i="20"/>
  <c r="U49" i="20"/>
  <c r="AC55" i="12"/>
  <c r="M47" i="20"/>
  <c r="S30" i="11"/>
  <c r="AV30" i="11" s="1"/>
  <c r="R30" i="11"/>
  <c r="AG30" i="11" s="1"/>
  <c r="Y30" i="11"/>
  <c r="BB30" i="11" s="1"/>
  <c r="S62" i="20"/>
  <c r="R59" i="20"/>
  <c r="CD6" i="19"/>
  <c r="CD3" i="19" s="1"/>
  <c r="CD5" i="19" s="1"/>
  <c r="DH38" i="23"/>
  <c r="DL36" i="23"/>
  <c r="CM35" i="23"/>
  <c r="U56" i="12"/>
  <c r="AW56" i="12" s="1"/>
  <c r="AO8" i="12"/>
  <c r="AN56" i="12"/>
  <c r="BC8" i="12"/>
  <c r="X53" i="12"/>
  <c r="Z53" i="12"/>
  <c r="BB53" i="12" s="1"/>
  <c r="S34" i="11"/>
  <c r="AC9" i="11"/>
  <c r="AA9" i="11"/>
  <c r="Y9" i="11"/>
  <c r="AB9" i="11"/>
  <c r="X9" i="11"/>
  <c r="S9" i="11"/>
  <c r="T9" i="11"/>
  <c r="O59" i="20"/>
  <c r="V31" i="11"/>
  <c r="AK31" i="11" s="1"/>
  <c r="Z30" i="11"/>
  <c r="AO30" i="11" s="1"/>
  <c r="T30" i="11"/>
  <c r="AW30" i="11" s="1"/>
  <c r="AB30" i="11"/>
  <c r="AQ30" i="11" s="1"/>
  <c r="U30" i="11"/>
  <c r="AJ30" i="11" s="1"/>
  <c r="AA30" i="11"/>
  <c r="BD30" i="11" s="1"/>
  <c r="W30" i="11"/>
  <c r="AZ30" i="11" s="1"/>
  <c r="AC30" i="11"/>
  <c r="BF30" i="11" s="1"/>
  <c r="V30" i="11"/>
  <c r="AY30" i="11" s="1"/>
  <c r="O60" i="20"/>
  <c r="AC26" i="11"/>
  <c r="BF26" i="11" s="1"/>
  <c r="R60" i="20"/>
  <c r="V26" i="11"/>
  <c r="CB26" i="11" s="1"/>
  <c r="Y26" i="11"/>
  <c r="BB26" i="11" s="1"/>
  <c r="D53" i="20"/>
  <c r="Z61" i="20"/>
  <c r="AC10" i="11"/>
  <c r="T10" i="11"/>
  <c r="Z10" i="11"/>
  <c r="AB10" i="11"/>
  <c r="W10" i="11"/>
  <c r="Y10" i="11"/>
  <c r="V47" i="20"/>
  <c r="V59" i="20" s="1"/>
  <c r="F59" i="20"/>
  <c r="D49" i="20"/>
  <c r="D60" i="20" s="1"/>
  <c r="F62" i="20"/>
  <c r="C51" i="20"/>
  <c r="AA9" i="12"/>
  <c r="AO9" i="12" s="1"/>
  <c r="AC7" i="12"/>
  <c r="AQ7" i="12" s="1"/>
  <c r="T7" i="12"/>
  <c r="AV7" i="12" s="1"/>
  <c r="S7" i="12"/>
  <c r="AU7" i="12" s="1"/>
  <c r="X8" i="12"/>
  <c r="AZ8" i="12" s="1"/>
  <c r="W53" i="12"/>
  <c r="AK53" i="12" s="1"/>
  <c r="AI54" i="12"/>
  <c r="R7" i="12"/>
  <c r="AT7" i="12" s="1"/>
  <c r="M57" i="20"/>
  <c r="V5" i="11"/>
  <c r="N61" i="20"/>
  <c r="R5" i="11"/>
  <c r="AG5" i="11" s="1"/>
  <c r="W45" i="20"/>
  <c r="W5" i="11"/>
  <c r="AL5" i="11" s="1"/>
  <c r="R61" i="20"/>
  <c r="I60" i="20"/>
  <c r="S10" i="11"/>
  <c r="X10" i="11"/>
  <c r="U10" i="11"/>
  <c r="AA10" i="11"/>
  <c r="V10" i="11"/>
  <c r="D22" i="20"/>
  <c r="D42" i="20" s="1"/>
  <c r="X60" i="20"/>
  <c r="E61" i="20"/>
  <c r="E60" i="20"/>
  <c r="AA53" i="12"/>
  <c r="AO53" i="12" s="1"/>
  <c r="Z55" i="12"/>
  <c r="AN55" i="12" s="1"/>
  <c r="S6" i="12"/>
  <c r="U34" i="11"/>
  <c r="T34" i="11"/>
  <c r="M54" i="20"/>
  <c r="Q59" i="20"/>
  <c r="V53" i="20"/>
  <c r="U55" i="20"/>
  <c r="U62" i="20" s="1"/>
  <c r="L20" i="20"/>
  <c r="L40" i="20" s="1"/>
  <c r="L57" i="20"/>
  <c r="M50" i="20"/>
  <c r="M60" i="20" s="1"/>
  <c r="X45" i="20"/>
  <c r="O45" i="20"/>
  <c r="L5" i="20"/>
  <c r="L25" i="20" s="1"/>
  <c r="Z5" i="11"/>
  <c r="AO5" i="11" s="1"/>
  <c r="S5" i="11"/>
  <c r="AV5" i="11" s="1"/>
  <c r="L21" i="20"/>
  <c r="L41" i="20" s="1"/>
  <c r="L19" i="20"/>
  <c r="L39" i="20" s="1"/>
  <c r="X50" i="11"/>
  <c r="BA50" i="11" s="1"/>
  <c r="S59" i="20"/>
  <c r="M21" i="20"/>
  <c r="M41" i="20" s="1"/>
  <c r="Z50" i="11"/>
  <c r="AO50" i="11" s="1"/>
  <c r="T50" i="11"/>
  <c r="AI50" i="11" s="1"/>
  <c r="W50" i="11"/>
  <c r="AL50" i="11" s="1"/>
  <c r="Y50" i="11"/>
  <c r="AN50" i="11" s="1"/>
  <c r="BD25" i="11"/>
  <c r="L22" i="20"/>
  <c r="L42" i="20" s="1"/>
  <c r="X25" i="11"/>
  <c r="Z25" i="11"/>
  <c r="AO25" i="11" s="1"/>
  <c r="R45" i="20"/>
  <c r="R62" i="20"/>
  <c r="U19" i="20"/>
  <c r="U39" i="20" s="1"/>
  <c r="BZ3" i="19"/>
  <c r="J61" i="20"/>
  <c r="D54" i="20"/>
  <c r="J59" i="20"/>
  <c r="BH38" i="23"/>
  <c r="BH56" i="23" s="1"/>
  <c r="CV56" i="23" s="1"/>
  <c r="I62" i="20"/>
  <c r="R26" i="11"/>
  <c r="AU26" i="11" s="1"/>
  <c r="T26" i="11"/>
  <c r="AW26" i="11" s="1"/>
  <c r="X26" i="11"/>
  <c r="S26" i="11"/>
  <c r="AV26" i="11" s="1"/>
  <c r="Z26" i="11"/>
  <c r="AA60" i="20"/>
  <c r="I59" i="20"/>
  <c r="AB26" i="11"/>
  <c r="U26" i="11"/>
  <c r="CA26" i="11" s="1"/>
  <c r="W26" i="11"/>
  <c r="AL26" i="11" s="1"/>
  <c r="U26" i="20"/>
  <c r="C19" i="20"/>
  <c r="C39" i="20" s="1"/>
  <c r="I61" i="20"/>
  <c r="I45" i="20"/>
  <c r="C47" i="20"/>
  <c r="Z59" i="20"/>
  <c r="H25" i="20"/>
  <c r="U8" i="19" s="1"/>
  <c r="D62" i="20"/>
  <c r="F38" i="24"/>
  <c r="L38" i="24" s="1"/>
  <c r="Y59" i="20"/>
  <c r="C50" i="20"/>
  <c r="Y61" i="20"/>
  <c r="C21" i="20"/>
  <c r="C41" i="20" s="1"/>
  <c r="R31" i="11"/>
  <c r="AU31" i="11" s="1"/>
  <c r="T31" i="11"/>
  <c r="AI31" i="11" s="1"/>
  <c r="V21" i="20"/>
  <c r="V41" i="20" s="1"/>
  <c r="F45" i="20"/>
  <c r="U21" i="20"/>
  <c r="U41" i="20" s="1"/>
  <c r="E45" i="20"/>
  <c r="AB56" i="12"/>
  <c r="AP56" i="12" s="1"/>
  <c r="AB9" i="12"/>
  <c r="BD9" i="12" s="1"/>
  <c r="U9" i="12"/>
  <c r="AI9" i="12" s="1"/>
  <c r="U6" i="12"/>
  <c r="AI6" i="12" s="1"/>
  <c r="W31" i="11"/>
  <c r="AZ31" i="11" s="1"/>
  <c r="AA31" i="11"/>
  <c r="U31" i="11"/>
  <c r="AJ31" i="11" s="1"/>
  <c r="AA27" i="11"/>
  <c r="AA103" i="11" s="1"/>
  <c r="BD103" i="11" s="1"/>
  <c r="S25" i="11"/>
  <c r="M20" i="20"/>
  <c r="M40" i="20" s="1"/>
  <c r="AB34" i="11"/>
  <c r="Y34" i="11"/>
  <c r="R34" i="11"/>
  <c r="C84" i="20"/>
  <c r="C86" i="20" s="1"/>
  <c r="J45" i="20"/>
  <c r="T25" i="11"/>
  <c r="AW25" i="11" s="1"/>
  <c r="C48" i="20"/>
  <c r="N62" i="20"/>
  <c r="AG6" i="19"/>
  <c r="AG3" i="19" s="1"/>
  <c r="AG5" i="19" s="1"/>
  <c r="X31" i="11"/>
  <c r="X32" i="11" s="1"/>
  <c r="AB31" i="11"/>
  <c r="AQ31" i="11" s="1"/>
  <c r="S31" i="11"/>
  <c r="AV31" i="11" s="1"/>
  <c r="D59" i="20"/>
  <c r="V22" i="20"/>
  <c r="V42" i="20" s="1"/>
  <c r="U51" i="11"/>
  <c r="AX51" i="11" s="1"/>
  <c r="R25" i="11"/>
  <c r="M22" i="20"/>
  <c r="M42" i="20" s="1"/>
  <c r="AC34" i="11"/>
  <c r="W34" i="11"/>
  <c r="X34" i="11"/>
  <c r="W25" i="11"/>
  <c r="AZ25" i="11" s="1"/>
  <c r="Y25" i="11"/>
  <c r="AN25" i="11" s="1"/>
  <c r="AC25" i="11"/>
  <c r="BF25" i="11" s="1"/>
  <c r="M52" i="20"/>
  <c r="Z31" i="11"/>
  <c r="BC31" i="11" s="1"/>
  <c r="AC31" i="11"/>
  <c r="D19" i="20"/>
  <c r="D39" i="20" s="1"/>
  <c r="U25" i="11"/>
  <c r="AJ25" i="11" s="1"/>
  <c r="AA34" i="11"/>
  <c r="V34" i="11"/>
  <c r="V25" i="11"/>
  <c r="AY25" i="11" s="1"/>
  <c r="AB25" i="11"/>
  <c r="BE25" i="11" s="1"/>
  <c r="BQ3" i="19"/>
  <c r="Q45" i="20"/>
  <c r="U22" i="20"/>
  <c r="U42" i="20" s="1"/>
  <c r="N45" i="20"/>
  <c r="Y25" i="20"/>
  <c r="AA45" i="20"/>
  <c r="AB62" i="20"/>
  <c r="S60" i="20"/>
  <c r="U35" i="20"/>
  <c r="C5" i="20"/>
  <c r="C25" i="20" s="1"/>
  <c r="S7" i="19" s="1"/>
  <c r="U52" i="20"/>
  <c r="U61" i="20" s="1"/>
  <c r="M5" i="20"/>
  <c r="M25" i="20" s="1"/>
  <c r="T5" i="11"/>
  <c r="AA5" i="11"/>
  <c r="AB5" i="11"/>
  <c r="L46" i="20"/>
  <c r="V19" i="20"/>
  <c r="V39" i="20" s="1"/>
  <c r="U5" i="20"/>
  <c r="U25" i="20" s="1"/>
  <c r="U9" i="11"/>
  <c r="W9" i="11"/>
  <c r="C22" i="20"/>
  <c r="C42" i="20" s="1"/>
  <c r="S45" i="20"/>
  <c r="D21" i="20"/>
  <c r="D41" i="20" s="1"/>
  <c r="D5" i="20"/>
  <c r="D25" i="20" s="1"/>
  <c r="S8" i="19" s="1"/>
  <c r="D20" i="20"/>
  <c r="D40" i="20" s="1"/>
  <c r="R51" i="11"/>
  <c r="AC5" i="11"/>
  <c r="BF5" i="11" s="1"/>
  <c r="U5" i="11"/>
  <c r="AJ5" i="11" s="1"/>
  <c r="M19" i="20"/>
  <c r="M39" i="20" s="1"/>
  <c r="P62" i="20"/>
  <c r="U47" i="20"/>
  <c r="U59" i="20" s="1"/>
  <c r="N59" i="20"/>
  <c r="C20" i="20"/>
  <c r="C40" i="20" s="1"/>
  <c r="M46" i="20"/>
  <c r="L50" i="20"/>
  <c r="L60" i="20" s="1"/>
  <c r="M55" i="20"/>
  <c r="O62" i="20"/>
  <c r="M48" i="20"/>
  <c r="R55" i="12"/>
  <c r="X55" i="12"/>
  <c r="Z6" i="12"/>
  <c r="Y56" i="12"/>
  <c r="BA56" i="12" s="1"/>
  <c r="W55" i="12"/>
  <c r="Y54" i="12"/>
  <c r="BA54" i="12" s="1"/>
  <c r="S51" i="11"/>
  <c r="AV51" i="11" s="1"/>
  <c r="Y51" i="11"/>
  <c r="AA51" i="11"/>
  <c r="AP51" i="11" s="1"/>
  <c r="AB51" i="11"/>
  <c r="AQ51" i="11" s="1"/>
  <c r="V51" i="11"/>
  <c r="CB51" i="11" s="1"/>
  <c r="Z51" i="11"/>
  <c r="AO51" i="11" s="1"/>
  <c r="W51" i="11"/>
  <c r="AL51" i="11" s="1"/>
  <c r="U31" i="20"/>
  <c r="AC51" i="11"/>
  <c r="AR51" i="11" s="1"/>
  <c r="X51" i="11"/>
  <c r="Q54" i="24"/>
  <c r="P45" i="24"/>
  <c r="O54" i="24"/>
  <c r="S54" i="24"/>
  <c r="R45" i="24"/>
  <c r="U20" i="20"/>
  <c r="U40" i="20" s="1"/>
  <c r="V5" i="20"/>
  <c r="V25" i="20" s="1"/>
  <c r="V20" i="20"/>
  <c r="V40" i="20" s="1"/>
  <c r="H37" i="24"/>
  <c r="J37" i="24"/>
  <c r="L37" i="24"/>
  <c r="F55" i="24"/>
  <c r="AA6" i="11"/>
  <c r="AP6" i="11" s="1"/>
  <c r="X6" i="11"/>
  <c r="BA6" i="11" s="1"/>
  <c r="AI6" i="11"/>
  <c r="U6" i="11"/>
  <c r="AJ6" i="11" s="1"/>
  <c r="Z6" i="11"/>
  <c r="AO6" i="11" s="1"/>
  <c r="S6" i="11"/>
  <c r="AH6" i="11" s="1"/>
  <c r="T7" i="11"/>
  <c r="T92" i="11" s="1"/>
  <c r="AI92" i="11" s="1"/>
  <c r="W6" i="11"/>
  <c r="AL6" i="11" s="1"/>
  <c r="AB6" i="11"/>
  <c r="BE6" i="11" s="1"/>
  <c r="V6" i="11"/>
  <c r="AK6" i="11" s="1"/>
  <c r="Y6" i="11"/>
  <c r="Y7" i="11" s="1"/>
  <c r="AC6" i="11"/>
  <c r="R6" i="11"/>
  <c r="AU6" i="11" s="1"/>
  <c r="W54" i="12"/>
  <c r="X49" i="24"/>
  <c r="V59" i="24"/>
  <c r="Z49" i="24"/>
  <c r="X48" i="24"/>
  <c r="Z48" i="24"/>
  <c r="T45" i="24"/>
  <c r="Z57" i="24"/>
  <c r="X57" i="24"/>
  <c r="Z47" i="24"/>
  <c r="X47" i="24"/>
  <c r="Z46" i="24"/>
  <c r="V45" i="24"/>
  <c r="X46" i="24"/>
  <c r="T59" i="24"/>
  <c r="P59" i="24"/>
  <c r="R59" i="24"/>
  <c r="V56" i="12"/>
  <c r="AX56" i="12" s="1"/>
  <c r="AB45" i="20"/>
  <c r="C61" i="20"/>
  <c r="V62" i="20"/>
  <c r="W56" i="12"/>
  <c r="AB6" i="12"/>
  <c r="BD6" i="12" s="1"/>
  <c r="AM30" i="11"/>
  <c r="BA30" i="11"/>
  <c r="BB5" i="11"/>
  <c r="AN5" i="11"/>
  <c r="X55" i="11"/>
  <c r="AM5" i="11"/>
  <c r="BA5" i="11"/>
  <c r="AI51" i="11"/>
  <c r="AW51" i="11"/>
  <c r="BD26" i="11"/>
  <c r="AP26" i="11"/>
  <c r="AP27" i="11" s="1"/>
  <c r="Z45" i="20"/>
  <c r="Z60" i="20"/>
  <c r="V51" i="20"/>
  <c r="T35" i="11"/>
  <c r="W35" i="11"/>
  <c r="U35" i="11"/>
  <c r="X35" i="11"/>
  <c r="Y35" i="11"/>
  <c r="Z35" i="11"/>
  <c r="Z36" i="11" s="1"/>
  <c r="Z61" i="12" s="1"/>
  <c r="AN61" i="12" s="1"/>
  <c r="AC35" i="11"/>
  <c r="AB35" i="11"/>
  <c r="R35" i="11"/>
  <c r="AA35" i="11"/>
  <c r="S35" i="11"/>
  <c r="V35" i="11"/>
  <c r="AX53" i="23"/>
  <c r="DF35" i="23"/>
  <c r="BH35" i="23"/>
  <c r="CL35" i="23"/>
  <c r="BB31" i="11"/>
  <c r="AN31" i="11"/>
  <c r="AB53" i="12"/>
  <c r="Y9" i="12"/>
  <c r="T55" i="12"/>
  <c r="Y55" i="12"/>
  <c r="T8" i="12"/>
  <c r="BC22" i="12"/>
  <c r="AO22" i="12"/>
  <c r="AC6" i="12"/>
  <c r="Y45" i="20"/>
  <c r="Y60" i="20"/>
  <c r="U51" i="20"/>
  <c r="BS82" i="11"/>
  <c r="BY82" i="11" s="1"/>
  <c r="BY64" i="11"/>
  <c r="P37" i="12"/>
  <c r="P40" i="12" s="1"/>
  <c r="D40" i="12"/>
  <c r="D44" i="12"/>
  <c r="BM71" i="11"/>
  <c r="BM87" i="11" s="1"/>
  <c r="Z8" i="12"/>
  <c r="R11" i="11"/>
  <c r="R14" i="12" s="1"/>
  <c r="BM52" i="11"/>
  <c r="AZ94" i="12"/>
  <c r="AL94" i="12"/>
  <c r="AR71" i="12"/>
  <c r="BY44" i="11"/>
  <c r="P32" i="12"/>
  <c r="J46" i="12"/>
  <c r="J33" i="12"/>
  <c r="P33" i="12"/>
  <c r="CA52" i="23"/>
  <c r="DO52" i="23" s="1"/>
  <c r="DO43" i="23"/>
  <c r="DP43" i="23"/>
  <c r="CB52" i="23"/>
  <c r="DP52" i="23" s="1"/>
  <c r="AO94" i="12"/>
  <c r="BC94" i="12"/>
  <c r="BS98" i="11"/>
  <c r="BY98" i="11" s="1"/>
  <c r="BY19" i="11"/>
  <c r="BS97" i="11"/>
  <c r="BY97" i="11" s="1"/>
  <c r="F25" i="12"/>
  <c r="P21" i="12"/>
  <c r="P25" i="12" s="1"/>
  <c r="AR94" i="12"/>
  <c r="P94" i="12"/>
  <c r="BF94" i="12" s="1"/>
  <c r="O72" i="12"/>
  <c r="P70" i="12"/>
  <c r="P72" i="12" s="1"/>
  <c r="M93" i="12"/>
  <c r="J25" i="12"/>
  <c r="P23" i="12"/>
  <c r="AP50" i="11" l="1"/>
  <c r="R71" i="11"/>
  <c r="AG50" i="11"/>
  <c r="AA71" i="11"/>
  <c r="BD71" i="11" s="1"/>
  <c r="R52" i="11"/>
  <c r="AY50" i="11"/>
  <c r="DH36" i="23"/>
  <c r="AZ54" i="23"/>
  <c r="CN54" i="23" s="1"/>
  <c r="AQ52" i="11"/>
  <c r="BE50" i="11"/>
  <c r="BB53" i="23"/>
  <c r="C62" i="20"/>
  <c r="CP56" i="23"/>
  <c r="CP38" i="23"/>
  <c r="L62" i="20"/>
  <c r="DJ38" i="23"/>
  <c r="L59" i="20"/>
  <c r="X27" i="11"/>
  <c r="BA27" i="11" s="1"/>
  <c r="AK50" i="11"/>
  <c r="AU30" i="11"/>
  <c r="BF50" i="11"/>
  <c r="AW50" i="11"/>
  <c r="AN30" i="11"/>
  <c r="AN32" i="11" s="1"/>
  <c r="AN53" i="11" s="1"/>
  <c r="AP30" i="11"/>
  <c r="BR50" i="11"/>
  <c r="BX50" i="11" s="1"/>
  <c r="BR26" i="11"/>
  <c r="BX26" i="11" s="1"/>
  <c r="Z11" i="11"/>
  <c r="Z14" i="12" s="1"/>
  <c r="BB14" i="12" s="1"/>
  <c r="AZ54" i="12"/>
  <c r="X7" i="12"/>
  <c r="AA69" i="12"/>
  <c r="AO69" i="12" s="1"/>
  <c r="AO55" i="12"/>
  <c r="S36" i="11"/>
  <c r="S61" i="12" s="1"/>
  <c r="AU61" i="12" s="1"/>
  <c r="Y32" i="11"/>
  <c r="Y60" i="12" s="1"/>
  <c r="Y55" i="11"/>
  <c r="AN55" i="11" s="1"/>
  <c r="AX5" i="11"/>
  <c r="S71" i="11"/>
  <c r="S87" i="11" s="1"/>
  <c r="AR52" i="11"/>
  <c r="AV50" i="11"/>
  <c r="V61" i="20"/>
  <c r="DG35" i="23"/>
  <c r="DJ35" i="23"/>
  <c r="AY53" i="23"/>
  <c r="DG53" i="23" s="1"/>
  <c r="AO54" i="12"/>
  <c r="S11" i="11"/>
  <c r="S14" i="12" s="1"/>
  <c r="AU14" i="12" s="1"/>
  <c r="X11" i="11"/>
  <c r="X14" i="12" s="1"/>
  <c r="AZ14" i="12" s="1"/>
  <c r="V11" i="11"/>
  <c r="V14" i="12" s="1"/>
  <c r="AX14" i="12" s="1"/>
  <c r="AC11" i="11"/>
  <c r="AC14" i="12" s="1"/>
  <c r="BE14" i="12" s="1"/>
  <c r="CB31" i="11"/>
  <c r="CA30" i="11"/>
  <c r="BC30" i="11"/>
  <c r="AA55" i="11"/>
  <c r="AP55" i="11" s="1"/>
  <c r="BQ30" i="11"/>
  <c r="BW30" i="11" s="1"/>
  <c r="Z55" i="11"/>
  <c r="AO55" i="11" s="1"/>
  <c r="AA32" i="11"/>
  <c r="AA60" i="12" s="1"/>
  <c r="R55" i="11"/>
  <c r="R75" i="11" s="1"/>
  <c r="BP50" i="11"/>
  <c r="BV50" i="11" s="1"/>
  <c r="AL52" i="11"/>
  <c r="AZ50" i="11"/>
  <c r="AR26" i="11"/>
  <c r="CQ38" i="23"/>
  <c r="CN38" i="23"/>
  <c r="BD54" i="23"/>
  <c r="DL54" i="23" s="1"/>
  <c r="CR36" i="23"/>
  <c r="CQ35" i="23"/>
  <c r="AZ53" i="23"/>
  <c r="DH53" i="23" s="1"/>
  <c r="DH35" i="23"/>
  <c r="AA6" i="12"/>
  <c r="BC6" i="12" s="1"/>
  <c r="BC9" i="12"/>
  <c r="AN53" i="12"/>
  <c r="AA36" i="11"/>
  <c r="AA61" i="12" s="1"/>
  <c r="AA68" i="12" s="1"/>
  <c r="AO68" i="12" s="1"/>
  <c r="V32" i="11"/>
  <c r="V60" i="12" s="1"/>
  <c r="AK30" i="11"/>
  <c r="AK32" i="11" s="1"/>
  <c r="AK53" i="11" s="1"/>
  <c r="AY31" i="11"/>
  <c r="AX30" i="11"/>
  <c r="CB30" i="11"/>
  <c r="AL31" i="11"/>
  <c r="V55" i="11"/>
  <c r="AY55" i="11" s="1"/>
  <c r="CR35" i="23"/>
  <c r="BD53" i="23"/>
  <c r="CR53" i="23" s="1"/>
  <c r="BD34" i="23"/>
  <c r="BD52" i="23" s="1"/>
  <c r="BE35" i="23"/>
  <c r="CS35" i="23" s="1"/>
  <c r="AC8" i="12"/>
  <c r="BE8" i="12" s="1"/>
  <c r="Y53" i="12"/>
  <c r="AM53" i="12" s="1"/>
  <c r="V53" i="12"/>
  <c r="AJ53" i="12" s="1"/>
  <c r="V36" i="11"/>
  <c r="V61" i="12" s="1"/>
  <c r="AJ61" i="12" s="1"/>
  <c r="Y36" i="11"/>
  <c r="Y61" i="12" s="1"/>
  <c r="Y68" i="12" s="1"/>
  <c r="BA68" i="12" s="1"/>
  <c r="AC36" i="11"/>
  <c r="AC61" i="12" s="1"/>
  <c r="BE61" i="12" s="1"/>
  <c r="U36" i="11"/>
  <c r="U61" i="12" s="1"/>
  <c r="AI61" i="12" s="1"/>
  <c r="AH30" i="11"/>
  <c r="BE31" i="11"/>
  <c r="AY54" i="23"/>
  <c r="DG54" i="23" s="1"/>
  <c r="CO35" i="23"/>
  <c r="N37" i="24"/>
  <c r="N55" i="24" s="1"/>
  <c r="R53" i="12"/>
  <c r="AT53" i="12" s="1"/>
  <c r="AW9" i="12"/>
  <c r="AH7" i="12"/>
  <c r="T6" i="12"/>
  <c r="AH6" i="12" s="1"/>
  <c r="Y6" i="12"/>
  <c r="AM6" i="12" s="1"/>
  <c r="AA11" i="11"/>
  <c r="AA14" i="12" s="1"/>
  <c r="AO14" i="12" s="1"/>
  <c r="Y11" i="11"/>
  <c r="Y14" i="12" s="1"/>
  <c r="BA14" i="12" s="1"/>
  <c r="T11" i="11"/>
  <c r="T14" i="12" s="1"/>
  <c r="AV14" i="12" s="1"/>
  <c r="BP30" i="11"/>
  <c r="BV30" i="11" s="1"/>
  <c r="AY5" i="11"/>
  <c r="AH5" i="11"/>
  <c r="AH7" i="11" s="1"/>
  <c r="AH28" i="11" s="1"/>
  <c r="BB50" i="11"/>
  <c r="U71" i="11"/>
  <c r="U87" i="11" s="1"/>
  <c r="DG38" i="23"/>
  <c r="AZ56" i="23"/>
  <c r="DH56" i="23" s="1"/>
  <c r="CM38" i="23"/>
  <c r="AZ34" i="23"/>
  <c r="AZ52" i="23" s="1"/>
  <c r="CN52" i="23" s="1"/>
  <c r="DK38" i="23"/>
  <c r="AY34" i="23"/>
  <c r="CM34" i="23" s="1"/>
  <c r="CM36" i="23"/>
  <c r="DF36" i="23"/>
  <c r="BH36" i="23"/>
  <c r="CV36" i="23" s="1"/>
  <c r="DH54" i="23"/>
  <c r="BI35" i="23"/>
  <c r="BI53" i="23" s="1"/>
  <c r="CW53" i="23" s="1"/>
  <c r="BC53" i="23"/>
  <c r="CQ53" i="23" s="1"/>
  <c r="BJ35" i="23"/>
  <c r="CX35" i="23" s="1"/>
  <c r="DI35" i="23"/>
  <c r="BA53" i="23"/>
  <c r="C60" i="20"/>
  <c r="AI56" i="12"/>
  <c r="R9" i="12"/>
  <c r="AF9" i="12" s="1"/>
  <c r="AC9" i="12"/>
  <c r="AQ9" i="12" s="1"/>
  <c r="V9" i="12"/>
  <c r="AX9" i="12" s="1"/>
  <c r="S54" i="12"/>
  <c r="AG54" i="12" s="1"/>
  <c r="R54" i="12"/>
  <c r="AF54" i="12" s="1"/>
  <c r="U8" i="12"/>
  <c r="AW8" i="12" s="1"/>
  <c r="X9" i="12"/>
  <c r="Z9" i="12"/>
  <c r="BB9" i="12" s="1"/>
  <c r="Z54" i="12"/>
  <c r="Z57" i="12" s="1"/>
  <c r="BB57" i="12" s="1"/>
  <c r="AC54" i="12"/>
  <c r="AQ54" i="12" s="1"/>
  <c r="T54" i="12"/>
  <c r="AH54" i="12" s="1"/>
  <c r="U55" i="12"/>
  <c r="AI55" i="12" s="1"/>
  <c r="S55" i="12"/>
  <c r="AG55" i="12" s="1"/>
  <c r="AB8" i="12"/>
  <c r="AP8" i="12" s="1"/>
  <c r="R8" i="12"/>
  <c r="R22" i="12" s="1"/>
  <c r="AY53" i="12"/>
  <c r="R6" i="12"/>
  <c r="T36" i="11"/>
  <c r="T61" i="12" s="1"/>
  <c r="AV61" i="12" s="1"/>
  <c r="AB11" i="11"/>
  <c r="AB14" i="12" s="1"/>
  <c r="U11" i="11"/>
  <c r="U14" i="12" s="1"/>
  <c r="AW14" i="12" s="1"/>
  <c r="AI30" i="11"/>
  <c r="AI32" i="11" s="1"/>
  <c r="AI53" i="11" s="1"/>
  <c r="AL30" i="11"/>
  <c r="T55" i="11"/>
  <c r="T75" i="11" s="1"/>
  <c r="AD30" i="11"/>
  <c r="BG30" i="11" s="1"/>
  <c r="BE30" i="11"/>
  <c r="R32" i="11"/>
  <c r="AU32" i="11" s="1"/>
  <c r="BO30" i="11"/>
  <c r="BU30" i="11" s="1"/>
  <c r="AR30" i="11"/>
  <c r="BR30" i="11"/>
  <c r="BX30" i="11" s="1"/>
  <c r="AB55" i="11"/>
  <c r="BE55" i="11" s="1"/>
  <c r="AC32" i="11"/>
  <c r="AC60" i="12" s="1"/>
  <c r="AW5" i="11"/>
  <c r="AI5" i="11"/>
  <c r="AI7" i="11" s="1"/>
  <c r="AI28" i="11" s="1"/>
  <c r="AQ5" i="11"/>
  <c r="AZ5" i="11"/>
  <c r="CB5" i="11"/>
  <c r="BC5" i="11"/>
  <c r="W55" i="11"/>
  <c r="W75" i="11" s="1"/>
  <c r="AK5" i="11"/>
  <c r="AK7" i="11" s="1"/>
  <c r="AK28" i="11" s="1"/>
  <c r="BQ5" i="11"/>
  <c r="BW5" i="11" s="1"/>
  <c r="BP5" i="11"/>
  <c r="M62" i="20"/>
  <c r="AM50" i="11"/>
  <c r="T52" i="11"/>
  <c r="AW52" i="11" s="1"/>
  <c r="CA51" i="11"/>
  <c r="AJ51" i="11"/>
  <c r="AJ52" i="11" s="1"/>
  <c r="U52" i="11"/>
  <c r="AX52" i="11" s="1"/>
  <c r="AI52" i="11"/>
  <c r="BO50" i="11"/>
  <c r="BU50" i="11" s="1"/>
  <c r="X71" i="11"/>
  <c r="BA71" i="11" s="1"/>
  <c r="AC71" i="11"/>
  <c r="BF71" i="11" s="1"/>
  <c r="AY26" i="11"/>
  <c r="T71" i="11"/>
  <c r="AI71" i="11" s="1"/>
  <c r="BB25" i="11"/>
  <c r="CB25" i="11"/>
  <c r="Y27" i="11"/>
  <c r="Y103" i="11" s="1"/>
  <c r="BB103" i="11" s="1"/>
  <c r="AK26" i="11"/>
  <c r="AN26" i="11"/>
  <c r="AN27" i="11" s="1"/>
  <c r="AI25" i="11"/>
  <c r="AH25" i="11"/>
  <c r="AA15" i="12"/>
  <c r="BC15" i="12" s="1"/>
  <c r="W52" i="11"/>
  <c r="AZ52" i="11" s="1"/>
  <c r="DL38" i="23"/>
  <c r="BD51" i="11"/>
  <c r="CL36" i="23"/>
  <c r="BI36" i="23"/>
  <c r="BI54" i="23" s="1"/>
  <c r="CW54" i="23" s="1"/>
  <c r="BA54" i="23"/>
  <c r="CO54" i="23" s="1"/>
  <c r="W11" i="11"/>
  <c r="W14" i="12" s="1"/>
  <c r="D45" i="20"/>
  <c r="S32" i="11"/>
  <c r="S60" i="12" s="1"/>
  <c r="DG56" i="23"/>
  <c r="AP31" i="11"/>
  <c r="X56" i="12"/>
  <c r="AL56" i="12" s="1"/>
  <c r="S9" i="12"/>
  <c r="AG9" i="12" s="1"/>
  <c r="BE7" i="12"/>
  <c r="AG7" i="12"/>
  <c r="V7" i="12"/>
  <c r="AX7" i="12" s="1"/>
  <c r="R30" i="12"/>
  <c r="AT30" i="12" s="1"/>
  <c r="U7" i="12"/>
  <c r="AI7" i="12" s="1"/>
  <c r="AF7" i="12"/>
  <c r="AB7" i="12"/>
  <c r="BD7" i="12" s="1"/>
  <c r="Z69" i="12"/>
  <c r="BB69" i="12" s="1"/>
  <c r="BB55" i="12"/>
  <c r="V55" i="12"/>
  <c r="AX55" i="12" s="1"/>
  <c r="AB55" i="12"/>
  <c r="AP55" i="12" s="1"/>
  <c r="X22" i="12"/>
  <c r="AL22" i="12" s="1"/>
  <c r="AL8" i="12"/>
  <c r="AC53" i="12"/>
  <c r="AQ53" i="12" s="1"/>
  <c r="T53" i="12"/>
  <c r="AV53" i="12" s="1"/>
  <c r="S56" i="12"/>
  <c r="AG56" i="12" s="1"/>
  <c r="AA56" i="12"/>
  <c r="AO56" i="12" s="1"/>
  <c r="AO57" i="12" s="1"/>
  <c r="AD34" i="11"/>
  <c r="AD10" i="11"/>
  <c r="M61" i="20"/>
  <c r="AU5" i="11"/>
  <c r="AC55" i="11"/>
  <c r="AR55" i="11" s="1"/>
  <c r="S27" i="11"/>
  <c r="S103" i="11" s="1"/>
  <c r="BO25" i="11"/>
  <c r="BU25" i="11" s="1"/>
  <c r="AK25" i="11"/>
  <c r="V71" i="11"/>
  <c r="T27" i="11"/>
  <c r="T103" i="11" s="1"/>
  <c r="AI103" i="11" s="1"/>
  <c r="V27" i="11"/>
  <c r="V104" i="11" s="1"/>
  <c r="AY104" i="11" s="1"/>
  <c r="AV25" i="11"/>
  <c r="AR25" i="11"/>
  <c r="AC27" i="11"/>
  <c r="AC103" i="11" s="1"/>
  <c r="BF103" i="11" s="1"/>
  <c r="BJ38" i="23"/>
  <c r="BJ56" i="23" s="1"/>
  <c r="CX56" i="23" s="1"/>
  <c r="BA34" i="23"/>
  <c r="BA52" i="23" s="1"/>
  <c r="DI52" i="23" s="1"/>
  <c r="DI56" i="23"/>
  <c r="BI38" i="23"/>
  <c r="CW38" i="23" s="1"/>
  <c r="DI38" i="23"/>
  <c r="W72" i="11"/>
  <c r="AZ72" i="11" s="1"/>
  <c r="BA26" i="11"/>
  <c r="AZ26" i="11"/>
  <c r="AM26" i="11"/>
  <c r="N38" i="24"/>
  <c r="R38" i="24" s="1"/>
  <c r="BJ36" i="23"/>
  <c r="BJ54" i="23" s="1"/>
  <c r="CX54" i="23" s="1"/>
  <c r="CQ36" i="23"/>
  <c r="DK54" i="23"/>
  <c r="D61" i="20"/>
  <c r="AX54" i="23"/>
  <c r="BB34" i="23"/>
  <c r="CP34" i="23" s="1"/>
  <c r="CO36" i="23"/>
  <c r="AM31" i="11"/>
  <c r="AM32" i="11" s="1"/>
  <c r="AM53" i="11" s="1"/>
  <c r="BF31" i="11"/>
  <c r="T56" i="11"/>
  <c r="T76" i="11" s="1"/>
  <c r="AI76" i="11" s="1"/>
  <c r="AC56" i="11"/>
  <c r="AR56" i="11" s="1"/>
  <c r="T56" i="12"/>
  <c r="Y8" i="12"/>
  <c r="AM8" i="12" s="1"/>
  <c r="BC53" i="12"/>
  <c r="AM56" i="12"/>
  <c r="AC56" i="12"/>
  <c r="BD56" i="12"/>
  <c r="AB54" i="12"/>
  <c r="BD54" i="12" s="1"/>
  <c r="V54" i="12"/>
  <c r="AJ54" i="12" s="1"/>
  <c r="AA7" i="12"/>
  <c r="AO7" i="12" s="1"/>
  <c r="Y7" i="12"/>
  <c r="U53" i="12"/>
  <c r="AW6" i="12"/>
  <c r="H38" i="24"/>
  <c r="X36" i="11"/>
  <c r="X61" i="12" s="1"/>
  <c r="X68" i="12" s="1"/>
  <c r="AL68" i="12" s="1"/>
  <c r="W36" i="11"/>
  <c r="W61" i="12" s="1"/>
  <c r="AH31" i="11"/>
  <c r="AG31" i="11"/>
  <c r="AG32" i="11" s="1"/>
  <c r="AG53" i="11" s="1"/>
  <c r="BD31" i="11"/>
  <c r="AW31" i="11"/>
  <c r="AO31" i="11"/>
  <c r="AO32" i="11" s="1"/>
  <c r="AO53" i="11" s="1"/>
  <c r="T32" i="11"/>
  <c r="AW32" i="11" s="1"/>
  <c r="BO31" i="11"/>
  <c r="BU31" i="11" s="1"/>
  <c r="S55" i="11"/>
  <c r="S75" i="11" s="1"/>
  <c r="BO5" i="11"/>
  <c r="BU5" i="11" s="1"/>
  <c r="BD5" i="11"/>
  <c r="Y56" i="11"/>
  <c r="Y76" i="11" s="1"/>
  <c r="BB76" i="11" s="1"/>
  <c r="CA5" i="11"/>
  <c r="U55" i="11"/>
  <c r="CA55" i="11" s="1"/>
  <c r="AP5" i="11"/>
  <c r="AP7" i="11" s="1"/>
  <c r="AP28" i="11" s="1"/>
  <c r="BC50" i="11"/>
  <c r="AH51" i="11"/>
  <c r="AH52" i="11" s="1"/>
  <c r="AY51" i="11"/>
  <c r="AD50" i="11"/>
  <c r="BG50" i="11" s="1"/>
  <c r="BQ50" i="11"/>
  <c r="BW50" i="11" s="1"/>
  <c r="Y71" i="11"/>
  <c r="BB71" i="11" s="1"/>
  <c r="AO52" i="11"/>
  <c r="Y52" i="11"/>
  <c r="Y62" i="12" s="1"/>
  <c r="AH26" i="11"/>
  <c r="AH27" i="11" s="1"/>
  <c r="CA25" i="11"/>
  <c r="AU25" i="11"/>
  <c r="AM25" i="11"/>
  <c r="BA25" i="11"/>
  <c r="AX25" i="11"/>
  <c r="AG25" i="11"/>
  <c r="BQ25" i="11"/>
  <c r="BW25" i="11" s="1"/>
  <c r="Z71" i="11"/>
  <c r="Z87" i="11" s="1"/>
  <c r="AO87" i="11" s="1"/>
  <c r="AQ25" i="11"/>
  <c r="BR25" i="11"/>
  <c r="BC25" i="11"/>
  <c r="AB71" i="11"/>
  <c r="AQ71" i="11" s="1"/>
  <c r="AQ73" i="11" s="1"/>
  <c r="AB27" i="11"/>
  <c r="AB103" i="11" s="1"/>
  <c r="AQ103" i="11" s="1"/>
  <c r="Z27" i="11"/>
  <c r="Z103" i="11" s="1"/>
  <c r="BC103" i="11" s="1"/>
  <c r="BQ26" i="11"/>
  <c r="BW26" i="11" s="1"/>
  <c r="BE26" i="11"/>
  <c r="AQ26" i="11"/>
  <c r="AQ27" i="11" s="1"/>
  <c r="BP25" i="11"/>
  <c r="BV25" i="11" s="1"/>
  <c r="W71" i="11"/>
  <c r="AZ71" i="11" s="1"/>
  <c r="AD26" i="11"/>
  <c r="BG26" i="11" s="1"/>
  <c r="CR38" i="23"/>
  <c r="BD56" i="23"/>
  <c r="CO38" i="23"/>
  <c r="DF38" i="23"/>
  <c r="AX34" i="23"/>
  <c r="CL34" i="23" s="1"/>
  <c r="S52" i="11"/>
  <c r="AV52" i="11" s="1"/>
  <c r="AX56" i="23"/>
  <c r="DF56" i="23" s="1"/>
  <c r="BE38" i="23"/>
  <c r="DM38" i="23" s="1"/>
  <c r="J38" i="24"/>
  <c r="F40" i="24"/>
  <c r="F36" i="24" s="1"/>
  <c r="L36" i="24" s="1"/>
  <c r="CL38" i="23"/>
  <c r="N40" i="24"/>
  <c r="T40" i="24" s="1"/>
  <c r="F56" i="24"/>
  <c r="H56" i="24" s="1"/>
  <c r="S72" i="11"/>
  <c r="AV72" i="11" s="1"/>
  <c r="U72" i="11"/>
  <c r="U88" i="11" s="1"/>
  <c r="AA104" i="11"/>
  <c r="BD104" i="11" s="1"/>
  <c r="BP26" i="11"/>
  <c r="AI26" i="11"/>
  <c r="BO26" i="11"/>
  <c r="U27" i="11"/>
  <c r="U103" i="11" s="1"/>
  <c r="AJ26" i="11"/>
  <c r="AJ27" i="11" s="1"/>
  <c r="T72" i="11"/>
  <c r="AW72" i="11" s="1"/>
  <c r="AO26" i="11"/>
  <c r="AO27" i="11" s="1"/>
  <c r="AG26" i="11"/>
  <c r="C59" i="20"/>
  <c r="AX26" i="11"/>
  <c r="BC26" i="11"/>
  <c r="R27" i="11"/>
  <c r="R103" i="11" s="1"/>
  <c r="AP103" i="11"/>
  <c r="C45" i="20"/>
  <c r="BD27" i="11"/>
  <c r="BE36" i="23"/>
  <c r="CS36" i="23" s="1"/>
  <c r="BB54" i="23"/>
  <c r="DJ54" i="23" s="1"/>
  <c r="DK36" i="23"/>
  <c r="BC34" i="23"/>
  <c r="DK34" i="23" s="1"/>
  <c r="CP36" i="23"/>
  <c r="AB32" i="11"/>
  <c r="BE32" i="11" s="1"/>
  <c r="W32" i="11"/>
  <c r="AZ32" i="11" s="1"/>
  <c r="AD31" i="11"/>
  <c r="CA31" i="11"/>
  <c r="AR31" i="11"/>
  <c r="BA31" i="11"/>
  <c r="BR31" i="11"/>
  <c r="BX31" i="11" s="1"/>
  <c r="AZ6" i="11"/>
  <c r="AP9" i="12"/>
  <c r="W9" i="12"/>
  <c r="AY9" i="12" s="1"/>
  <c r="T9" i="12"/>
  <c r="V8" i="12"/>
  <c r="AJ8" i="12" s="1"/>
  <c r="S53" i="12"/>
  <c r="X6" i="12"/>
  <c r="AL6" i="12" s="1"/>
  <c r="AM54" i="12"/>
  <c r="U32" i="11"/>
  <c r="Z32" i="11"/>
  <c r="BC32" i="11" s="1"/>
  <c r="W27" i="11"/>
  <c r="W104" i="11" s="1"/>
  <c r="AL104" i="11" s="1"/>
  <c r="BQ31" i="11"/>
  <c r="AX31" i="11"/>
  <c r="AB36" i="11"/>
  <c r="AB61" i="12" s="1"/>
  <c r="BD61" i="12" s="1"/>
  <c r="AD25" i="11"/>
  <c r="BG25" i="11" s="1"/>
  <c r="AR5" i="11"/>
  <c r="L45" i="20"/>
  <c r="AL25" i="11"/>
  <c r="BP31" i="11"/>
  <c r="M45" i="20"/>
  <c r="BO51" i="11"/>
  <c r="BU51" i="11" s="1"/>
  <c r="AD9" i="11"/>
  <c r="BP51" i="11"/>
  <c r="R72" i="11"/>
  <c r="AU72" i="11" s="1"/>
  <c r="BE5" i="11"/>
  <c r="AD5" i="11"/>
  <c r="BG5" i="11" s="1"/>
  <c r="M59" i="20"/>
  <c r="AG51" i="11"/>
  <c r="AN51" i="11"/>
  <c r="AN52" i="11" s="1"/>
  <c r="V52" i="11"/>
  <c r="CB52" i="11" s="1"/>
  <c r="AU51" i="11"/>
  <c r="BF51" i="11"/>
  <c r="BR5" i="11"/>
  <c r="BX5" i="11" s="1"/>
  <c r="V72" i="11"/>
  <c r="AY72" i="11" s="1"/>
  <c r="AK51" i="11"/>
  <c r="S8" i="12"/>
  <c r="V6" i="12"/>
  <c r="AX6" i="11"/>
  <c r="AA7" i="11"/>
  <c r="Y72" i="11"/>
  <c r="Y88" i="11" s="1"/>
  <c r="Z52" i="11"/>
  <c r="BC52" i="11" s="1"/>
  <c r="BB51" i="11"/>
  <c r="BC51" i="11"/>
  <c r="Z72" i="11"/>
  <c r="AO72" i="11" s="1"/>
  <c r="BQ51" i="11"/>
  <c r="AA72" i="11"/>
  <c r="BD72" i="11" s="1"/>
  <c r="AA52" i="11"/>
  <c r="AA62" i="12" s="1"/>
  <c r="AZ51" i="11"/>
  <c r="AB52" i="11"/>
  <c r="BE52" i="11" s="1"/>
  <c r="AB72" i="11"/>
  <c r="AB88" i="11" s="1"/>
  <c r="BE51" i="11"/>
  <c r="AC72" i="11"/>
  <c r="BF72" i="11" s="1"/>
  <c r="AM51" i="11"/>
  <c r="AL7" i="12"/>
  <c r="AZ7" i="12"/>
  <c r="W8" i="12"/>
  <c r="W22" i="12" s="1"/>
  <c r="AJ7" i="11"/>
  <c r="AJ28" i="11" s="1"/>
  <c r="BA51" i="11"/>
  <c r="AD51" i="11"/>
  <c r="BG51" i="11" s="1"/>
  <c r="BR51" i="11"/>
  <c r="X52" i="11"/>
  <c r="BA52" i="11" s="1"/>
  <c r="AC52" i="11"/>
  <c r="BF52" i="11" s="1"/>
  <c r="X72" i="11"/>
  <c r="X88" i="11" s="1"/>
  <c r="CV38" i="23"/>
  <c r="U7" i="11"/>
  <c r="U92" i="11" s="1"/>
  <c r="AJ92" i="11" s="1"/>
  <c r="AA56" i="11"/>
  <c r="BD56" i="11" s="1"/>
  <c r="W7" i="11"/>
  <c r="W92" i="11" s="1"/>
  <c r="AL92" i="11" s="1"/>
  <c r="CA6" i="11"/>
  <c r="U56" i="11"/>
  <c r="AX56" i="11" s="1"/>
  <c r="BD6" i="11"/>
  <c r="AL7" i="11"/>
  <c r="AL28" i="11" s="1"/>
  <c r="AB56" i="11"/>
  <c r="AB76" i="11" s="1"/>
  <c r="Z7" i="11"/>
  <c r="Z92" i="11" s="1"/>
  <c r="AO92" i="11" s="1"/>
  <c r="AC7" i="11"/>
  <c r="AC13" i="12" s="1"/>
  <c r="AQ13" i="12" s="1"/>
  <c r="AP52" i="11"/>
  <c r="T13" i="12"/>
  <c r="AV13" i="12" s="1"/>
  <c r="T91" i="11"/>
  <c r="AI91" i="11" s="1"/>
  <c r="W56" i="11"/>
  <c r="W76" i="11" s="1"/>
  <c r="AZ76" i="11" s="1"/>
  <c r="AW7" i="11"/>
  <c r="W6" i="12"/>
  <c r="U79" i="12"/>
  <c r="AI79" i="12" s="1"/>
  <c r="AB7" i="11"/>
  <c r="BR6" i="11"/>
  <c r="BX6" i="11" s="1"/>
  <c r="AQ6" i="11"/>
  <c r="Z56" i="11"/>
  <c r="AO56" i="11" s="1"/>
  <c r="BC6" i="11"/>
  <c r="X7" i="11"/>
  <c r="BA7" i="11" s="1"/>
  <c r="R7" i="11"/>
  <c r="R13" i="12" s="1"/>
  <c r="AF13" i="12" s="1"/>
  <c r="H55" i="24"/>
  <c r="L55" i="24"/>
  <c r="J55" i="24"/>
  <c r="BB7" i="11"/>
  <c r="Y92" i="11"/>
  <c r="AN92" i="11" s="1"/>
  <c r="Y13" i="12"/>
  <c r="Y91" i="11"/>
  <c r="AN91" i="11" s="1"/>
  <c r="V7" i="11"/>
  <c r="V91" i="11" s="1"/>
  <c r="AK91" i="11" s="1"/>
  <c r="AG6" i="11"/>
  <c r="AG7" i="11" s="1"/>
  <c r="AG28" i="11" s="1"/>
  <c r="S7" i="11"/>
  <c r="BO6" i="11"/>
  <c r="BU6" i="11" s="1"/>
  <c r="AY6" i="11"/>
  <c r="AD6" i="11"/>
  <c r="BG6" i="11" s="1"/>
  <c r="V56" i="11"/>
  <c r="AY56" i="11" s="1"/>
  <c r="BP6" i="11"/>
  <c r="BV6" i="11" s="1"/>
  <c r="R56" i="11"/>
  <c r="AU56" i="11" s="1"/>
  <c r="X56" i="11"/>
  <c r="AR6" i="11"/>
  <c r="BF6" i="11"/>
  <c r="BB6" i="11"/>
  <c r="AN6" i="11"/>
  <c r="AN7" i="11" s="1"/>
  <c r="AN28" i="11" s="1"/>
  <c r="S56" i="11"/>
  <c r="AV56" i="11" s="1"/>
  <c r="AV6" i="11"/>
  <c r="BQ6" i="11"/>
  <c r="BW6" i="11" s="1"/>
  <c r="CB6" i="11"/>
  <c r="AM6" i="11"/>
  <c r="AM7" i="11" s="1"/>
  <c r="AM28" i="11" s="1"/>
  <c r="AJ56" i="12"/>
  <c r="X45" i="24"/>
  <c r="Z45" i="24"/>
  <c r="X59" i="24"/>
  <c r="Z59" i="24"/>
  <c r="AO7" i="11"/>
  <c r="AO28" i="11" s="1"/>
  <c r="AP6" i="12"/>
  <c r="BB6" i="12"/>
  <c r="AN6" i="12"/>
  <c r="BB61" i="12"/>
  <c r="AQ32" i="11"/>
  <c r="AQ53" i="11" s="1"/>
  <c r="AJ32" i="11"/>
  <c r="AJ53" i="11" s="1"/>
  <c r="X75" i="11"/>
  <c r="BA55" i="11"/>
  <c r="AM55" i="11"/>
  <c r="AG71" i="11"/>
  <c r="AU71" i="11"/>
  <c r="R87" i="11"/>
  <c r="DK56" i="23"/>
  <c r="CQ56" i="23"/>
  <c r="AU52" i="11"/>
  <c r="R62" i="12"/>
  <c r="AD35" i="11"/>
  <c r="R36" i="11"/>
  <c r="R61" i="12" s="1"/>
  <c r="V60" i="20"/>
  <c r="V45" i="20"/>
  <c r="X60" i="12"/>
  <c r="X67" i="12" s="1"/>
  <c r="BA32" i="11"/>
  <c r="CV35" i="23"/>
  <c r="BH53" i="23"/>
  <c r="CV53" i="23" s="1"/>
  <c r="CL53" i="23"/>
  <c r="DF53" i="23"/>
  <c r="CP53" i="23"/>
  <c r="DJ53" i="23"/>
  <c r="BB32" i="11"/>
  <c r="AY56" i="12"/>
  <c r="AK56" i="12"/>
  <c r="X78" i="12"/>
  <c r="AL78" i="12" s="1"/>
  <c r="BD53" i="12"/>
  <c r="AP53" i="12"/>
  <c r="AT56" i="12"/>
  <c r="AF56" i="12"/>
  <c r="BA9" i="12"/>
  <c r="AM9" i="12"/>
  <c r="W7" i="12"/>
  <c r="X69" i="12"/>
  <c r="AL55" i="12"/>
  <c r="AZ55" i="12"/>
  <c r="AK55" i="12"/>
  <c r="AY55" i="12"/>
  <c r="W69" i="12"/>
  <c r="AH55" i="12"/>
  <c r="AV55" i="12"/>
  <c r="T69" i="12"/>
  <c r="AQ55" i="12"/>
  <c r="AC69" i="12"/>
  <c r="BE55" i="12"/>
  <c r="AM55" i="12"/>
  <c r="Y69" i="12"/>
  <c r="BA55" i="12"/>
  <c r="T22" i="12"/>
  <c r="AH8" i="12"/>
  <c r="AV8" i="12"/>
  <c r="AZ53" i="12"/>
  <c r="AL53" i="12"/>
  <c r="BE6" i="12"/>
  <c r="AQ6" i="12"/>
  <c r="AG6" i="12"/>
  <c r="AU6" i="12"/>
  <c r="P93" i="12"/>
  <c r="P95" i="12" s="1"/>
  <c r="M95" i="12"/>
  <c r="AT55" i="12"/>
  <c r="AF55" i="12"/>
  <c r="R69" i="12"/>
  <c r="Z7" i="12"/>
  <c r="AK54" i="12"/>
  <c r="AY54" i="12"/>
  <c r="W57" i="12"/>
  <c r="AY57" i="12" s="1"/>
  <c r="J48" i="12"/>
  <c r="P46" i="12"/>
  <c r="U60" i="20"/>
  <c r="U45" i="20"/>
  <c r="AT14" i="12"/>
  <c r="AF14" i="12"/>
  <c r="R21" i="12"/>
  <c r="P44" i="12"/>
  <c r="P48" i="12" s="1"/>
  <c r="D48" i="12"/>
  <c r="AN8" i="12"/>
  <c r="BB8" i="12"/>
  <c r="Z22" i="12"/>
  <c r="AP71" i="11" l="1"/>
  <c r="AP73" i="11" s="1"/>
  <c r="AA87" i="11"/>
  <c r="BD87" i="11" s="1"/>
  <c r="AG52" i="11"/>
  <c r="Y75" i="11"/>
  <c r="BB75" i="11" s="1"/>
  <c r="BB55" i="11"/>
  <c r="AO61" i="12"/>
  <c r="X104" i="11"/>
  <c r="AM104" i="11" s="1"/>
  <c r="AL14" i="12"/>
  <c r="X103" i="11"/>
  <c r="BA103" i="11" s="1"/>
  <c r="X15" i="12"/>
  <c r="AZ15" i="12" s="1"/>
  <c r="AK52" i="11"/>
  <c r="AH71" i="11"/>
  <c r="AR7" i="11"/>
  <c r="AR28" i="11" s="1"/>
  <c r="BP52" i="11"/>
  <c r="BV52" i="11" s="1"/>
  <c r="AS50" i="11"/>
  <c r="AV71" i="11"/>
  <c r="AG61" i="12"/>
  <c r="DI54" i="23"/>
  <c r="AP32" i="11"/>
  <c r="AP53" i="11" s="1"/>
  <c r="AR27" i="11"/>
  <c r="AN14" i="12"/>
  <c r="CB55" i="11"/>
  <c r="AX61" i="12"/>
  <c r="X21" i="12"/>
  <c r="AZ21" i="12" s="1"/>
  <c r="BD55" i="11"/>
  <c r="BC69" i="12"/>
  <c r="CM53" i="23"/>
  <c r="CR34" i="23"/>
  <c r="AG14" i="12"/>
  <c r="S21" i="12"/>
  <c r="AU21" i="12" s="1"/>
  <c r="AA75" i="11"/>
  <c r="BD75" i="11" s="1"/>
  <c r="AU55" i="11"/>
  <c r="AK55" i="11"/>
  <c r="BQ32" i="11"/>
  <c r="BW32" i="11" s="1"/>
  <c r="BD32" i="11"/>
  <c r="BP32" i="11"/>
  <c r="BV32" i="11" s="1"/>
  <c r="AJ71" i="11"/>
  <c r="AN103" i="11"/>
  <c r="AQ14" i="12"/>
  <c r="CW35" i="23"/>
  <c r="P37" i="24"/>
  <c r="V37" i="24"/>
  <c r="X37" i="24" s="1"/>
  <c r="R37" i="24"/>
  <c r="T37" i="24"/>
  <c r="AC22" i="12"/>
  <c r="AQ22" i="12" s="1"/>
  <c r="U76" i="12"/>
  <c r="AI76" i="12" s="1"/>
  <c r="AX53" i="12"/>
  <c r="AH61" i="12"/>
  <c r="AD36" i="11"/>
  <c r="AJ14" i="12"/>
  <c r="AC21" i="12"/>
  <c r="BE21" i="12" s="1"/>
  <c r="AG55" i="11"/>
  <c r="V75" i="11"/>
  <c r="AK75" i="11" s="1"/>
  <c r="AX55" i="11"/>
  <c r="BP55" i="11"/>
  <c r="BV55" i="11" s="1"/>
  <c r="CB32" i="11"/>
  <c r="Z75" i="11"/>
  <c r="BC75" i="11" s="1"/>
  <c r="AY32" i="11"/>
  <c r="BC55" i="11"/>
  <c r="AL32" i="11"/>
  <c r="AL53" i="11" s="1"/>
  <c r="AQ7" i="11"/>
  <c r="AQ28" i="11" s="1"/>
  <c r="AB75" i="11"/>
  <c r="AQ75" i="11" s="1"/>
  <c r="AX71" i="11"/>
  <c r="CA71" i="11"/>
  <c r="CR54" i="23"/>
  <c r="DL34" i="23"/>
  <c r="Y15" i="12"/>
  <c r="BA15" i="12" s="1"/>
  <c r="AW103" i="11"/>
  <c r="Y104" i="11"/>
  <c r="AN104" i="11" s="1"/>
  <c r="BB27" i="11"/>
  <c r="AQ61" i="12"/>
  <c r="BC68" i="12"/>
  <c r="BC61" i="12"/>
  <c r="AY52" i="23"/>
  <c r="DG52" i="23" s="1"/>
  <c r="DL53" i="23"/>
  <c r="AM61" i="12"/>
  <c r="DG34" i="23"/>
  <c r="CX36" i="23"/>
  <c r="CN53" i="23"/>
  <c r="BA61" i="12"/>
  <c r="CN56" i="23"/>
  <c r="DM35" i="23"/>
  <c r="CM54" i="23"/>
  <c r="AX54" i="12"/>
  <c r="V21" i="12"/>
  <c r="AJ21" i="12" s="1"/>
  <c r="AO6" i="12"/>
  <c r="AA29" i="12"/>
  <c r="BC29" i="12" s="1"/>
  <c r="AZ56" i="12"/>
  <c r="AT9" i="12"/>
  <c r="U69" i="12"/>
  <c r="AI69" i="12" s="1"/>
  <c r="AQ8" i="12"/>
  <c r="BA53" i="12"/>
  <c r="AF53" i="12"/>
  <c r="AF57" i="12" s="1"/>
  <c r="Y57" i="12"/>
  <c r="BA57" i="12" s="1"/>
  <c r="Y67" i="12"/>
  <c r="BA67" i="12" s="1"/>
  <c r="X76" i="12"/>
  <c r="AZ76" i="12" s="1"/>
  <c r="Y28" i="11"/>
  <c r="Y106" i="11" s="1"/>
  <c r="BB106" i="11" s="1"/>
  <c r="X37" i="12"/>
  <c r="AL37" i="12" s="1"/>
  <c r="AQ55" i="11"/>
  <c r="AH32" i="11"/>
  <c r="AH53" i="11" s="1"/>
  <c r="R60" i="12"/>
  <c r="R67" i="12" s="1"/>
  <c r="AF67" i="12" s="1"/>
  <c r="AZ55" i="11"/>
  <c r="BV5" i="11"/>
  <c r="U68" i="12"/>
  <c r="AI68" i="12" s="1"/>
  <c r="X77" i="12"/>
  <c r="AL77" i="12" s="1"/>
  <c r="BB54" i="12"/>
  <c r="AJ7" i="12"/>
  <c r="U22" i="12"/>
  <c r="AW22" i="12" s="1"/>
  <c r="AV6" i="12"/>
  <c r="R29" i="12"/>
  <c r="AT29" i="12" s="1"/>
  <c r="U84" i="12"/>
  <c r="AW84" i="12" s="1"/>
  <c r="AW61" i="12"/>
  <c r="AA28" i="11"/>
  <c r="AA106" i="11" s="1"/>
  <c r="AP106" i="11" s="1"/>
  <c r="AA37" i="12"/>
  <c r="AO37" i="12" s="1"/>
  <c r="BC14" i="12"/>
  <c r="AM52" i="11"/>
  <c r="U62" i="12"/>
  <c r="AI62" i="12" s="1"/>
  <c r="CA52" i="11"/>
  <c r="CW36" i="23"/>
  <c r="AM14" i="12"/>
  <c r="DH52" i="23"/>
  <c r="AJ9" i="12"/>
  <c r="AT54" i="12"/>
  <c r="AU54" i="12"/>
  <c r="AB22" i="12"/>
  <c r="BD22" i="12" s="1"/>
  <c r="BD8" i="12"/>
  <c r="BA6" i="12"/>
  <c r="Y20" i="12"/>
  <c r="BA20" i="12" s="1"/>
  <c r="T10" i="12"/>
  <c r="AV10" i="12" s="1"/>
  <c r="X32" i="12"/>
  <c r="AZ32" i="12" s="1"/>
  <c r="AN9" i="12"/>
  <c r="AC10" i="12"/>
  <c r="BE10" i="12" s="1"/>
  <c r="S68" i="12"/>
  <c r="AG68" i="12" s="1"/>
  <c r="T68" i="12"/>
  <c r="AV68" i="12" s="1"/>
  <c r="AW55" i="12"/>
  <c r="AI8" i="12"/>
  <c r="AI10" i="12" s="1"/>
  <c r="AA31" i="12"/>
  <c r="AO31" i="12" s="1"/>
  <c r="BD14" i="12"/>
  <c r="T21" i="12"/>
  <c r="AH21" i="12" s="1"/>
  <c r="AH14" i="12"/>
  <c r="AD14" i="12"/>
  <c r="AD37" i="12" s="1"/>
  <c r="BF37" i="12" s="1"/>
  <c r="R37" i="12"/>
  <c r="AF37" i="12" s="1"/>
  <c r="AP14" i="12"/>
  <c r="AI14" i="12"/>
  <c r="AY14" i="12"/>
  <c r="Y21" i="12"/>
  <c r="BA21" i="12" s="1"/>
  <c r="AW55" i="11"/>
  <c r="BS30" i="11"/>
  <c r="BY30" i="11" s="1"/>
  <c r="AS30" i="11"/>
  <c r="AI55" i="11"/>
  <c r="AM71" i="11"/>
  <c r="T15" i="12"/>
  <c r="AH15" i="12" s="1"/>
  <c r="AC87" i="11"/>
  <c r="BF87" i="11" s="1"/>
  <c r="AI27" i="11"/>
  <c r="AR71" i="11"/>
  <c r="AR73" i="11" s="1"/>
  <c r="AV27" i="11"/>
  <c r="AK27" i="11"/>
  <c r="T62" i="12"/>
  <c r="AH62" i="12" s="1"/>
  <c r="CX38" i="23"/>
  <c r="CN34" i="23"/>
  <c r="DH34" i="23"/>
  <c r="U53" i="11"/>
  <c r="CA53" i="11" s="1"/>
  <c r="DK53" i="23"/>
  <c r="V40" i="24"/>
  <c r="X40" i="24" s="1"/>
  <c r="BH54" i="23"/>
  <c r="BH34" i="23"/>
  <c r="BH52" i="23" s="1"/>
  <c r="CV52" i="23" s="1"/>
  <c r="BJ53" i="23"/>
  <c r="CX53" i="23" s="1"/>
  <c r="BJ34" i="23"/>
  <c r="CX34" i="23" s="1"/>
  <c r="BE53" i="23"/>
  <c r="DI53" i="23"/>
  <c r="CO53" i="23"/>
  <c r="BF32" i="11"/>
  <c r="AA79" i="12"/>
  <c r="BC79" i="12" s="1"/>
  <c r="X23" i="12"/>
  <c r="AL23" i="12" s="1"/>
  <c r="AZ9" i="12"/>
  <c r="BE9" i="12"/>
  <c r="AL9" i="12"/>
  <c r="AL10" i="12" s="1"/>
  <c r="AA32" i="12"/>
  <c r="AO32" i="12" s="1"/>
  <c r="R57" i="12"/>
  <c r="AT57" i="12" s="1"/>
  <c r="AC68" i="12"/>
  <c r="BE68" i="12" s="1"/>
  <c r="Z68" i="12"/>
  <c r="BB68" i="12" s="1"/>
  <c r="AN54" i="12"/>
  <c r="AN57" i="12" s="1"/>
  <c r="AV54" i="12"/>
  <c r="R77" i="12"/>
  <c r="AF77" i="12" s="1"/>
  <c r="BC7" i="12"/>
  <c r="AN69" i="12"/>
  <c r="BD55" i="12"/>
  <c r="AY8" i="12"/>
  <c r="AK8" i="12"/>
  <c r="AZ22" i="12"/>
  <c r="U57" i="12"/>
  <c r="AW57" i="12" s="1"/>
  <c r="AW53" i="12"/>
  <c r="BC56" i="12"/>
  <c r="AU56" i="12"/>
  <c r="AA57" i="12"/>
  <c r="BC57" i="12" s="1"/>
  <c r="S10" i="12"/>
  <c r="AU10" i="12" s="1"/>
  <c r="AU9" i="12"/>
  <c r="BE54" i="12"/>
  <c r="AA77" i="12"/>
  <c r="BC77" i="12" s="1"/>
  <c r="AP54" i="12"/>
  <c r="AB21" i="12"/>
  <c r="BD21" i="12" s="1"/>
  <c r="U10" i="12"/>
  <c r="AW10" i="12" s="1"/>
  <c r="AU55" i="12"/>
  <c r="S69" i="12"/>
  <c r="AU69" i="12" s="1"/>
  <c r="R78" i="12"/>
  <c r="AT78" i="12" s="1"/>
  <c r="AT8" i="12"/>
  <c r="R10" i="12"/>
  <c r="AT10" i="12" s="1"/>
  <c r="AF8" i="12"/>
  <c r="AI53" i="12"/>
  <c r="AI57" i="12" s="1"/>
  <c r="AT6" i="12"/>
  <c r="AF6" i="12"/>
  <c r="AO10" i="12"/>
  <c r="U37" i="12"/>
  <c r="AW37" i="12" s="1"/>
  <c r="AK14" i="12"/>
  <c r="AD32" i="11"/>
  <c r="BG32" i="11" s="1"/>
  <c r="AV32" i="11"/>
  <c r="AC75" i="11"/>
  <c r="AR75" i="11" s="1"/>
  <c r="AD55" i="11"/>
  <c r="BG55" i="11" s="1"/>
  <c r="BF55" i="11"/>
  <c r="BQ55" i="11"/>
  <c r="BQ75" i="11" s="1"/>
  <c r="BW75" i="11" s="1"/>
  <c r="BR55" i="11"/>
  <c r="BR75" i="11" s="1"/>
  <c r="BX75" i="11" s="1"/>
  <c r="AL55" i="11"/>
  <c r="AS5" i="11"/>
  <c r="W62" i="12"/>
  <c r="W70" i="12" s="1"/>
  <c r="AY70" i="12" s="1"/>
  <c r="X87" i="11"/>
  <c r="BA87" i="11" s="1"/>
  <c r="T87" i="11"/>
  <c r="AI87" i="11" s="1"/>
  <c r="BS50" i="11"/>
  <c r="BY50" i="11" s="1"/>
  <c r="AN71" i="11"/>
  <c r="BO52" i="11"/>
  <c r="BU52" i="11" s="1"/>
  <c r="V53" i="11"/>
  <c r="AY53" i="11" s="1"/>
  <c r="BC27" i="11"/>
  <c r="AK104" i="11"/>
  <c r="AM103" i="11"/>
  <c r="AR103" i="11"/>
  <c r="V103" i="11"/>
  <c r="AK103" i="11" s="1"/>
  <c r="BP71" i="11"/>
  <c r="BP87" i="11" s="1"/>
  <c r="BV87" i="11" s="1"/>
  <c r="W15" i="12"/>
  <c r="AY15" i="12" s="1"/>
  <c r="AG27" i="11"/>
  <c r="BO71" i="11"/>
  <c r="BU71" i="11" s="1"/>
  <c r="AO15" i="12"/>
  <c r="V15" i="12"/>
  <c r="AJ15" i="12" s="1"/>
  <c r="CB27" i="11"/>
  <c r="AW71" i="11"/>
  <c r="AY27" i="11"/>
  <c r="BO27" i="11"/>
  <c r="BU27" i="11" s="1"/>
  <c r="AA23" i="12"/>
  <c r="BC23" i="12" s="1"/>
  <c r="T28" i="11"/>
  <c r="T106" i="11" s="1"/>
  <c r="AI106" i="11" s="1"/>
  <c r="AC15" i="12"/>
  <c r="BE15" i="12" s="1"/>
  <c r="AW27" i="11"/>
  <c r="BF27" i="11"/>
  <c r="S15" i="12"/>
  <c r="AG15" i="12" s="1"/>
  <c r="S28" i="11"/>
  <c r="S106" i="11" s="1"/>
  <c r="AV106" i="11" s="1"/>
  <c r="BC71" i="11"/>
  <c r="S104" i="11"/>
  <c r="AV104" i="11" s="1"/>
  <c r="AB28" i="11"/>
  <c r="AB106" i="11" s="1"/>
  <c r="BE106" i="11" s="1"/>
  <c r="AC104" i="11"/>
  <c r="BF104" i="11" s="1"/>
  <c r="T104" i="11"/>
  <c r="AW104" i="11" s="1"/>
  <c r="AO71" i="11"/>
  <c r="AO73" i="11" s="1"/>
  <c r="V62" i="12"/>
  <c r="V70" i="12" s="1"/>
  <c r="AM27" i="11"/>
  <c r="V38" i="24"/>
  <c r="Z38" i="24" s="1"/>
  <c r="DM36" i="23"/>
  <c r="BE34" i="23"/>
  <c r="BE52" i="23" s="1"/>
  <c r="DM52" i="23" s="1"/>
  <c r="DF34" i="23"/>
  <c r="N56" i="24"/>
  <c r="R56" i="24" s="1"/>
  <c r="T38" i="24"/>
  <c r="P38" i="24"/>
  <c r="AD11" i="11"/>
  <c r="CO52" i="23"/>
  <c r="AB60" i="12"/>
  <c r="AB67" i="12" s="1"/>
  <c r="AP67" i="12" s="1"/>
  <c r="T60" i="12"/>
  <c r="T67" i="12" s="1"/>
  <c r="DI34" i="23"/>
  <c r="CO34" i="23"/>
  <c r="BB52" i="23"/>
  <c r="CP52" i="23" s="1"/>
  <c r="AB53" i="11"/>
  <c r="BE53" i="11" s="1"/>
  <c r="BV31" i="11"/>
  <c r="AX52" i="23"/>
  <c r="CL52" i="23" s="1"/>
  <c r="W60" i="12"/>
  <c r="AK60" i="12" s="1"/>
  <c r="Z60" i="12"/>
  <c r="BB60" i="12" s="1"/>
  <c r="CL54" i="23"/>
  <c r="DF54" i="23"/>
  <c r="BE54" i="23"/>
  <c r="DM54" i="23" s="1"/>
  <c r="AS31" i="11"/>
  <c r="BG31" i="11"/>
  <c r="J40" i="24"/>
  <c r="AW76" i="11"/>
  <c r="AI56" i="11"/>
  <c r="AW56" i="11"/>
  <c r="X79" i="12"/>
  <c r="AL79" i="12" s="1"/>
  <c r="X57" i="12"/>
  <c r="AZ57" i="12" s="1"/>
  <c r="AK9" i="12"/>
  <c r="AF30" i="12"/>
  <c r="AP7" i="12"/>
  <c r="AP10" i="12" s="1"/>
  <c r="AB10" i="12"/>
  <c r="BD10" i="12" s="1"/>
  <c r="AW7" i="12"/>
  <c r="U21" i="12"/>
  <c r="AI21" i="12" s="1"/>
  <c r="V69" i="12"/>
  <c r="U78" i="12"/>
  <c r="AW78" i="12" s="1"/>
  <c r="AD55" i="12"/>
  <c r="BF55" i="12" s="1"/>
  <c r="AJ55" i="12"/>
  <c r="AJ57" i="12" s="1"/>
  <c r="AA78" i="12"/>
  <c r="BC78" i="12" s="1"/>
  <c r="AB57" i="12"/>
  <c r="BD57" i="12" s="1"/>
  <c r="AB69" i="12"/>
  <c r="AP69" i="12" s="1"/>
  <c r="V22" i="12"/>
  <c r="AX22" i="12" s="1"/>
  <c r="BA8" i="12"/>
  <c r="AX8" i="12"/>
  <c r="AC57" i="12"/>
  <c r="BE57" i="12" s="1"/>
  <c r="BE53" i="12"/>
  <c r="AA76" i="12"/>
  <c r="BC76" i="12" s="1"/>
  <c r="T57" i="12"/>
  <c r="AV57" i="12" s="1"/>
  <c r="AH53" i="12"/>
  <c r="AD53" i="12"/>
  <c r="BF53" i="12" s="1"/>
  <c r="BW31" i="11"/>
  <c r="AH55" i="11"/>
  <c r="BS5" i="11"/>
  <c r="BY5" i="11" s="1"/>
  <c r="AL72" i="11"/>
  <c r="BU26" i="11"/>
  <c r="BQ71" i="11"/>
  <c r="BW71" i="11" s="1"/>
  <c r="AS25" i="11"/>
  <c r="BS25" i="11"/>
  <c r="BY25" i="11" s="1"/>
  <c r="AK71" i="11"/>
  <c r="V87" i="11"/>
  <c r="CB71" i="11"/>
  <c r="AY71" i="11"/>
  <c r="AD27" i="11"/>
  <c r="AD103" i="11" s="1"/>
  <c r="BG103" i="11" s="1"/>
  <c r="W88" i="11"/>
  <c r="AL88" i="11" s="1"/>
  <c r="BQ27" i="11"/>
  <c r="BW27" i="11" s="1"/>
  <c r="BQ72" i="11"/>
  <c r="BW72" i="11" s="1"/>
  <c r="CS38" i="23"/>
  <c r="BI34" i="23"/>
  <c r="CW34" i="23" s="1"/>
  <c r="BI56" i="23"/>
  <c r="CW56" i="23" s="1"/>
  <c r="R40" i="24"/>
  <c r="BE103" i="11"/>
  <c r="BE27" i="11"/>
  <c r="AB15" i="12"/>
  <c r="AL61" i="12"/>
  <c r="BE56" i="23"/>
  <c r="CS56" i="23" s="1"/>
  <c r="DJ34" i="23"/>
  <c r="AZ61" i="12"/>
  <c r="J36" i="24"/>
  <c r="H40" i="24"/>
  <c r="AC76" i="11"/>
  <c r="AR76" i="11" s="1"/>
  <c r="T53" i="11"/>
  <c r="AW53" i="11" s="1"/>
  <c r="BF56" i="11"/>
  <c r="AR32" i="11"/>
  <c r="AR53" i="11" s="1"/>
  <c r="AH56" i="12"/>
  <c r="R79" i="12"/>
  <c r="AT79" i="12" s="1"/>
  <c r="AV56" i="12"/>
  <c r="AM68" i="12"/>
  <c r="AD54" i="12"/>
  <c r="BF54" i="12" s="1"/>
  <c r="V68" i="12"/>
  <c r="AJ68" i="12" s="1"/>
  <c r="U77" i="12"/>
  <c r="AW77" i="12" s="1"/>
  <c r="V57" i="12"/>
  <c r="AX57" i="12" s="1"/>
  <c r="AA30" i="12"/>
  <c r="AO30" i="12" s="1"/>
  <c r="AA21" i="12"/>
  <c r="BC21" i="12" s="1"/>
  <c r="AA10" i="12"/>
  <c r="BC10" i="12" s="1"/>
  <c r="Y22" i="12"/>
  <c r="AM22" i="12" s="1"/>
  <c r="AD8" i="12"/>
  <c r="BF8" i="12" s="1"/>
  <c r="R31" i="12"/>
  <c r="AT31" i="12" s="1"/>
  <c r="X31" i="12"/>
  <c r="AL31" i="12" s="1"/>
  <c r="R76" i="12"/>
  <c r="AZ6" i="12"/>
  <c r="J56" i="24"/>
  <c r="BE56" i="12"/>
  <c r="AQ56" i="12"/>
  <c r="AQ57" i="12" s="1"/>
  <c r="AD56" i="12"/>
  <c r="BF56" i="12" s="1"/>
  <c r="AV9" i="12"/>
  <c r="R32" i="12"/>
  <c r="AT32" i="12" s="1"/>
  <c r="AH9" i="12"/>
  <c r="AH10" i="12" s="1"/>
  <c r="Y10" i="12"/>
  <c r="BA10" i="12" s="1"/>
  <c r="BA7" i="12"/>
  <c r="AM7" i="12"/>
  <c r="AM10" i="12" s="1"/>
  <c r="X29" i="12"/>
  <c r="AL29" i="12" s="1"/>
  <c r="X10" i="12"/>
  <c r="AZ10" i="12" s="1"/>
  <c r="L56" i="24"/>
  <c r="W68" i="12"/>
  <c r="AK68" i="12" s="1"/>
  <c r="AZ68" i="12"/>
  <c r="AY61" i="12"/>
  <c r="AK61" i="12"/>
  <c r="X84" i="12"/>
  <c r="AL84" i="12" s="1"/>
  <c r="AX32" i="11"/>
  <c r="BO32" i="11"/>
  <c r="BU32" i="11" s="1"/>
  <c r="W53" i="11"/>
  <c r="AZ53" i="11" s="1"/>
  <c r="AN56" i="11"/>
  <c r="AN76" i="11"/>
  <c r="U60" i="12"/>
  <c r="AW60" i="12" s="1"/>
  <c r="BO55" i="11"/>
  <c r="BO75" i="11" s="1"/>
  <c r="BU75" i="11" s="1"/>
  <c r="AV55" i="11"/>
  <c r="BB56" i="11"/>
  <c r="AJ55" i="11"/>
  <c r="U75" i="11"/>
  <c r="AJ75" i="11" s="1"/>
  <c r="AJ72" i="11"/>
  <c r="S88" i="11"/>
  <c r="AV88" i="11" s="1"/>
  <c r="AQ72" i="11"/>
  <c r="S62" i="12"/>
  <c r="S70" i="12" s="1"/>
  <c r="AU70" i="12" s="1"/>
  <c r="W87" i="11"/>
  <c r="AL87" i="11" s="1"/>
  <c r="AL71" i="11"/>
  <c r="AI72" i="11"/>
  <c r="AI73" i="11" s="1"/>
  <c r="BB52" i="11"/>
  <c r="AD71" i="11"/>
  <c r="AD87" i="11" s="1"/>
  <c r="BG87" i="11" s="1"/>
  <c r="Y53" i="11"/>
  <c r="BB53" i="11" s="1"/>
  <c r="S53" i="11"/>
  <c r="AV53" i="11" s="1"/>
  <c r="BC72" i="11"/>
  <c r="AY52" i="11"/>
  <c r="BC87" i="11"/>
  <c r="X62" i="12"/>
  <c r="AL62" i="12" s="1"/>
  <c r="AB87" i="11"/>
  <c r="BE87" i="11" s="1"/>
  <c r="BE71" i="11"/>
  <c r="Y87" i="11"/>
  <c r="AN87" i="11" s="1"/>
  <c r="AO103" i="11"/>
  <c r="BR27" i="11"/>
  <c r="BX27" i="11" s="1"/>
  <c r="BX25" i="11"/>
  <c r="BR71" i="11"/>
  <c r="BX71" i="11" s="1"/>
  <c r="AP104" i="11"/>
  <c r="U104" i="11"/>
  <c r="AJ104" i="11" s="1"/>
  <c r="Z104" i="11"/>
  <c r="BC104" i="11" s="1"/>
  <c r="Z15" i="12"/>
  <c r="AN15" i="12" s="1"/>
  <c r="AB104" i="11"/>
  <c r="U15" i="12"/>
  <c r="U23" i="12" s="1"/>
  <c r="AL27" i="11"/>
  <c r="CA27" i="11"/>
  <c r="R15" i="12"/>
  <c r="AF15" i="12" s="1"/>
  <c r="BS26" i="11"/>
  <c r="BY26" i="11" s="1"/>
  <c r="BO72" i="11"/>
  <c r="BO88" i="11" s="1"/>
  <c r="BU88" i="11" s="1"/>
  <c r="BQ52" i="11"/>
  <c r="BW52" i="11" s="1"/>
  <c r="P40" i="24"/>
  <c r="N36" i="24"/>
  <c r="P36" i="24" s="1"/>
  <c r="N58" i="24"/>
  <c r="CR56" i="23"/>
  <c r="DL56" i="23"/>
  <c r="CA72" i="11"/>
  <c r="AH72" i="11"/>
  <c r="AH73" i="11" s="1"/>
  <c r="T88" i="11"/>
  <c r="AI88" i="11" s="1"/>
  <c r="AX72" i="11"/>
  <c r="BV51" i="11"/>
  <c r="H36" i="24"/>
  <c r="L40" i="24"/>
  <c r="BC52" i="23"/>
  <c r="CQ52" i="23" s="1"/>
  <c r="CL56" i="23"/>
  <c r="BP72" i="11"/>
  <c r="BV72" i="11" s="1"/>
  <c r="F58" i="24"/>
  <c r="F54" i="24" s="1"/>
  <c r="CQ34" i="23"/>
  <c r="AS26" i="11"/>
  <c r="AK72" i="11"/>
  <c r="AZ104" i="11"/>
  <c r="R104" i="11"/>
  <c r="AG104" i="11" s="1"/>
  <c r="AX27" i="11"/>
  <c r="AU27" i="11"/>
  <c r="BP27" i="11"/>
  <c r="BP103" i="11" s="1"/>
  <c r="BV103" i="11" s="1"/>
  <c r="W103" i="11"/>
  <c r="AL103" i="11" s="1"/>
  <c r="BV26" i="11"/>
  <c r="BB72" i="11"/>
  <c r="AA88" i="11"/>
  <c r="AP88" i="11" s="1"/>
  <c r="AZ27" i="11"/>
  <c r="AG72" i="11"/>
  <c r="AG73" i="11" s="1"/>
  <c r="AC88" i="11"/>
  <c r="BF88" i="11" s="1"/>
  <c r="R88" i="11"/>
  <c r="AG88" i="11" s="1"/>
  <c r="AB68" i="12"/>
  <c r="CP54" i="23"/>
  <c r="AA84" i="12"/>
  <c r="AO84" i="12" s="1"/>
  <c r="AP61" i="12"/>
  <c r="BR32" i="11"/>
  <c r="BX32" i="11" s="1"/>
  <c r="BS31" i="11"/>
  <c r="BY31" i="11" s="1"/>
  <c r="CA32" i="11"/>
  <c r="AA92" i="11"/>
  <c r="AP92" i="11" s="1"/>
  <c r="U28" i="11"/>
  <c r="U106" i="11" s="1"/>
  <c r="AA13" i="12"/>
  <c r="AA17" i="12" s="1"/>
  <c r="BC17" i="12" s="1"/>
  <c r="AA91" i="11"/>
  <c r="AP91" i="11" s="1"/>
  <c r="BD7" i="11"/>
  <c r="AD9" i="12"/>
  <c r="BF9" i="12" s="1"/>
  <c r="U32" i="12"/>
  <c r="AW32" i="12" s="1"/>
  <c r="U31" i="12"/>
  <c r="AW31" i="12" s="1"/>
  <c r="V10" i="12"/>
  <c r="AX10" i="12" s="1"/>
  <c r="AG53" i="12"/>
  <c r="AG57" i="12" s="1"/>
  <c r="AU53" i="12"/>
  <c r="S57" i="12"/>
  <c r="AU57" i="12" s="1"/>
  <c r="U29" i="12"/>
  <c r="AI29" i="12" s="1"/>
  <c r="AP72" i="11"/>
  <c r="V88" i="11"/>
  <c r="AY88" i="11" s="1"/>
  <c r="BE72" i="11"/>
  <c r="AN72" i="11"/>
  <c r="CB72" i="11"/>
  <c r="AA53" i="11"/>
  <c r="BD53" i="11" s="1"/>
  <c r="Z53" i="11"/>
  <c r="BC53" i="11" s="1"/>
  <c r="BD52" i="11"/>
  <c r="Z62" i="12"/>
  <c r="AN62" i="12" s="1"/>
  <c r="AZ78" i="12"/>
  <c r="AG8" i="12"/>
  <c r="AG10" i="12" s="1"/>
  <c r="S22" i="12"/>
  <c r="R45" i="12" s="1"/>
  <c r="AU8" i="12"/>
  <c r="AJ6" i="12"/>
  <c r="AX6" i="12"/>
  <c r="BE13" i="12"/>
  <c r="W91" i="11"/>
  <c r="AL91" i="11" s="1"/>
  <c r="BW51" i="11"/>
  <c r="BS51" i="11"/>
  <c r="BY51" i="11" s="1"/>
  <c r="X53" i="11"/>
  <c r="BA53" i="11" s="1"/>
  <c r="Z88" i="11"/>
  <c r="BC88" i="11" s="1"/>
  <c r="AR72" i="11"/>
  <c r="AB62" i="12"/>
  <c r="AB70" i="12" s="1"/>
  <c r="AS51" i="11"/>
  <c r="AC53" i="11"/>
  <c r="BF53" i="11" s="1"/>
  <c r="AD72" i="11"/>
  <c r="AD88" i="11" s="1"/>
  <c r="BG88" i="11" s="1"/>
  <c r="AC62" i="12"/>
  <c r="AC70" i="12" s="1"/>
  <c r="BE70" i="12" s="1"/>
  <c r="AD52" i="11"/>
  <c r="BG52" i="11" s="1"/>
  <c r="BA72" i="11"/>
  <c r="CA56" i="11"/>
  <c r="U91" i="11"/>
  <c r="AJ91" i="11" s="1"/>
  <c r="U76" i="11"/>
  <c r="AX76" i="11" s="1"/>
  <c r="U13" i="12"/>
  <c r="AI13" i="12" s="1"/>
  <c r="AJ56" i="11"/>
  <c r="AX7" i="11"/>
  <c r="AQ56" i="11"/>
  <c r="CA7" i="11"/>
  <c r="AY6" i="12"/>
  <c r="AD6" i="12"/>
  <c r="BF6" i="12" s="1"/>
  <c r="AK6" i="12"/>
  <c r="AP56" i="11"/>
  <c r="BC7" i="11"/>
  <c r="V28" i="11"/>
  <c r="AY28" i="11" s="1"/>
  <c r="X91" i="11"/>
  <c r="AM91" i="11" s="1"/>
  <c r="AA76" i="11"/>
  <c r="BD76" i="11" s="1"/>
  <c r="AM72" i="11"/>
  <c r="BR52" i="11"/>
  <c r="BX52" i="11" s="1"/>
  <c r="BX51" i="11"/>
  <c r="BR72" i="11"/>
  <c r="BR88" i="11" s="1"/>
  <c r="BX88" i="11" s="1"/>
  <c r="AH56" i="11"/>
  <c r="AC20" i="12"/>
  <c r="AQ20" i="12" s="1"/>
  <c r="AH13" i="12"/>
  <c r="AB92" i="11"/>
  <c r="AQ92" i="11" s="1"/>
  <c r="AZ7" i="11"/>
  <c r="T20" i="12"/>
  <c r="AV20" i="12" s="1"/>
  <c r="R91" i="11"/>
  <c r="AG91" i="11" s="1"/>
  <c r="W28" i="11"/>
  <c r="AZ28" i="11" s="1"/>
  <c r="W13" i="12"/>
  <c r="AK13" i="12" s="1"/>
  <c r="BF7" i="11"/>
  <c r="AC28" i="11"/>
  <c r="AC106" i="11" s="1"/>
  <c r="BF106" i="11" s="1"/>
  <c r="AW79" i="12"/>
  <c r="Z91" i="11"/>
  <c r="AO91" i="11" s="1"/>
  <c r="Z28" i="11"/>
  <c r="BE56" i="11"/>
  <c r="BO56" i="11"/>
  <c r="BO76" i="11" s="1"/>
  <c r="BU76" i="11" s="1"/>
  <c r="BR7" i="11"/>
  <c r="BR91" i="11" s="1"/>
  <c r="Z13" i="12"/>
  <c r="BB13" i="12" s="1"/>
  <c r="BR56" i="11"/>
  <c r="BX56" i="11" s="1"/>
  <c r="AL76" i="11"/>
  <c r="AL56" i="11"/>
  <c r="AM13" i="12"/>
  <c r="BE7" i="11"/>
  <c r="R92" i="11"/>
  <c r="AG92" i="11" s="1"/>
  <c r="AU7" i="11"/>
  <c r="AG56" i="11"/>
  <c r="BA13" i="12"/>
  <c r="R20" i="12"/>
  <c r="AF20" i="12" s="1"/>
  <c r="AT13" i="12"/>
  <c r="AB91" i="11"/>
  <c r="AQ91" i="11" s="1"/>
  <c r="R28" i="11"/>
  <c r="R106" i="11" s="1"/>
  <c r="R107" i="11" s="1"/>
  <c r="BC56" i="11"/>
  <c r="CB7" i="11"/>
  <c r="AY7" i="11"/>
  <c r="R76" i="11"/>
  <c r="AU76" i="11" s="1"/>
  <c r="X92" i="11"/>
  <c r="AM92" i="11" s="1"/>
  <c r="AB13" i="12"/>
  <c r="S76" i="11"/>
  <c r="AV76" i="11" s="1"/>
  <c r="AZ56" i="11"/>
  <c r="X28" i="11"/>
  <c r="X106" i="11" s="1"/>
  <c r="BA106" i="11" s="1"/>
  <c r="Z76" i="11"/>
  <c r="BC76" i="11" s="1"/>
  <c r="X13" i="12"/>
  <c r="BO7" i="11"/>
  <c r="BO92" i="11" s="1"/>
  <c r="BQ56" i="11"/>
  <c r="AV7" i="11"/>
  <c r="AP87" i="11"/>
  <c r="V76" i="11"/>
  <c r="CB76" i="11" s="1"/>
  <c r="V92" i="11"/>
  <c r="AK92" i="11" s="1"/>
  <c r="V13" i="12"/>
  <c r="S92" i="11"/>
  <c r="AH92" i="11" s="1"/>
  <c r="S13" i="12"/>
  <c r="S91" i="11"/>
  <c r="AH91" i="11" s="1"/>
  <c r="AD56" i="11"/>
  <c r="AD7" i="11"/>
  <c r="BG7" i="11" s="1"/>
  <c r="BP7" i="11"/>
  <c r="BP92" i="11" s="1"/>
  <c r="AK56" i="11"/>
  <c r="AS6" i="11"/>
  <c r="BP56" i="11"/>
  <c r="BP76" i="11" s="1"/>
  <c r="BV76" i="11" s="1"/>
  <c r="CB56" i="11"/>
  <c r="BQ7" i="11"/>
  <c r="BA56" i="11"/>
  <c r="AM56" i="11"/>
  <c r="X76" i="11"/>
  <c r="BS6" i="11"/>
  <c r="BY6" i="11" s="1"/>
  <c r="X92" i="12"/>
  <c r="AL92" i="12" s="1"/>
  <c r="AQ10" i="12"/>
  <c r="AI75" i="11"/>
  <c r="AW75" i="11"/>
  <c r="AN75" i="11"/>
  <c r="AL75" i="11"/>
  <c r="AZ75" i="11"/>
  <c r="AG75" i="11"/>
  <c r="AU75" i="11"/>
  <c r="BA75" i="11"/>
  <c r="AM75" i="11"/>
  <c r="AV75" i="11"/>
  <c r="AH75" i="11"/>
  <c r="AV87" i="11"/>
  <c r="AH87" i="11"/>
  <c r="AX87" i="11"/>
  <c r="CA87" i="11"/>
  <c r="AJ87" i="11"/>
  <c r="AU87" i="11"/>
  <c r="AG87" i="11"/>
  <c r="AM62" i="12"/>
  <c r="BA62" i="12"/>
  <c r="Y70" i="12"/>
  <c r="AT62" i="12"/>
  <c r="AF62" i="12"/>
  <c r="R70" i="12"/>
  <c r="BC62" i="12"/>
  <c r="AO62" i="12"/>
  <c r="AA70" i="12"/>
  <c r="AG103" i="11"/>
  <c r="AU103" i="11"/>
  <c r="AV103" i="11"/>
  <c r="AH103" i="11"/>
  <c r="BE88" i="11"/>
  <c r="AQ88" i="11"/>
  <c r="CA88" i="11"/>
  <c r="AX88" i="11"/>
  <c r="AJ88" i="11"/>
  <c r="AM88" i="11"/>
  <c r="BA88" i="11"/>
  <c r="AJ103" i="11"/>
  <c r="AX103" i="11"/>
  <c r="BB88" i="11"/>
  <c r="AN88" i="11"/>
  <c r="R68" i="12"/>
  <c r="AD61" i="12"/>
  <c r="BF61" i="12" s="1"/>
  <c r="AF61" i="12"/>
  <c r="AT61" i="12"/>
  <c r="R84" i="12"/>
  <c r="R53" i="11"/>
  <c r="AU53" i="11" s="1"/>
  <c r="BC60" i="12"/>
  <c r="AO60" i="12"/>
  <c r="AA67" i="12"/>
  <c r="AA64" i="12"/>
  <c r="BC64" i="12" s="1"/>
  <c r="BE60" i="12"/>
  <c r="AC67" i="12"/>
  <c r="AQ60" i="12"/>
  <c r="AJ60" i="12"/>
  <c r="AX60" i="12"/>
  <c r="V67" i="12"/>
  <c r="P55" i="24"/>
  <c r="R55" i="24"/>
  <c r="T55" i="24"/>
  <c r="AZ60" i="12"/>
  <c r="AL60" i="12"/>
  <c r="AU60" i="12"/>
  <c r="AG60" i="12"/>
  <c r="S67" i="12"/>
  <c r="BA60" i="12"/>
  <c r="AM60" i="12"/>
  <c r="Y64" i="12"/>
  <c r="BA64" i="12" s="1"/>
  <c r="CR52" i="23"/>
  <c r="DL52" i="23"/>
  <c r="AQ76" i="11"/>
  <c r="BE76" i="11"/>
  <c r="AL57" i="12"/>
  <c r="AM57" i="12"/>
  <c r="AL32" i="12"/>
  <c r="AY7" i="12"/>
  <c r="AK7" i="12"/>
  <c r="W21" i="12"/>
  <c r="U30" i="12"/>
  <c r="AW30" i="12" s="1"/>
  <c r="W10" i="12"/>
  <c r="AY10" i="12" s="1"/>
  <c r="AV69" i="12"/>
  <c r="AH69" i="12"/>
  <c r="AL69" i="12"/>
  <c r="AZ69" i="12"/>
  <c r="AM69" i="12"/>
  <c r="BA69" i="12"/>
  <c r="BE69" i="12"/>
  <c r="AQ69" i="12"/>
  <c r="AY69" i="12"/>
  <c r="AK69" i="12"/>
  <c r="AF22" i="12"/>
  <c r="AT22" i="12"/>
  <c r="BC31" i="12"/>
  <c r="AV22" i="12"/>
  <c r="AH22" i="12"/>
  <c r="AZ67" i="12"/>
  <c r="AL67" i="12"/>
  <c r="BB7" i="12"/>
  <c r="AN7" i="12"/>
  <c r="Z21" i="12"/>
  <c r="Z10" i="12"/>
  <c r="BB10" i="12" s="1"/>
  <c r="X30" i="12"/>
  <c r="AD7" i="12"/>
  <c r="BF7" i="12" s="1"/>
  <c r="AT21" i="12"/>
  <c r="AF21" i="12"/>
  <c r="AK22" i="12"/>
  <c r="AY22" i="12"/>
  <c r="AK57" i="12"/>
  <c r="AI22" i="12"/>
  <c r="BB22" i="12"/>
  <c r="AN22" i="12"/>
  <c r="AT69" i="12"/>
  <c r="AF69" i="12"/>
  <c r="X17" i="12" l="1"/>
  <c r="AZ17" i="12" s="1"/>
  <c r="W23" i="12"/>
  <c r="AK23" i="12" s="1"/>
  <c r="AL15" i="12"/>
  <c r="AN73" i="11"/>
  <c r="AS52" i="11"/>
  <c r="BA104" i="11"/>
  <c r="BB104" i="11"/>
  <c r="AR87" i="11"/>
  <c r="AJ73" i="11"/>
  <c r="BP53" i="11"/>
  <c r="BV53" i="11" s="1"/>
  <c r="AG21" i="12"/>
  <c r="AP75" i="11"/>
  <c r="AL21" i="12"/>
  <c r="Y17" i="12"/>
  <c r="BA17" i="12" s="1"/>
  <c r="BP75" i="11"/>
  <c r="BV75" i="11" s="1"/>
  <c r="AS55" i="11"/>
  <c r="Z37" i="24"/>
  <c r="BE75" i="11"/>
  <c r="AO75" i="11"/>
  <c r="CB75" i="11"/>
  <c r="AS32" i="11"/>
  <c r="AS53" i="11" s="1"/>
  <c r="AY75" i="11"/>
  <c r="AM87" i="11"/>
  <c r="U70" i="12"/>
  <c r="AI70" i="12" s="1"/>
  <c r="AW62" i="12"/>
  <c r="Y23" i="12"/>
  <c r="AM23" i="12" s="1"/>
  <c r="AM15" i="12"/>
  <c r="AM17" i="12" s="1"/>
  <c r="AT77" i="12"/>
  <c r="BE22" i="12"/>
  <c r="AW76" i="12"/>
  <c r="V55" i="24"/>
  <c r="V58" i="24"/>
  <c r="X58" i="24" s="1"/>
  <c r="AZ77" i="12"/>
  <c r="AF29" i="12"/>
  <c r="AR29" i="12" s="1"/>
  <c r="AO29" i="12"/>
  <c r="AX21" i="12"/>
  <c r="BC37" i="12"/>
  <c r="AQ21" i="12"/>
  <c r="AZ37" i="12"/>
  <c r="AF60" i="12"/>
  <c r="AF64" i="12" s="1"/>
  <c r="AT60" i="12"/>
  <c r="AT67" i="12"/>
  <c r="AX62" i="12"/>
  <c r="AN106" i="11"/>
  <c r="CM52" i="23"/>
  <c r="Y107" i="11"/>
  <c r="AN107" i="11" s="1"/>
  <c r="BB28" i="11"/>
  <c r="AQ15" i="12"/>
  <c r="AQ17" i="12" s="1"/>
  <c r="AI84" i="12"/>
  <c r="AM67" i="12"/>
  <c r="R64" i="12"/>
  <c r="AT64" i="12" s="1"/>
  <c r="AJ10" i="12"/>
  <c r="AD69" i="12"/>
  <c r="BF69" i="12" s="1"/>
  <c r="AW69" i="12"/>
  <c r="U92" i="12"/>
  <c r="AI92" i="12" s="1"/>
  <c r="AL76" i="12"/>
  <c r="AL80" i="12" s="1"/>
  <c r="AW68" i="12"/>
  <c r="AV60" i="12"/>
  <c r="V64" i="12"/>
  <c r="AX64" i="12" s="1"/>
  <c r="T17" i="12"/>
  <c r="AV17" i="12" s="1"/>
  <c r="AN68" i="12"/>
  <c r="AU68" i="12"/>
  <c r="AR14" i="12"/>
  <c r="AI37" i="12"/>
  <c r="AR37" i="12" s="1"/>
  <c r="AA107" i="11"/>
  <c r="BD107" i="11" s="1"/>
  <c r="DM34" i="23"/>
  <c r="BJ52" i="23"/>
  <c r="CX52" i="23" s="1"/>
  <c r="CS34" i="23"/>
  <c r="BD106" i="11"/>
  <c r="BD28" i="11"/>
  <c r="AO77" i="12"/>
  <c r="AR54" i="12"/>
  <c r="AX69" i="12"/>
  <c r="R92" i="12"/>
  <c r="AT92" i="12" s="1"/>
  <c r="AP22" i="12"/>
  <c r="AA45" i="12"/>
  <c r="BC45" i="12" s="1"/>
  <c r="AS7" i="11"/>
  <c r="AS92" i="11" s="1"/>
  <c r="AM73" i="11"/>
  <c r="T23" i="12"/>
  <c r="AV23" i="12" s="1"/>
  <c r="S17" i="12"/>
  <c r="AU17" i="12" s="1"/>
  <c r="AV15" i="12"/>
  <c r="AJ62" i="12"/>
  <c r="AJ64" i="12" s="1"/>
  <c r="U85" i="12"/>
  <c r="AW85" i="12" s="1"/>
  <c r="AK62" i="12"/>
  <c r="AK64" i="12" s="1"/>
  <c r="AY62" i="12"/>
  <c r="V23" i="12"/>
  <c r="U46" i="12" s="1"/>
  <c r="AW46" i="12" s="1"/>
  <c r="AK15" i="12"/>
  <c r="AK17" i="12" s="1"/>
  <c r="DM53" i="23"/>
  <c r="AQ68" i="12"/>
  <c r="AT37" i="12"/>
  <c r="AP21" i="12"/>
  <c r="AM21" i="12"/>
  <c r="AM20" i="12"/>
  <c r="AZ79" i="12"/>
  <c r="AH68" i="12"/>
  <c r="AA91" i="12"/>
  <c r="AO91" i="12" s="1"/>
  <c r="BC30" i="12"/>
  <c r="R44" i="12"/>
  <c r="AF44" i="12" s="1"/>
  <c r="AV21" i="12"/>
  <c r="U45" i="12"/>
  <c r="AW45" i="12" s="1"/>
  <c r="AJ22" i="12"/>
  <c r="X45" i="12"/>
  <c r="AL45" i="12" s="1"/>
  <c r="AD76" i="12"/>
  <c r="BF76" i="12" s="1"/>
  <c r="AH57" i="12"/>
  <c r="BF14" i="12"/>
  <c r="AH17" i="12"/>
  <c r="Y25" i="12"/>
  <c r="BA25" i="12" s="1"/>
  <c r="U64" i="12"/>
  <c r="AW64" i="12" s="1"/>
  <c r="BW55" i="11"/>
  <c r="AV62" i="12"/>
  <c r="AW87" i="11"/>
  <c r="AX53" i="11"/>
  <c r="T70" i="12"/>
  <c r="AH70" i="12" s="1"/>
  <c r="AU15" i="12"/>
  <c r="Z40" i="24"/>
  <c r="CV54" i="23"/>
  <c r="CS53" i="23"/>
  <c r="CV34" i="23"/>
  <c r="CS52" i="23"/>
  <c r="V36" i="24"/>
  <c r="Z36" i="24" s="1"/>
  <c r="X38" i="24"/>
  <c r="V56" i="24"/>
  <c r="Z56" i="24" s="1"/>
  <c r="T64" i="12"/>
  <c r="AV64" i="12" s="1"/>
  <c r="AI60" i="12"/>
  <c r="AI64" i="12" s="1"/>
  <c r="DM56" i="23"/>
  <c r="U67" i="12"/>
  <c r="AI67" i="12" s="1"/>
  <c r="BI52" i="23"/>
  <c r="CW52" i="23" s="1"/>
  <c r="DF52" i="23"/>
  <c r="AO79" i="12"/>
  <c r="AZ23" i="12"/>
  <c r="BC32" i="12"/>
  <c r="AA33" i="12"/>
  <c r="BC33" i="12" s="1"/>
  <c r="AR9" i="12"/>
  <c r="X91" i="12"/>
  <c r="AZ91" i="12" s="1"/>
  <c r="AP57" i="12"/>
  <c r="AA92" i="12"/>
  <c r="BC92" i="12" s="1"/>
  <c r="AG69" i="12"/>
  <c r="AD79" i="12"/>
  <c r="BF79" i="12" s="1"/>
  <c r="AK70" i="12"/>
  <c r="X80" i="12"/>
  <c r="AZ80" i="12" s="1"/>
  <c r="AI77" i="12"/>
  <c r="AD77" i="12"/>
  <c r="BF77" i="12" s="1"/>
  <c r="AF78" i="12"/>
  <c r="BD69" i="12"/>
  <c r="AJ69" i="12"/>
  <c r="U80" i="12"/>
  <c r="AW80" i="12" s="1"/>
  <c r="AA80" i="12"/>
  <c r="BC80" i="12" s="1"/>
  <c r="AI78" i="12"/>
  <c r="AO78" i="12"/>
  <c r="AD78" i="12"/>
  <c r="BF78" i="12" s="1"/>
  <c r="AF10" i="12"/>
  <c r="AO76" i="12"/>
  <c r="R80" i="12"/>
  <c r="AT80" i="12" s="1"/>
  <c r="AT76" i="12"/>
  <c r="AF76" i="12"/>
  <c r="AZ29" i="12"/>
  <c r="T107" i="11"/>
  <c r="AI107" i="11" s="1"/>
  <c r="AB107" i="11"/>
  <c r="BE107" i="11" s="1"/>
  <c r="BD67" i="12"/>
  <c r="CB53" i="11"/>
  <c r="U83" i="12"/>
  <c r="AI83" i="12" s="1"/>
  <c r="AA83" i="12"/>
  <c r="AO83" i="12" s="1"/>
  <c r="W67" i="12"/>
  <c r="AY67" i="12" s="1"/>
  <c r="AY60" i="12"/>
  <c r="AP60" i="12"/>
  <c r="W64" i="12"/>
  <c r="AY64" i="12" s="1"/>
  <c r="AD60" i="12"/>
  <c r="BF60" i="12" s="1"/>
  <c r="BD60" i="12"/>
  <c r="AD75" i="11"/>
  <c r="BG75" i="11" s="1"/>
  <c r="BF75" i="11"/>
  <c r="BX55" i="11"/>
  <c r="AX75" i="11"/>
  <c r="BS55" i="11"/>
  <c r="BY55" i="11" s="1"/>
  <c r="BU55" i="11"/>
  <c r="AV28" i="11"/>
  <c r="AK73" i="11"/>
  <c r="BO53" i="11"/>
  <c r="BU53" i="11" s="1"/>
  <c r="BV71" i="11"/>
  <c r="BO104" i="11"/>
  <c r="BU104" i="11" s="1"/>
  <c r="BO103" i="11"/>
  <c r="BU103" i="11" s="1"/>
  <c r="AX15" i="12"/>
  <c r="AI104" i="11"/>
  <c r="AS71" i="11"/>
  <c r="AS73" i="11" s="1"/>
  <c r="S23" i="12"/>
  <c r="AU23" i="12" s="1"/>
  <c r="BQ87" i="11"/>
  <c r="BW87" i="11" s="1"/>
  <c r="AO23" i="12"/>
  <c r="AQ106" i="11"/>
  <c r="AH104" i="11"/>
  <c r="BG27" i="11"/>
  <c r="X38" i="12"/>
  <c r="AL38" i="12" s="1"/>
  <c r="BE28" i="11"/>
  <c r="AY103" i="11"/>
  <c r="AL73" i="11"/>
  <c r="AW106" i="11"/>
  <c r="AW28" i="11"/>
  <c r="BO87" i="11"/>
  <c r="BU87" i="11" s="1"/>
  <c r="AY23" i="12"/>
  <c r="AU104" i="11"/>
  <c r="BQ88" i="11"/>
  <c r="BW88" i="11" s="1"/>
  <c r="AC23" i="12"/>
  <c r="AQ23" i="12" s="1"/>
  <c r="AR104" i="11"/>
  <c r="BS71" i="11"/>
  <c r="BS87" i="11" s="1"/>
  <c r="BY87" i="11" s="1"/>
  <c r="BG71" i="11"/>
  <c r="AC17" i="12"/>
  <c r="BE17" i="12" s="1"/>
  <c r="AZ87" i="11"/>
  <c r="AZ103" i="11"/>
  <c r="T56" i="24"/>
  <c r="P56" i="24"/>
  <c r="N54" i="24"/>
  <c r="R54" i="24" s="1"/>
  <c r="BQ53" i="11"/>
  <c r="BW53" i="11" s="1"/>
  <c r="AH88" i="11"/>
  <c r="AW88" i="11"/>
  <c r="R38" i="12"/>
  <c r="AT38" i="12" s="1"/>
  <c r="AD104" i="11"/>
  <c r="BG104" i="11" s="1"/>
  <c r="AS27" i="11"/>
  <c r="U38" i="12"/>
  <c r="AI38" i="12" s="1"/>
  <c r="AI15" i="12"/>
  <c r="AI17" i="12" s="1"/>
  <c r="AX104" i="11"/>
  <c r="AT15" i="12"/>
  <c r="BQ103" i="11"/>
  <c r="BW103" i="11" s="1"/>
  <c r="AW15" i="12"/>
  <c r="CS54" i="23"/>
  <c r="DJ52" i="23"/>
  <c r="AW21" i="12"/>
  <c r="AV67" i="12"/>
  <c r="AH67" i="12"/>
  <c r="R83" i="12"/>
  <c r="AF83" i="12" s="1"/>
  <c r="AH60" i="12"/>
  <c r="BS32" i="11"/>
  <c r="BY32" i="11" s="1"/>
  <c r="AN60" i="12"/>
  <c r="AN64" i="12" s="1"/>
  <c r="X83" i="12"/>
  <c r="AZ83" i="12" s="1"/>
  <c r="Z67" i="12"/>
  <c r="X90" i="12" s="1"/>
  <c r="AL90" i="12" s="1"/>
  <c r="Z64" i="12"/>
  <c r="BB64" i="12" s="1"/>
  <c r="T58" i="24"/>
  <c r="AF79" i="12"/>
  <c r="AR55" i="12"/>
  <c r="AF31" i="12"/>
  <c r="AZ31" i="12"/>
  <c r="BA22" i="12"/>
  <c r="AR8" i="12"/>
  <c r="AD57" i="12"/>
  <c r="BF57" i="12" s="1"/>
  <c r="AR56" i="12"/>
  <c r="AA44" i="12"/>
  <c r="AO44" i="12" s="1"/>
  <c r="AR53" i="12"/>
  <c r="AX28" i="11"/>
  <c r="BF76" i="11"/>
  <c r="Z70" i="12"/>
  <c r="AZ88" i="11"/>
  <c r="R23" i="12"/>
  <c r="AF23" i="12" s="1"/>
  <c r="AF25" i="12" s="1"/>
  <c r="R17" i="12"/>
  <c r="AT17" i="12" s="1"/>
  <c r="AY87" i="11"/>
  <c r="AK87" i="11"/>
  <c r="CB87" i="11"/>
  <c r="BQ104" i="11"/>
  <c r="BW104" i="11" s="1"/>
  <c r="AK88" i="11"/>
  <c r="AP15" i="12"/>
  <c r="BD15" i="12"/>
  <c r="AB17" i="12"/>
  <c r="BD17" i="12" s="1"/>
  <c r="AB23" i="12"/>
  <c r="AA38" i="12"/>
  <c r="BC38" i="12" s="1"/>
  <c r="AO104" i="11"/>
  <c r="AX68" i="12"/>
  <c r="P58" i="24"/>
  <c r="BC84" i="12"/>
  <c r="R58" i="24"/>
  <c r="AO21" i="12"/>
  <c r="J54" i="24"/>
  <c r="R36" i="24"/>
  <c r="AD29" i="12"/>
  <c r="BF29" i="12" s="1"/>
  <c r="R33" i="12"/>
  <c r="AT33" i="12" s="1"/>
  <c r="AF32" i="12"/>
  <c r="AD32" i="12"/>
  <c r="BF32" i="12" s="1"/>
  <c r="AI32" i="12"/>
  <c r="AP68" i="12"/>
  <c r="AY68" i="12"/>
  <c r="U91" i="12"/>
  <c r="AI91" i="12" s="1"/>
  <c r="AI31" i="12"/>
  <c r="AD31" i="12"/>
  <c r="BF31" i="12" s="1"/>
  <c r="AW29" i="12"/>
  <c r="AR61" i="12"/>
  <c r="BD68" i="12"/>
  <c r="AD68" i="12"/>
  <c r="BF68" i="12" s="1"/>
  <c r="AZ84" i="12"/>
  <c r="CA75" i="11"/>
  <c r="CA28" i="11"/>
  <c r="S64" i="12"/>
  <c r="AU64" i="12" s="1"/>
  <c r="AG70" i="12"/>
  <c r="S72" i="12"/>
  <c r="AU72" i="12" s="1"/>
  <c r="AG62" i="12"/>
  <c r="AG64" i="12" s="1"/>
  <c r="BD62" i="12"/>
  <c r="AU62" i="12"/>
  <c r="R85" i="12"/>
  <c r="AT85" i="12" s="1"/>
  <c r="X64" i="12"/>
  <c r="AZ64" i="12" s="1"/>
  <c r="AQ87" i="11"/>
  <c r="AZ62" i="12"/>
  <c r="AU88" i="11"/>
  <c r="CB88" i="11"/>
  <c r="X70" i="12"/>
  <c r="AL70" i="12" s="1"/>
  <c r="AL72" i="12" s="1"/>
  <c r="X85" i="12"/>
  <c r="AL85" i="12" s="1"/>
  <c r="BD88" i="11"/>
  <c r="BB62" i="12"/>
  <c r="BS72" i="11"/>
  <c r="BY72" i="11" s="1"/>
  <c r="BB87" i="11"/>
  <c r="BB15" i="12"/>
  <c r="Z23" i="12"/>
  <c r="BB23" i="12" s="1"/>
  <c r="BR103" i="11"/>
  <c r="BX103" i="11" s="1"/>
  <c r="BR104" i="11"/>
  <c r="BX104" i="11" s="1"/>
  <c r="BU72" i="11"/>
  <c r="AD15" i="12"/>
  <c r="BF15" i="12" s="1"/>
  <c r="BR87" i="11"/>
  <c r="BX87" i="11" s="1"/>
  <c r="AQ104" i="11"/>
  <c r="BE104" i="11"/>
  <c r="BS27" i="11"/>
  <c r="BY27" i="11" s="1"/>
  <c r="AR88" i="11"/>
  <c r="AP62" i="12"/>
  <c r="L54" i="24"/>
  <c r="H58" i="24"/>
  <c r="AB64" i="12"/>
  <c r="BD64" i="12" s="1"/>
  <c r="T36" i="24"/>
  <c r="AA85" i="12"/>
  <c r="BC85" i="12" s="1"/>
  <c r="H54" i="24"/>
  <c r="J58" i="24"/>
  <c r="L58" i="24"/>
  <c r="BP88" i="11"/>
  <c r="BV88" i="11" s="1"/>
  <c r="DK52" i="23"/>
  <c r="AS72" i="11"/>
  <c r="AD53" i="11"/>
  <c r="BG53" i="11" s="1"/>
  <c r="AO88" i="11"/>
  <c r="BV27" i="11"/>
  <c r="BP104" i="11"/>
  <c r="BV104" i="11" s="1"/>
  <c r="BC13" i="12"/>
  <c r="V106" i="11"/>
  <c r="AK106" i="11" s="1"/>
  <c r="AA20" i="12"/>
  <c r="AA25" i="12" s="1"/>
  <c r="BC25" i="12" s="1"/>
  <c r="AO13" i="12"/>
  <c r="AO17" i="12" s="1"/>
  <c r="BU56" i="11"/>
  <c r="AD22" i="12"/>
  <c r="BF22" i="12" s="1"/>
  <c r="AR6" i="12"/>
  <c r="AK10" i="12"/>
  <c r="AG22" i="12"/>
  <c r="AR22" i="12" s="1"/>
  <c r="AU22" i="12"/>
  <c r="AC64" i="12"/>
  <c r="BE64" i="12" s="1"/>
  <c r="BG72" i="11"/>
  <c r="BX72" i="11"/>
  <c r="AQ70" i="12"/>
  <c r="AQ62" i="12"/>
  <c r="BR53" i="11"/>
  <c r="BX53" i="11" s="1"/>
  <c r="BE62" i="12"/>
  <c r="BS52" i="11"/>
  <c r="BY52" i="11" s="1"/>
  <c r="AC72" i="12"/>
  <c r="BE72" i="12" s="1"/>
  <c r="AD62" i="12"/>
  <c r="BF62" i="12" s="1"/>
  <c r="CB28" i="11"/>
  <c r="CA76" i="11"/>
  <c r="AJ76" i="11"/>
  <c r="U20" i="12"/>
  <c r="U25" i="12" s="1"/>
  <c r="AW25" i="12" s="1"/>
  <c r="BD13" i="12"/>
  <c r="AW13" i="12"/>
  <c r="AD91" i="11"/>
  <c r="U17" i="12"/>
  <c r="AW17" i="12" s="1"/>
  <c r="AD28" i="11"/>
  <c r="AE28" i="11" s="1"/>
  <c r="AO76" i="11"/>
  <c r="W20" i="12"/>
  <c r="W25" i="12" s="1"/>
  <c r="AY25" i="12" s="1"/>
  <c r="BR28" i="11"/>
  <c r="BX28" i="11" s="1"/>
  <c r="AH76" i="11"/>
  <c r="AU106" i="11"/>
  <c r="BE20" i="12"/>
  <c r="W106" i="11"/>
  <c r="W107" i="11" s="1"/>
  <c r="AL107" i="11" s="1"/>
  <c r="AP76" i="11"/>
  <c r="AY13" i="12"/>
  <c r="W17" i="12"/>
  <c r="AY17" i="12" s="1"/>
  <c r="AC107" i="11"/>
  <c r="BF107" i="11" s="1"/>
  <c r="BF28" i="11"/>
  <c r="AR106" i="11"/>
  <c r="AH20" i="12"/>
  <c r="AT20" i="12"/>
  <c r="Z17" i="12"/>
  <c r="BB17" i="12" s="1"/>
  <c r="AG106" i="11"/>
  <c r="AS106" i="11" s="1"/>
  <c r="AU28" i="11"/>
  <c r="AG76" i="11"/>
  <c r="BA28" i="11"/>
  <c r="AD92" i="11"/>
  <c r="AN13" i="12"/>
  <c r="AN17" i="12" s="1"/>
  <c r="BO28" i="11"/>
  <c r="BU28" i="11" s="1"/>
  <c r="BC28" i="11"/>
  <c r="Z106" i="11"/>
  <c r="BR76" i="11"/>
  <c r="BX76" i="11" s="1"/>
  <c r="Z20" i="12"/>
  <c r="AN20" i="12" s="1"/>
  <c r="BR92" i="11"/>
  <c r="BX7" i="11"/>
  <c r="AM106" i="11"/>
  <c r="X107" i="11"/>
  <c r="AM107" i="11" s="1"/>
  <c r="AB20" i="12"/>
  <c r="AA36" i="12"/>
  <c r="AP13" i="12"/>
  <c r="BU7" i="11"/>
  <c r="BO91" i="11"/>
  <c r="AZ92" i="12"/>
  <c r="AZ13" i="12"/>
  <c r="X20" i="12"/>
  <c r="X36" i="12"/>
  <c r="AZ36" i="12" s="1"/>
  <c r="BW56" i="11"/>
  <c r="BQ76" i="11"/>
  <c r="BW76" i="11" s="1"/>
  <c r="AL13" i="12"/>
  <c r="AK76" i="11"/>
  <c r="BP91" i="11"/>
  <c r="BV7" i="11"/>
  <c r="BP28" i="11"/>
  <c r="BP106" i="11" s="1"/>
  <c r="BP107" i="11" s="1"/>
  <c r="BV107" i="11" s="1"/>
  <c r="AH106" i="11"/>
  <c r="S107" i="11"/>
  <c r="AH107" i="11" s="1"/>
  <c r="BV56" i="11"/>
  <c r="AY76" i="11"/>
  <c r="AS56" i="11"/>
  <c r="AJ13" i="12"/>
  <c r="AJ17" i="12" s="1"/>
  <c r="AX13" i="12"/>
  <c r="V20" i="12"/>
  <c r="U36" i="12"/>
  <c r="AW36" i="12" s="1"/>
  <c r="S20" i="12"/>
  <c r="AU13" i="12"/>
  <c r="R36" i="12"/>
  <c r="AG13" i="12"/>
  <c r="AG17" i="12" s="1"/>
  <c r="V17" i="12"/>
  <c r="AX17" i="12" s="1"/>
  <c r="AD13" i="12"/>
  <c r="AD36" i="12" s="1"/>
  <c r="BF36" i="12" s="1"/>
  <c r="BQ92" i="11"/>
  <c r="BQ91" i="11"/>
  <c r="BW7" i="11"/>
  <c r="BQ28" i="11"/>
  <c r="AD76" i="11"/>
  <c r="BG76" i="11" s="1"/>
  <c r="BG56" i="11"/>
  <c r="BA76" i="11"/>
  <c r="AM76" i="11"/>
  <c r="BS56" i="11"/>
  <c r="BS7" i="11"/>
  <c r="BS92" i="11" s="1"/>
  <c r="AT70" i="12"/>
  <c r="R72" i="12"/>
  <c r="AT72" i="12" s="1"/>
  <c r="AD21" i="12"/>
  <c r="BF21" i="12" s="1"/>
  <c r="R90" i="12"/>
  <c r="AF90" i="12" s="1"/>
  <c r="AM64" i="12"/>
  <c r="AO64" i="12"/>
  <c r="AL64" i="12"/>
  <c r="V72" i="12"/>
  <c r="AX72" i="12" s="1"/>
  <c r="BC70" i="12"/>
  <c r="AO70" i="12"/>
  <c r="AM70" i="12"/>
  <c r="Y72" i="12"/>
  <c r="BA72" i="12" s="1"/>
  <c r="BA70" i="12"/>
  <c r="AP70" i="12"/>
  <c r="BD70" i="12"/>
  <c r="AA93" i="12"/>
  <c r="AB72" i="12"/>
  <c r="BD72" i="12" s="1"/>
  <c r="AF70" i="12"/>
  <c r="AX70" i="12"/>
  <c r="AJ70" i="12"/>
  <c r="AS103" i="11"/>
  <c r="AW23" i="12"/>
  <c r="AI23" i="12"/>
  <c r="AF17" i="12"/>
  <c r="AT84" i="12"/>
  <c r="AD84" i="12"/>
  <c r="BF84" i="12" s="1"/>
  <c r="AF84" i="12"/>
  <c r="AT68" i="12"/>
  <c r="R91" i="12"/>
  <c r="AF68" i="12"/>
  <c r="U44" i="12"/>
  <c r="AI44" i="12" s="1"/>
  <c r="AU67" i="12"/>
  <c r="AG67" i="12"/>
  <c r="BC67" i="12"/>
  <c r="AO67" i="12"/>
  <c r="AA90" i="12"/>
  <c r="AA72" i="12"/>
  <c r="BC72" i="12" s="1"/>
  <c r="AJ67" i="12"/>
  <c r="AX67" i="12"/>
  <c r="BE67" i="12"/>
  <c r="AQ67" i="12"/>
  <c r="AX106" i="11"/>
  <c r="AJ106" i="11"/>
  <c r="U107" i="11"/>
  <c r="AO33" i="12"/>
  <c r="U33" i="12"/>
  <c r="AW33" i="12" s="1"/>
  <c r="AI30" i="12"/>
  <c r="AD10" i="12"/>
  <c r="BF10" i="12" s="1"/>
  <c r="AK21" i="12"/>
  <c r="AY21" i="12"/>
  <c r="AT45" i="12"/>
  <c r="AF45" i="12"/>
  <c r="AN10" i="12"/>
  <c r="AR7" i="12"/>
  <c r="AL30" i="12"/>
  <c r="X33" i="12"/>
  <c r="AZ33" i="12" s="1"/>
  <c r="AZ30" i="12"/>
  <c r="AG107" i="11"/>
  <c r="AS107" i="11" s="1"/>
  <c r="AU107" i="11"/>
  <c r="AD30" i="12"/>
  <c r="BF30" i="12" s="1"/>
  <c r="BB21" i="12"/>
  <c r="AN21" i="12"/>
  <c r="X44" i="12"/>
  <c r="AL17" i="12" l="1"/>
  <c r="U93" i="12"/>
  <c r="AW70" i="12"/>
  <c r="AS87" i="11"/>
  <c r="BA23" i="12"/>
  <c r="Z58" i="24"/>
  <c r="Z55" i="24"/>
  <c r="X55" i="24"/>
  <c r="AR77" i="12"/>
  <c r="AI45" i="12"/>
  <c r="AR79" i="12"/>
  <c r="BB107" i="11"/>
  <c r="AQ25" i="12"/>
  <c r="AM72" i="12"/>
  <c r="BS75" i="11"/>
  <c r="BY75" i="11" s="1"/>
  <c r="AI85" i="12"/>
  <c r="AI87" i="12" s="1"/>
  <c r="AF85" i="12"/>
  <c r="AS104" i="11"/>
  <c r="AR15" i="12"/>
  <c r="AF38" i="12"/>
  <c r="AR84" i="12"/>
  <c r="U87" i="12"/>
  <c r="AW87" i="12" s="1"/>
  <c r="AW92" i="12"/>
  <c r="AF92" i="12"/>
  <c r="AZ45" i="12"/>
  <c r="AP107" i="11"/>
  <c r="AO38" i="12"/>
  <c r="AH23" i="12"/>
  <c r="AH25" i="12" s="1"/>
  <c r="R40" i="12"/>
  <c r="AT40" i="12" s="1"/>
  <c r="AS91" i="11"/>
  <c r="AS76" i="11" s="1"/>
  <c r="AS28" i="11"/>
  <c r="T25" i="12"/>
  <c r="AV25" i="12" s="1"/>
  <c r="AO45" i="12"/>
  <c r="AR45" i="12" s="1"/>
  <c r="AD45" i="12"/>
  <c r="BF45" i="12" s="1"/>
  <c r="AJ23" i="12"/>
  <c r="V25" i="12"/>
  <c r="AX25" i="12" s="1"/>
  <c r="AX23" i="12"/>
  <c r="S25" i="12"/>
  <c r="AU25" i="12" s="1"/>
  <c r="BC91" i="12"/>
  <c r="AM25" i="12"/>
  <c r="AK67" i="12"/>
  <c r="AK72" i="12" s="1"/>
  <c r="AT44" i="12"/>
  <c r="AO92" i="12"/>
  <c r="AR31" i="12"/>
  <c r="AF33" i="12"/>
  <c r="AW67" i="12"/>
  <c r="R93" i="12"/>
  <c r="AF93" i="12" s="1"/>
  <c r="T72" i="12"/>
  <c r="AV72" i="12" s="1"/>
  <c r="AV70" i="12"/>
  <c r="AH72" i="12"/>
  <c r="AQ107" i="11"/>
  <c r="X36" i="24"/>
  <c r="X56" i="24"/>
  <c r="V54" i="24"/>
  <c r="X54" i="24" s="1"/>
  <c r="AL91" i="12"/>
  <c r="AW107" i="11"/>
  <c r="U72" i="12"/>
  <c r="AW72" i="12" s="1"/>
  <c r="AW83" i="12"/>
  <c r="T54" i="24"/>
  <c r="AR60" i="12"/>
  <c r="P54" i="24"/>
  <c r="AI80" i="12"/>
  <c r="AD92" i="12"/>
  <c r="BF92" i="12" s="1"/>
  <c r="AR69" i="12"/>
  <c r="AR78" i="12"/>
  <c r="AR76" i="12"/>
  <c r="AF80" i="12"/>
  <c r="AR57" i="12"/>
  <c r="AN23" i="12"/>
  <c r="AN25" i="12" s="1"/>
  <c r="AG23" i="12"/>
  <c r="AC25" i="12"/>
  <c r="BE25" i="12" s="1"/>
  <c r="AO80" i="12"/>
  <c r="AD80" i="12"/>
  <c r="BF80" i="12" s="1"/>
  <c r="U90" i="12"/>
  <c r="AD90" i="12" s="1"/>
  <c r="BF90" i="12" s="1"/>
  <c r="AZ90" i="12"/>
  <c r="BB67" i="12"/>
  <c r="W72" i="12"/>
  <c r="AY72" i="12" s="1"/>
  <c r="BC44" i="12"/>
  <c r="BC83" i="12"/>
  <c r="AH64" i="12"/>
  <c r="AP64" i="12"/>
  <c r="X40" i="12"/>
  <c r="AZ40" i="12" s="1"/>
  <c r="BY71" i="11"/>
  <c r="AZ38" i="12"/>
  <c r="AW38" i="12"/>
  <c r="R46" i="12"/>
  <c r="AT46" i="12" s="1"/>
  <c r="BE23" i="12"/>
  <c r="AT23" i="12"/>
  <c r="AS88" i="11"/>
  <c r="AZ70" i="12"/>
  <c r="AO85" i="12"/>
  <c r="AO87" i="12" s="1"/>
  <c r="R25" i="12"/>
  <c r="AT25" i="12" s="1"/>
  <c r="AP17" i="12"/>
  <c r="AA40" i="12"/>
  <c r="BC40" i="12" s="1"/>
  <c r="AP72" i="12"/>
  <c r="AR68" i="12"/>
  <c r="AW91" i="12"/>
  <c r="AL83" i="12"/>
  <c r="AR83" i="12" s="1"/>
  <c r="AT83" i="12"/>
  <c r="AD83" i="12"/>
  <c r="BF83" i="12" s="1"/>
  <c r="Z72" i="12"/>
  <c r="BB72" i="12" s="1"/>
  <c r="AD67" i="12"/>
  <c r="BF67" i="12" s="1"/>
  <c r="AN67" i="12"/>
  <c r="AO20" i="12"/>
  <c r="AO25" i="12" s="1"/>
  <c r="AN70" i="12"/>
  <c r="AR70" i="12" s="1"/>
  <c r="AR32" i="12"/>
  <c r="BB70" i="12"/>
  <c r="BC20" i="12"/>
  <c r="AD64" i="12"/>
  <c r="BF64" i="12" s="1"/>
  <c r="BS103" i="11"/>
  <c r="BY103" i="11" s="1"/>
  <c r="X46" i="12"/>
  <c r="AL46" i="12" s="1"/>
  <c r="AD23" i="12"/>
  <c r="BF23" i="12" s="1"/>
  <c r="AR62" i="12"/>
  <c r="AP23" i="12"/>
  <c r="BD23" i="12"/>
  <c r="BS104" i="11"/>
  <c r="BY104" i="11" s="1"/>
  <c r="AD38" i="12"/>
  <c r="BF38" i="12" s="1"/>
  <c r="AA46" i="12"/>
  <c r="AO46" i="12" s="1"/>
  <c r="AY106" i="11"/>
  <c r="X93" i="12"/>
  <c r="X95" i="12" s="1"/>
  <c r="AZ95" i="12" s="1"/>
  <c r="AI33" i="12"/>
  <c r="AR10" i="12"/>
  <c r="R87" i="12"/>
  <c r="AT87" i="12" s="1"/>
  <c r="AG72" i="12"/>
  <c r="X72" i="12"/>
  <c r="AZ72" i="12" s="1"/>
  <c r="BS88" i="11"/>
  <c r="BY88" i="11" s="1"/>
  <c r="AD70" i="12"/>
  <c r="BF70" i="12" s="1"/>
  <c r="X87" i="12"/>
  <c r="AZ87" i="12" s="1"/>
  <c r="AZ85" i="12"/>
  <c r="AQ64" i="12"/>
  <c r="AD85" i="12"/>
  <c r="BF85" i="12" s="1"/>
  <c r="V107" i="11"/>
  <c r="AK107" i="11" s="1"/>
  <c r="AA87" i="12"/>
  <c r="BC87" i="12" s="1"/>
  <c r="AA43" i="12"/>
  <c r="BC43" i="12" s="1"/>
  <c r="AI20" i="12"/>
  <c r="AI25" i="12" s="1"/>
  <c r="AW20" i="12"/>
  <c r="AQ72" i="12"/>
  <c r="AD106" i="11"/>
  <c r="AD107" i="11" s="1"/>
  <c r="BG107" i="11" s="1"/>
  <c r="BG28" i="11"/>
  <c r="BA107" i="11"/>
  <c r="BS53" i="11"/>
  <c r="BY53" i="11" s="1"/>
  <c r="AY20" i="12"/>
  <c r="AK20" i="12"/>
  <c r="AK25" i="12" s="1"/>
  <c r="AR107" i="11"/>
  <c r="BR106" i="11"/>
  <c r="AZ107" i="11"/>
  <c r="AL36" i="12"/>
  <c r="AL40" i="12" s="1"/>
  <c r="AZ106" i="11"/>
  <c r="AL106" i="11"/>
  <c r="BD20" i="12"/>
  <c r="AB25" i="12"/>
  <c r="BD25" i="12" s="1"/>
  <c r="AP20" i="12"/>
  <c r="BV106" i="11"/>
  <c r="AJ72" i="12"/>
  <c r="BB20" i="12"/>
  <c r="AO106" i="11"/>
  <c r="BC106" i="11"/>
  <c r="Z107" i="11"/>
  <c r="AO36" i="12"/>
  <c r="AO40" i="12" s="1"/>
  <c r="BO106" i="11"/>
  <c r="BU106" i="11" s="1"/>
  <c r="AI36" i="12"/>
  <c r="AI40" i="12" s="1"/>
  <c r="Z25" i="12"/>
  <c r="BB25" i="12" s="1"/>
  <c r="BV28" i="11"/>
  <c r="BC36" i="12"/>
  <c r="AV107" i="11"/>
  <c r="AD17" i="12"/>
  <c r="BF17" i="12" s="1"/>
  <c r="U40" i="12"/>
  <c r="AW40" i="12" s="1"/>
  <c r="BY7" i="11"/>
  <c r="AZ20" i="12"/>
  <c r="AL20" i="12"/>
  <c r="AL25" i="12" s="1"/>
  <c r="X43" i="12"/>
  <c r="X25" i="12"/>
  <c r="AZ25" i="12" s="1"/>
  <c r="BF13" i="12"/>
  <c r="BS28" i="11"/>
  <c r="BS106" i="11" s="1"/>
  <c r="BY106" i="11" s="1"/>
  <c r="BS91" i="11"/>
  <c r="AX20" i="12"/>
  <c r="AJ20" i="12"/>
  <c r="U43" i="12"/>
  <c r="AI43" i="12" s="1"/>
  <c r="AF36" i="12"/>
  <c r="AT36" i="12"/>
  <c r="AD20" i="12"/>
  <c r="BF20" i="12" s="1"/>
  <c r="AR13" i="12"/>
  <c r="AU20" i="12"/>
  <c r="R43" i="12"/>
  <c r="AG20" i="12"/>
  <c r="BQ106" i="11"/>
  <c r="BW28" i="11"/>
  <c r="BY56" i="11"/>
  <c r="BS76" i="11"/>
  <c r="BY76" i="11" s="1"/>
  <c r="AT90" i="12"/>
  <c r="AR21" i="12"/>
  <c r="AF72" i="12"/>
  <c r="AW44" i="12"/>
  <c r="BC93" i="12"/>
  <c r="AA95" i="12"/>
  <c r="BC95" i="12" s="1"/>
  <c r="AO93" i="12"/>
  <c r="AI72" i="12"/>
  <c r="AI46" i="12"/>
  <c r="AW93" i="12"/>
  <c r="AI93" i="12"/>
  <c r="AO72" i="12"/>
  <c r="AF91" i="12"/>
  <c r="AD91" i="12"/>
  <c r="BF91" i="12" s="1"/>
  <c r="AT91" i="12"/>
  <c r="AO90" i="12"/>
  <c r="BC90" i="12"/>
  <c r="AX107" i="11"/>
  <c r="AJ107" i="11"/>
  <c r="AD33" i="12"/>
  <c r="BF33" i="12" s="1"/>
  <c r="AL33" i="12"/>
  <c r="AR30" i="12"/>
  <c r="AL44" i="12"/>
  <c r="AZ44" i="12"/>
  <c r="AD44" i="12"/>
  <c r="BF44" i="12" s="1"/>
  <c r="AR64" i="12" l="1"/>
  <c r="AR92" i="12"/>
  <c r="AP25" i="12"/>
  <c r="AO43" i="12"/>
  <c r="AO48" i="12" s="1"/>
  <c r="AR38" i="12"/>
  <c r="AR85" i="12"/>
  <c r="AF87" i="12"/>
  <c r="AR17" i="12"/>
  <c r="AR80" i="12"/>
  <c r="R95" i="12"/>
  <c r="AT95" i="12" s="1"/>
  <c r="AJ25" i="12"/>
  <c r="AR67" i="12"/>
  <c r="AR72" i="12" s="1"/>
  <c r="AT93" i="12"/>
  <c r="AW90" i="12"/>
  <c r="AR33" i="12"/>
  <c r="AI90" i="12"/>
  <c r="AI95" i="12" s="1"/>
  <c r="AR91" i="12"/>
  <c r="U95" i="12"/>
  <c r="AW95" i="12" s="1"/>
  <c r="AG25" i="12"/>
  <c r="Z54" i="24"/>
  <c r="AR23" i="12"/>
  <c r="AF46" i="12"/>
  <c r="AR46" i="12" s="1"/>
  <c r="X48" i="12"/>
  <c r="AZ48" i="12" s="1"/>
  <c r="AL87" i="12"/>
  <c r="AN72" i="12"/>
  <c r="AZ46" i="12"/>
  <c r="AD72" i="12"/>
  <c r="BF72" i="12" s="1"/>
  <c r="AD46" i="12"/>
  <c r="BF46" i="12" s="1"/>
  <c r="BC46" i="12"/>
  <c r="AZ93" i="12"/>
  <c r="AL93" i="12"/>
  <c r="AL95" i="12" s="1"/>
  <c r="AD93" i="12"/>
  <c r="BF93" i="12" s="1"/>
  <c r="AD40" i="12"/>
  <c r="BF40" i="12" s="1"/>
  <c r="AA48" i="12"/>
  <c r="BC48" i="12" s="1"/>
  <c r="AY107" i="11"/>
  <c r="AD87" i="12"/>
  <c r="BF87" i="12" s="1"/>
  <c r="BG106" i="11"/>
  <c r="BX106" i="11"/>
  <c r="BR107" i="11"/>
  <c r="BX107" i="11" s="1"/>
  <c r="BO107" i="11"/>
  <c r="BU107" i="11" s="1"/>
  <c r="AO107" i="11"/>
  <c r="BC107" i="11"/>
  <c r="BS107" i="11"/>
  <c r="BY107" i="11" s="1"/>
  <c r="BY28" i="11"/>
  <c r="AD25" i="12"/>
  <c r="BF25" i="12" s="1"/>
  <c r="AL43" i="12"/>
  <c r="AL48" i="12" s="1"/>
  <c r="AZ43" i="12"/>
  <c r="AR20" i="12"/>
  <c r="U48" i="12"/>
  <c r="AW48" i="12" s="1"/>
  <c r="AF43" i="12"/>
  <c r="AT43" i="12"/>
  <c r="AI48" i="12"/>
  <c r="R48" i="12"/>
  <c r="AT48" i="12" s="1"/>
  <c r="AW43" i="12"/>
  <c r="AD43" i="12"/>
  <c r="BF43" i="12" s="1"/>
  <c r="AR36" i="12"/>
  <c r="AF40" i="12"/>
  <c r="BW106" i="11"/>
  <c r="BQ107" i="11"/>
  <c r="BW107" i="11" s="1"/>
  <c r="AO95" i="12"/>
  <c r="AF95" i="12"/>
  <c r="AR44" i="12"/>
  <c r="AR87" i="12"/>
  <c r="AR40" i="12" l="1"/>
  <c r="AR43" i="12"/>
  <c r="AR48" i="12" s="1"/>
  <c r="AR93" i="12"/>
  <c r="AR90" i="12"/>
  <c r="AR25" i="12"/>
  <c r="AD95" i="12"/>
  <c r="BF95" i="12" s="1"/>
  <c r="AD48" i="12"/>
  <c r="BF48" i="12" s="1"/>
  <c r="AF48" i="12"/>
  <c r="AR95" i="12" l="1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1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<sst xmlns="http://schemas.openxmlformats.org/spreadsheetml/2006/main" count="769" uniqueCount="146">
  <si>
    <t>TOTAL</t>
  </si>
  <si>
    <t>MUSIC</t>
  </si>
  <si>
    <t>ENTERTAINMENT</t>
  </si>
  <si>
    <t>AFFILIATE</t>
  </si>
  <si>
    <t>LOCAL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</si>
  <si>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</si>
  <si>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</si>
  <si>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</si>
  <si>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</si>
  <si>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</si>
  <si>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</si>
  <si>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</si>
  <si>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</si>
  <si>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</si>
  <si>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</si>
  <si>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</si>
  <si>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</si>
  <si>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</si>
  <si>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</si>
  <si>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</si>
  <si>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</si>
  <si>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</si>
  <si>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</si>
  <si>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</si>
  <si>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</si>
  <si>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</si>
  <si>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</si>
  <si>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</si>
  <si>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</si>
  <si>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</si>
  <si>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</si>
  <si>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</si>
  <si>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</si>
  <si>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</si>
  <si>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</si>
  <si>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</si>
  <si>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</si>
  <si>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</si>
  <si>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</si>
  <si>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</si>
  <si>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</si>
  <si>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</si>
  <si>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</si>
  <si>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</si>
  <si>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</si>
  <si>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</si>
  <si>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</si>
  <si>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</si>
  <si>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</si>
  <si>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</si>
  <si>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POPS Music</t>
  </si>
  <si>
    <t>POPS Afiliate</t>
  </si>
  <si>
    <t>CPV</t>
  </si>
  <si>
    <t>POPS Entertainment</t>
  </si>
  <si>
    <t>POPS Kids</t>
  </si>
  <si>
    <t>RPM</t>
  </si>
  <si>
    <t>% Vn views and Ex VN views per total view</t>
  </si>
  <si>
    <t>POPS</t>
  </si>
  <si>
    <t>Rate exchange</t>
  </si>
  <si>
    <t>TH views</t>
  </si>
  <si>
    <t>Ex TH Views</t>
  </si>
  <si>
    <t>POPS TH Music CMS</t>
  </si>
  <si>
    <t>POPS TH Ent. CMS</t>
  </si>
  <si>
    <t>POPS TH Ent.</t>
  </si>
  <si>
    <t>POPS TH Kids</t>
  </si>
  <si>
    <t>Thoughtful</t>
  </si>
  <si>
    <t>POPS TH Afiliate (Ent.)</t>
  </si>
  <si>
    <t>Total views</t>
  </si>
  <si>
    <t>Total revenue</t>
  </si>
  <si>
    <t>POPS TH Music</t>
  </si>
  <si>
    <t>0905367173</t>
  </si>
  <si>
    <t>POPS TH Afiliate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</si>
  <si>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</si>
  <si>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</si>
  <si>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</si>
  <si>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</si>
  <si>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</si>
  <si>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</si>
  <si>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</si>
  <si>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</si>
  <si>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</si>
  <si>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</si>
  <si>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</si>
  <si>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</si>
  <si>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</si>
  <si>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</si>
  <si>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</si>
  <si>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</si>
  <si>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</si>
  <si>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</si>
  <si>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</si>
  <si>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</si>
  <si>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</si>
  <si>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</si>
  <si>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</si>
  <si>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</si>
  <si>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</si>
  <si>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</si>
  <si>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</si>
  <si>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</si>
  <si>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</si>
  <si>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</si>
  <si>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DAILY</t>
  </si>
  <si>
    <t>Month</t>
  </si>
  <si>
    <t>General deals</t>
  </si>
  <si>
    <t>Q1 2018</t>
  </si>
  <si>
    <t>Q2 2018</t>
  </si>
  <si>
    <t>Q1 2019</t>
  </si>
  <si>
    <t>Q2 2019</t>
  </si>
  <si>
    <t>THAILAND</t>
  </si>
  <si>
    <t>OVERSEAS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</si>
  <si>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</si>
  <si>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</si>
  <si>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</si>
  <si>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</si>
  <si>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</si>
  <si>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</si>
  <si>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</si>
  <si>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</si>
  <si>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</si>
  <si>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</si>
  <si>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POPS APP</t>
  </si>
  <si>
    <t>% vs FORECAST</t>
  </si>
  <si>
    <t>TOTAL TH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</si>
  <si>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</si>
  <si>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</si>
  <si>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</si>
  <si>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</si>
  <si>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</si>
  <si>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</si>
  <si>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</si>
  <si>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</si>
  <si>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</si>
  <si>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</si>
  <si>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</si>
  <si>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</si>
  <si>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</si>
  <si>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</si>
  <si>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</si>
  <si>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YTD Actual</t>
  </si>
  <si>
    <t>YTD Target</t>
  </si>
  <si>
    <t>Gap</t>
  </si>
  <si>
    <t>Q1-17</t>
  </si>
  <si>
    <t>Q2-17</t>
  </si>
  <si>
    <t>Q3-17</t>
  </si>
  <si>
    <t>Q4-17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</si>
</sst>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59">
    <xf numFmtId="0" fontId="0" fillId="0" borderId="0" xfId="0"/>
    <xf numFmtId="0" fontId="2" fillId="2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0" fontId="0" fillId="9" borderId="11" xfId="2" applyNumberFormat="1" applyFont="1" applyFill="1" applyBorder="1"/>
    <xf numFmtId="10" fontId="0" fillId="9" borderId="7" xfId="2" applyNumberFormat="1" applyFont="1" applyFill="1" applyBorder="1"/>
    <xf numFmtId="10" fontId="0" fillId="9" borderId="9" xfId="2" applyNumberFormat="1" applyFont="1" applyFill="1" applyBorder="1"/>
    <xf numFmtId="10" fontId="2" fillId="9" borderId="14" xfId="2" applyNumberFormat="1" applyFont="1" applyFill="1" applyBorder="1"/>
    <xf numFmtId="166" fontId="2" fillId="9" borderId="9" xfId="1" applyNumberFormat="1" applyFont="1" applyFill="1" applyBorder="1"/>
    <xf numFmtId="166" fontId="0" fillId="9" borderId="11" xfId="1" applyNumberFormat="1" applyFont="1" applyFill="1" applyBorder="1"/>
    <xf numFmtId="166" fontId="0" fillId="9" borderId="7" xfId="1" applyNumberFormat="1" applyFont="1" applyFill="1" applyBorder="1"/>
    <xf numFmtId="166" fontId="0" fillId="9" borderId="9" xfId="1" applyNumberFormat="1" applyFont="1" applyFill="1" applyBorder="1"/>
    <xf numFmtId="166" fontId="2" fillId="9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3" borderId="15" xfId="0" applyFont="1" applyFill="1" applyBorder="1" applyAlignment="1">
      <alignment horizontal="right"/>
    </xf>
    <xf numFmtId="17" fontId="2" fillId="13" borderId="16" xfId="0" applyNumberFormat="1" applyFont="1" applyFill="1" applyBorder="1"/>
    <xf numFmtId="17" fontId="2" fillId="13" borderId="17" xfId="0" applyNumberFormat="1" applyFont="1" applyFill="1" applyBorder="1"/>
    <xf numFmtId="17" fontId="2" fillId="13" borderId="18" xfId="0" applyNumberFormat="1" applyFont="1" applyFill="1" applyBorder="1"/>
    <xf numFmtId="3" fontId="2" fillId="12" borderId="13" xfId="0" applyNumberFormat="1" applyFont="1" applyFill="1" applyBorder="1" applyAlignment="1">
      <alignment horizontal="right"/>
    </xf>
    <xf numFmtId="166" fontId="2" fillId="11" borderId="14" xfId="1" applyNumberFormat="1" applyFont="1" applyFill="1" applyBorder="1" applyAlignment="1">
      <alignment horizontal="right"/>
    </xf>
    <xf numFmtId="3" fontId="0" fillId="12" borderId="8" xfId="0" applyNumberFormat="1" applyFill="1" applyBorder="1"/>
    <xf numFmtId="166" fontId="0" fillId="11" borderId="9" xfId="1" applyNumberFormat="1" applyFont="1" applyFill="1" applyBorder="1"/>
    <xf numFmtId="3" fontId="0" fillId="12" borderId="10" xfId="0" applyNumberFormat="1" applyFill="1" applyBorder="1"/>
    <xf numFmtId="166" fontId="0" fillId="11" borderId="11" xfId="1" applyNumberFormat="1" applyFont="1" applyFill="1" applyBorder="1"/>
    <xf numFmtId="3" fontId="0" fillId="12" borderId="12" xfId="0" applyNumberFormat="1" applyFill="1" applyBorder="1"/>
    <xf numFmtId="166" fontId="0" fillId="11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8" borderId="13" xfId="0" applyNumberFormat="1" applyFont="1" applyFill="1" applyBorder="1"/>
    <xf numFmtId="166" fontId="2" fillId="7" borderId="14" xfId="1" applyNumberFormat="1" applyFont="1" applyFill="1" applyBorder="1"/>
    <xf numFmtId="3" fontId="0" fillId="8" borderId="8" xfId="0" applyNumberFormat="1" applyFill="1" applyBorder="1"/>
    <xf numFmtId="166" fontId="0" fillId="7" borderId="9" xfId="1" applyNumberFormat="1" applyFont="1" applyFill="1" applyBorder="1"/>
    <xf numFmtId="3" fontId="0" fillId="8" borderId="10" xfId="0" applyNumberFormat="1" applyFill="1" applyBorder="1"/>
    <xf numFmtId="166" fontId="0" fillId="7" borderId="11" xfId="1" applyNumberFormat="1" applyFont="1" applyFill="1" applyBorder="1"/>
    <xf numFmtId="3" fontId="0" fillId="8" borderId="12" xfId="0" applyNumberFormat="1" applyFill="1" applyBorder="1"/>
    <xf numFmtId="166" fontId="0" fillId="7" borderId="7" xfId="1" applyNumberFormat="1" applyFont="1" applyFill="1" applyBorder="1"/>
    <xf numFmtId="3" fontId="2" fillId="10" borderId="13" xfId="0" applyNumberFormat="1" applyFont="1" applyFill="1" applyBorder="1"/>
    <xf numFmtId="3" fontId="0" fillId="10" borderId="8" xfId="0" applyNumberFormat="1" applyFill="1" applyBorder="1"/>
    <xf numFmtId="3" fontId="0" fillId="10" borderId="10" xfId="0" applyNumberFormat="1" applyFill="1" applyBorder="1"/>
    <xf numFmtId="3" fontId="0" fillId="10" borderId="12" xfId="0" applyNumberFormat="1" applyFill="1" applyBorder="1"/>
    <xf numFmtId="10" fontId="2" fillId="12" borderId="13" xfId="2" applyNumberFormat="1" applyFont="1" applyFill="1" applyBorder="1" applyAlignment="1">
      <alignment horizontal="right"/>
    </xf>
    <xf numFmtId="10" fontId="2" fillId="11" borderId="14" xfId="2" applyNumberFormat="1" applyFont="1" applyFill="1" applyBorder="1" applyAlignment="1">
      <alignment horizontal="right"/>
    </xf>
    <xf numFmtId="10" fontId="0" fillId="12" borderId="8" xfId="2" applyNumberFormat="1" applyFont="1" applyFill="1" applyBorder="1"/>
    <xf numFmtId="10" fontId="0" fillId="11" borderId="9" xfId="2" applyNumberFormat="1" applyFont="1" applyFill="1" applyBorder="1"/>
    <xf numFmtId="10" fontId="0" fillId="12" borderId="10" xfId="2" applyNumberFormat="1" applyFont="1" applyFill="1" applyBorder="1"/>
    <xf numFmtId="10" fontId="0" fillId="11" borderId="11" xfId="2" applyNumberFormat="1" applyFont="1" applyFill="1" applyBorder="1"/>
    <xf numFmtId="10" fontId="0" fillId="12" borderId="12" xfId="2" applyNumberFormat="1" applyFont="1" applyFill="1" applyBorder="1"/>
    <xf numFmtId="10" fontId="0" fillId="11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8" borderId="13" xfId="2" applyNumberFormat="1" applyFont="1" applyFill="1" applyBorder="1"/>
    <xf numFmtId="10" fontId="2" fillId="7" borderId="14" xfId="2" applyNumberFormat="1" applyFont="1" applyFill="1" applyBorder="1"/>
    <xf numFmtId="10" fontId="0" fillId="8" borderId="8" xfId="2" applyNumberFormat="1" applyFont="1" applyFill="1" applyBorder="1"/>
    <xf numFmtId="10" fontId="0" fillId="7" borderId="9" xfId="2" applyNumberFormat="1" applyFont="1" applyFill="1" applyBorder="1"/>
    <xf numFmtId="10" fontId="0" fillId="8" borderId="10" xfId="2" applyNumberFormat="1" applyFont="1" applyFill="1" applyBorder="1"/>
    <xf numFmtId="10" fontId="0" fillId="7" borderId="11" xfId="2" applyNumberFormat="1" applyFont="1" applyFill="1" applyBorder="1"/>
    <xf numFmtId="10" fontId="0" fillId="8" borderId="12" xfId="2" applyNumberFormat="1" applyFont="1" applyFill="1" applyBorder="1"/>
    <xf numFmtId="10" fontId="0" fillId="7" borderId="7" xfId="2" applyNumberFormat="1" applyFont="1" applyFill="1" applyBorder="1"/>
    <xf numFmtId="10" fontId="2" fillId="10" borderId="13" xfId="2" applyNumberFormat="1" applyFont="1" applyFill="1" applyBorder="1"/>
    <xf numFmtId="10" fontId="0" fillId="10" borderId="8" xfId="2" applyNumberFormat="1" applyFont="1" applyFill="1" applyBorder="1"/>
    <xf numFmtId="10" fontId="0" fillId="10" borderId="10" xfId="2" applyNumberFormat="1" applyFont="1" applyFill="1" applyBorder="1"/>
    <xf numFmtId="10" fontId="0" fillId="10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3" borderId="1" xfId="0" applyFont="1" applyFill="1" applyBorder="1" applyAlignment="1">
      <alignment horizontal="center"/>
    </xf>
    <xf numFmtId="0" fontId="2" fillId="0" borderId="0" xfId="0" applyFont="1"/>
    <xf numFmtId="0" fontId="0" fillId="14" borderId="0" xfId="0" applyFill="1"/>
    <xf numFmtId="0" fontId="3" fillId="0" borderId="0" xfId="0" applyFont="1"/>
    <xf numFmtId="0" fontId="2" fillId="14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8" borderId="8" xfId="0" applyNumberFormat="1" applyFont="1" applyFill="1" applyBorder="1"/>
    <xf numFmtId="166" fontId="2" fillId="7" borderId="9" xfId="1" applyNumberFormat="1" applyFont="1" applyFill="1" applyBorder="1"/>
    <xf numFmtId="3" fontId="2" fillId="10" borderId="8" xfId="0" applyNumberFormat="1" applyFont="1" applyFill="1" applyBorder="1"/>
    <xf numFmtId="0" fontId="2" fillId="15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6" borderId="1" xfId="0" applyNumberFormat="1" applyFill="1" applyBorder="1"/>
    <xf numFmtId="0" fontId="0" fillId="16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8" borderId="8" xfId="0" applyNumberFormat="1" applyFont="1" applyFill="1" applyBorder="1"/>
    <xf numFmtId="166" fontId="5" fillId="7" borderId="9" xfId="1" applyNumberFormat="1" applyFont="1" applyFill="1" applyBorder="1"/>
    <xf numFmtId="3" fontId="5" fillId="10" borderId="8" xfId="0" applyNumberFormat="1" applyFont="1" applyFill="1" applyBorder="1"/>
    <xf numFmtId="166" fontId="5" fillId="9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5" borderId="1" xfId="0" applyFont="1" applyFill="1" applyBorder="1" applyAlignment="1">
      <alignment horizontal="center"/>
    </xf>
    <xf numFmtId="9" fontId="9" fillId="0" borderId="0" xfId="5" applyFont="1"/>
    <xf numFmtId="164" fontId="9" fillId="0" borderId="0" xfId="6" applyFont="1"/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17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17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18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19" borderId="0" xfId="7" applyFont="1" applyFill="1" applyAlignment="1">
      <alignment horizontal="center" wrapText="1" readingOrder="1"/>
    </xf>
    <xf numFmtId="164" fontId="15" fillId="19" borderId="0" xfId="6" applyFont="1" applyFill="1" applyAlignment="1">
      <alignment horizontal="center" wrapText="1" readingOrder="1"/>
    </xf>
    <xf numFmtId="0" fontId="15" fillId="9" borderId="0" xfId="7" applyFont="1" applyFill="1" applyAlignment="1">
      <alignment horizontal="center" wrapText="1" readingOrder="1"/>
    </xf>
    <xf numFmtId="0" fontId="15" fillId="17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17" borderId="0" xfId="7" applyNumberFormat="1" applyFont="1" applyFill="1" applyBorder="1" applyAlignment="1">
      <alignment horizontal="right" wrapText="1" readingOrder="1"/>
    </xf>
    <xf numFmtId="9" fontId="16" fillId="17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17" borderId="19" xfId="7" applyNumberFormat="1" applyFont="1" applyFill="1" applyBorder="1" applyAlignment="1">
      <alignment horizontal="right" wrapText="1" readingOrder="1"/>
    </xf>
    <xf numFmtId="9" fontId="16" fillId="17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17" borderId="24" xfId="7" applyNumberFormat="1" applyFont="1" applyFill="1" applyBorder="1" applyAlignment="1">
      <alignment horizontal="right" wrapText="1" readingOrder="1"/>
    </xf>
    <xf numFmtId="9" fontId="16" fillId="17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17" borderId="27" xfId="7" applyFont="1" applyFill="1" applyBorder="1" applyAlignment="1">
      <alignment wrapText="1"/>
    </xf>
    <xf numFmtId="9" fontId="9" fillId="17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17" borderId="0" xfId="7" applyNumberFormat="1" applyFont="1" applyFill="1" applyBorder="1" applyAlignment="1">
      <alignment horizontal="left" vertical="center" wrapText="1" readingOrder="1"/>
    </xf>
    <xf numFmtId="9" fontId="15" fillId="17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17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8" xfId="12" applyFont="1" applyBorder="1" applyAlignment="1">
      <alignment horizontal="right" wrapText="1" readingOrder="1"/>
    </xf>
    <xf numFmtId="44" fontId="16" fillId="17" borderId="0" xfId="12" applyFont="1" applyFill="1" applyBorder="1" applyAlignment="1">
      <alignment horizontal="right" wrapText="1" readingOrder="1"/>
    </xf>
    <xf numFmtId="44" fontId="16" fillId="17" borderId="28" xfId="12" applyFont="1" applyFill="1" applyBorder="1" applyAlignment="1">
      <alignment horizontal="right" wrapText="1" readingOrder="1"/>
    </xf>
    <xf numFmtId="9" fontId="16" fillId="17" borderId="28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17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17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17" borderId="0" xfId="10" applyFont="1" applyFill="1" applyAlignment="1">
      <alignment horizontal="center"/>
    </xf>
    <xf numFmtId="173" fontId="16" fillId="17" borderId="0" xfId="7" applyNumberFormat="1" applyFont="1" applyFill="1" applyBorder="1" applyAlignment="1">
      <alignment horizontal="right" wrapText="1" readingOrder="1"/>
    </xf>
    <xf numFmtId="173" fontId="16" fillId="17" borderId="19" xfId="7" applyNumberFormat="1" applyFont="1" applyFill="1" applyBorder="1" applyAlignment="1">
      <alignment horizontal="right" wrapText="1" readingOrder="1"/>
    </xf>
    <xf numFmtId="173" fontId="16" fillId="17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17" borderId="27" xfId="12" applyFont="1" applyFill="1" applyBorder="1" applyAlignment="1">
      <alignment horizontal="right" wrapText="1" readingOrder="1"/>
    </xf>
    <xf numFmtId="9" fontId="15" fillId="17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17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8" xfId="12" applyNumberFormat="1" applyFont="1" applyBorder="1" applyAlignment="1">
      <alignment horizontal="right" wrapText="1" readingOrder="1"/>
    </xf>
    <xf numFmtId="170" fontId="12" fillId="0" borderId="28" xfId="12" applyNumberFormat="1" applyFont="1" applyBorder="1" applyAlignment="1">
      <alignment horizontal="right" wrapText="1" readingOrder="1"/>
    </xf>
    <xf numFmtId="9" fontId="9" fillId="0" borderId="28" xfId="10" applyFont="1" applyBorder="1" applyAlignment="1">
      <alignment horizontal="center"/>
    </xf>
    <xf numFmtId="170" fontId="16" fillId="17" borderId="0" xfId="12" applyNumberFormat="1" applyFont="1" applyFill="1" applyBorder="1" applyAlignment="1">
      <alignment horizontal="right" wrapText="1" readingOrder="1"/>
    </xf>
    <xf numFmtId="170" fontId="16" fillId="17" borderId="28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17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17" borderId="25" xfId="7" applyFont="1" applyFill="1" applyBorder="1" applyAlignment="1">
      <alignment horizontal="right" wrapText="1" readingOrder="1"/>
    </xf>
    <xf numFmtId="9" fontId="16" fillId="17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17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3" xfId="7" applyFont="1" applyBorder="1" applyAlignment="1">
      <alignment horizontal="left" wrapText="1" readingOrder="1"/>
    </xf>
    <xf numFmtId="0" fontId="16" fillId="0" borderId="33" xfId="7" applyFont="1" applyFill="1" applyBorder="1" applyAlignment="1">
      <alignment horizontal="left" wrapText="1" readingOrder="1"/>
    </xf>
    <xf numFmtId="171" fontId="16" fillId="0" borderId="33" xfId="12" applyNumberFormat="1" applyFont="1" applyBorder="1" applyAlignment="1">
      <alignment horizontal="right" wrapText="1" readingOrder="1"/>
    </xf>
    <xf numFmtId="171" fontId="12" fillId="0" borderId="33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5" xfId="7" applyFont="1" applyBorder="1" applyAlignment="1">
      <alignment horizontal="left" wrapText="1" readingOrder="1"/>
    </xf>
    <xf numFmtId="0" fontId="16" fillId="0" borderId="35" xfId="7" applyFont="1" applyFill="1" applyBorder="1" applyAlignment="1">
      <alignment horizontal="left" wrapText="1" readingOrder="1"/>
    </xf>
    <xf numFmtId="171" fontId="16" fillId="0" borderId="35" xfId="12" applyNumberFormat="1" applyFont="1" applyBorder="1" applyAlignment="1">
      <alignment horizontal="right" wrapText="1" readingOrder="1"/>
    </xf>
    <xf numFmtId="171" fontId="12" fillId="0" borderId="35" xfId="12" applyNumberFormat="1" applyFont="1" applyBorder="1" applyAlignment="1">
      <alignment horizontal="right" wrapText="1" readingOrder="1"/>
    </xf>
    <xf numFmtId="0" fontId="9" fillId="0" borderId="36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3" xfId="12" applyNumberFormat="1" applyFont="1" applyFill="1" applyBorder="1" applyAlignment="1">
      <alignment horizontal="right" wrapText="1" readingOrder="1"/>
    </xf>
    <xf numFmtId="171" fontId="12" fillId="0" borderId="33" xfId="12" applyNumberFormat="1" applyFont="1" applyFill="1" applyBorder="1" applyAlignment="1">
      <alignment horizontal="right" wrapText="1" readingOrder="1"/>
    </xf>
    <xf numFmtId="0" fontId="16" fillId="0" borderId="33" xfId="12" applyNumberFormat="1" applyFont="1" applyBorder="1" applyAlignment="1">
      <alignment horizontal="right" wrapText="1" readingOrder="1"/>
    </xf>
    <xf numFmtId="171" fontId="16" fillId="0" borderId="35" xfId="12" applyNumberFormat="1" applyFont="1" applyFill="1" applyBorder="1" applyAlignment="1">
      <alignment horizontal="right" wrapText="1" readingOrder="1"/>
    </xf>
    <xf numFmtId="171" fontId="12" fillId="0" borderId="35" xfId="12" applyNumberFormat="1" applyFont="1" applyFill="1" applyBorder="1" applyAlignment="1">
      <alignment horizontal="right" wrapText="1" readingOrder="1"/>
    </xf>
    <xf numFmtId="0" fontId="16" fillId="0" borderId="35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3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3" xfId="10" applyFont="1" applyFill="1" applyBorder="1" applyAlignment="1">
      <alignment horizontal="center" wrapText="1" readingOrder="1"/>
    </xf>
    <xf numFmtId="9" fontId="12" fillId="0" borderId="33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8" xfId="10" applyFont="1" applyBorder="1" applyAlignment="1">
      <alignment horizontal="center" wrapText="1" readingOrder="1"/>
    </xf>
    <xf numFmtId="9" fontId="16" fillId="0" borderId="28" xfId="10" applyFont="1" applyBorder="1" applyAlignment="1">
      <alignment horizontal="center" wrapText="1"/>
    </xf>
    <xf numFmtId="168" fontId="16" fillId="17" borderId="28" xfId="10" applyNumberFormat="1" applyFont="1" applyFill="1" applyBorder="1" applyAlignment="1">
      <alignment horizontal="center" wrapText="1" readingOrder="1"/>
    </xf>
    <xf numFmtId="0" fontId="12" fillId="0" borderId="35" xfId="7" applyFont="1" applyBorder="1" applyAlignment="1">
      <alignment horizontal="left" wrapText="1" readingOrder="1"/>
    </xf>
    <xf numFmtId="0" fontId="12" fillId="0" borderId="35" xfId="7" applyFont="1" applyFill="1" applyBorder="1" applyAlignment="1">
      <alignment horizontal="left" wrapText="1" readingOrder="1"/>
    </xf>
    <xf numFmtId="9" fontId="16" fillId="0" borderId="35" xfId="10" applyFont="1" applyBorder="1" applyAlignment="1">
      <alignment horizontal="center" wrapText="1" readingOrder="1"/>
    </xf>
    <xf numFmtId="9" fontId="16" fillId="0" borderId="35" xfId="10" applyFont="1" applyFill="1" applyBorder="1" applyAlignment="1">
      <alignment horizontal="center" wrapText="1" readingOrder="1"/>
    </xf>
    <xf numFmtId="9" fontId="12" fillId="0" borderId="35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17" borderId="19" xfId="10" applyNumberFormat="1" applyFont="1" applyFill="1" applyBorder="1" applyAlignment="1">
      <alignment horizontal="center" wrapText="1" readingOrder="1"/>
    </xf>
    <xf numFmtId="0" fontId="16" fillId="0" borderId="36" xfId="7" applyFont="1" applyBorder="1" applyAlignment="1">
      <alignment vertical="center" wrapText="1" readingOrder="1"/>
    </xf>
    <xf numFmtId="168" fontId="9" fillId="17" borderId="0" xfId="7" applyNumberFormat="1" applyFont="1" applyFill="1"/>
    <xf numFmtId="9" fontId="12" fillId="0" borderId="33" xfId="10" applyFont="1" applyBorder="1" applyAlignment="1">
      <alignment horizontal="center" wrapText="1" readingOrder="1"/>
    </xf>
    <xf numFmtId="168" fontId="16" fillId="17" borderId="0" xfId="10" applyNumberFormat="1" applyFont="1" applyFill="1" applyBorder="1" applyAlignment="1">
      <alignment horizontal="center" wrapText="1" readingOrder="1"/>
    </xf>
    <xf numFmtId="9" fontId="12" fillId="0" borderId="35" xfId="10" applyFont="1" applyBorder="1" applyAlignment="1">
      <alignment horizontal="center" wrapText="1" readingOrder="1"/>
    </xf>
    <xf numFmtId="168" fontId="16" fillId="17" borderId="0" xfId="7" applyNumberFormat="1" applyFont="1" applyFill="1" applyBorder="1" applyAlignment="1">
      <alignment horizontal="right" wrapText="1" readingOrder="1"/>
    </xf>
    <xf numFmtId="9" fontId="16" fillId="0" borderId="33" xfId="10" applyFont="1" applyBorder="1" applyAlignment="1">
      <alignment wrapText="1" readingOrder="1"/>
    </xf>
    <xf numFmtId="9" fontId="12" fillId="0" borderId="33" xfId="10" applyFont="1" applyBorder="1" applyAlignment="1">
      <alignment wrapText="1" readingOrder="1"/>
    </xf>
    <xf numFmtId="168" fontId="16" fillId="0" borderId="33" xfId="10" applyNumberFormat="1" applyFont="1" applyBorder="1" applyAlignment="1">
      <alignment wrapText="1" readingOrder="1"/>
    </xf>
    <xf numFmtId="9" fontId="16" fillId="0" borderId="35" xfId="10" applyFont="1" applyBorder="1" applyAlignment="1">
      <alignment wrapText="1" readingOrder="1"/>
    </xf>
    <xf numFmtId="9" fontId="12" fillId="0" borderId="35" xfId="10" applyFont="1" applyBorder="1" applyAlignment="1">
      <alignment wrapText="1" readingOrder="1"/>
    </xf>
    <xf numFmtId="168" fontId="16" fillId="0" borderId="35" xfId="10" applyNumberFormat="1" applyFont="1" applyBorder="1" applyAlignment="1">
      <alignment wrapText="1" readingOrder="1"/>
    </xf>
    <xf numFmtId="9" fontId="16" fillId="0" borderId="33" xfId="12" applyNumberFormat="1" applyFont="1" applyBorder="1" applyAlignment="1">
      <alignment horizontal="center" wrapText="1" readingOrder="1"/>
    </xf>
    <xf numFmtId="168" fontId="16" fillId="0" borderId="35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5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6" borderId="0" xfId="3" applyFont="1" applyFill="1" applyAlignment="1">
      <alignment horizontal="center"/>
    </xf>
    <xf numFmtId="0" fontId="17" fillId="20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8" borderId="1" xfId="0" applyNumberFormat="1" applyFont="1" applyFill="1" applyBorder="1"/>
    <xf numFmtId="166" fontId="2" fillId="7" borderId="1" xfId="1" applyNumberFormat="1" applyFont="1" applyFill="1" applyBorder="1"/>
    <xf numFmtId="3" fontId="2" fillId="10" borderId="1" xfId="0" applyNumberFormat="1" applyFont="1" applyFill="1" applyBorder="1"/>
    <xf numFmtId="166" fontId="2" fillId="9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7" xfId="0" applyNumberFormat="1" applyFont="1" applyFill="1" applyBorder="1"/>
    <xf numFmtId="3" fontId="0" fillId="8" borderId="1" xfId="0" applyNumberFormat="1" applyFont="1" applyFill="1" applyBorder="1"/>
    <xf numFmtId="3" fontId="0" fillId="8" borderId="37" xfId="0" applyNumberFormat="1" applyFont="1" applyFill="1" applyBorder="1"/>
    <xf numFmtId="3" fontId="0" fillId="10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7" borderId="1" xfId="1" applyNumberFormat="1" applyFont="1" applyFill="1" applyBorder="1"/>
    <xf numFmtId="166" fontId="1" fillId="9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3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8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66" fontId="0" fillId="0" borderId="1" xfId="1" applyNumberFormat="1" applyFont="1" applyFill="1" applyBorder="1"/>
    <xf numFmtId="9" fontId="0" fillId="0" borderId="0" xfId="2" applyFont="1"/>
    <xf numFmtId="0" fontId="19" fillId="0" borderId="0" xfId="0" applyFont="1" applyAlignment="1">
      <alignment horizontal="center"/>
    </xf>
    <xf numFmtId="17" fontId="2" fillId="13" borderId="40" xfId="0" applyNumberFormat="1" applyFont="1" applyFill="1" applyBorder="1" applyAlignment="1">
      <alignment horizontal="center"/>
    </xf>
    <xf numFmtId="10" fontId="0" fillId="12" borderId="41" xfId="2" applyNumberFormat="1" applyFont="1" applyFill="1" applyBorder="1"/>
    <xf numFmtId="10" fontId="0" fillId="11" borderId="42" xfId="2" applyNumberFormat="1" applyFont="1" applyFill="1" applyBorder="1"/>
    <xf numFmtId="10" fontId="0" fillId="3" borderId="41" xfId="2" applyNumberFormat="1" applyFont="1" applyFill="1" applyBorder="1"/>
    <xf numFmtId="10" fontId="0" fillId="4" borderId="42" xfId="2" applyNumberFormat="1" applyFont="1" applyFill="1" applyBorder="1"/>
    <xf numFmtId="10" fontId="0" fillId="8" borderId="41" xfId="2" applyNumberFormat="1" applyFont="1" applyFill="1" applyBorder="1"/>
    <xf numFmtId="10" fontId="0" fillId="7" borderId="42" xfId="2" applyNumberFormat="1" applyFont="1" applyFill="1" applyBorder="1"/>
    <xf numFmtId="10" fontId="0" fillId="10" borderId="41" xfId="2" applyNumberFormat="1" applyFont="1" applyFill="1" applyBorder="1"/>
    <xf numFmtId="10" fontId="0" fillId="9" borderId="42" xfId="2" applyNumberFormat="1" applyFont="1" applyFill="1" applyBorder="1"/>
    <xf numFmtId="0" fontId="0" fillId="14" borderId="43" xfId="0" applyFill="1" applyBorder="1"/>
    <xf numFmtId="17" fontId="2" fillId="13" borderId="17" xfId="0" applyNumberFormat="1" applyFont="1" applyFill="1" applyBorder="1" applyAlignment="1">
      <alignment horizontal="center"/>
    </xf>
    <xf numFmtId="0" fontId="0" fillId="14" borderId="0" xfId="0" applyFill="1" applyBorder="1"/>
    <xf numFmtId="17" fontId="2" fillId="13" borderId="18" xfId="0" applyNumberFormat="1" applyFont="1" applyFill="1" applyBorder="1" applyAlignment="1">
      <alignment horizontal="center"/>
    </xf>
    <xf numFmtId="0" fontId="0" fillId="14" borderId="44" xfId="0" applyFill="1" applyBorder="1"/>
    <xf numFmtId="3" fontId="0" fillId="12" borderId="41" xfId="0" applyNumberFormat="1" applyFill="1" applyBorder="1"/>
    <xf numFmtId="166" fontId="0" fillId="11" borderId="42" xfId="1" applyNumberFormat="1" applyFont="1" applyFill="1" applyBorder="1"/>
    <xf numFmtId="3" fontId="0" fillId="3" borderId="41" xfId="0" applyNumberFormat="1" applyFill="1" applyBorder="1"/>
    <xf numFmtId="166" fontId="0" fillId="4" borderId="42" xfId="1" applyNumberFormat="1" applyFont="1" applyFill="1" applyBorder="1"/>
    <xf numFmtId="3" fontId="0" fillId="8" borderId="41" xfId="0" applyNumberFormat="1" applyFill="1" applyBorder="1"/>
    <xf numFmtId="166" fontId="0" fillId="7" borderId="42" xfId="1" applyNumberFormat="1" applyFont="1" applyFill="1" applyBorder="1"/>
    <xf numFmtId="3" fontId="0" fillId="10" borderId="41" xfId="0" applyNumberFormat="1" applyFill="1" applyBorder="1"/>
    <xf numFmtId="166" fontId="0" fillId="9" borderId="42" xfId="1" applyNumberFormat="1" applyFont="1" applyFill="1" applyBorder="1"/>
    <xf numFmtId="168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3" fontId="0" fillId="12" borderId="38" xfId="0" applyNumberFormat="1" applyFill="1" applyBorder="1"/>
    <xf numFmtId="166" fontId="0" fillId="11" borderId="45" xfId="1" applyNumberFormat="1" applyFont="1" applyFill="1" applyBorder="1"/>
    <xf numFmtId="0" fontId="0" fillId="0" borderId="39" xfId="0" applyBorder="1"/>
    <xf numFmtId="0" fontId="0" fillId="0" borderId="0" xfId="0" applyFill="1"/>
    <xf numFmtId="0" fontId="2" fillId="22" borderId="46" xfId="0" applyFont="1" applyFill="1" applyBorder="1" applyAlignment="1">
      <alignment horizontal="center"/>
    </xf>
    <xf numFmtId="0" fontId="0" fillId="22" borderId="47" xfId="0" applyFill="1" applyBorder="1"/>
    <xf numFmtId="0" fontId="0" fillId="0" borderId="51" xfId="0" quotePrefix="1" applyFill="1" applyBorder="1" applyAlignment="1">
      <alignment horizontal="right"/>
    </xf>
    <xf numFmtId="0" fontId="0" fillId="0" borderId="0" xfId="0" applyFill="1" applyBorder="1"/>
    <xf numFmtId="0" fontId="0" fillId="0" borderId="52" xfId="0" quotePrefix="1" applyFill="1" applyBorder="1" applyAlignment="1">
      <alignment horizontal="right"/>
    </xf>
    <xf numFmtId="0" fontId="0" fillId="0" borderId="53" xfId="0" applyFill="1" applyBorder="1"/>
    <xf numFmtId="166" fontId="2" fillId="22" borderId="56" xfId="0" applyNumberFormat="1" applyFont="1" applyFill="1" applyBorder="1"/>
    <xf numFmtId="9" fontId="2" fillId="22" borderId="56" xfId="2" applyFont="1" applyFill="1" applyBorder="1"/>
    <xf numFmtId="0" fontId="2" fillId="15" borderId="57" xfId="0" applyFont="1" applyFill="1" applyBorder="1" applyAlignment="1">
      <alignment horizontal="center"/>
    </xf>
    <xf numFmtId="0" fontId="0" fillId="15" borderId="57" xfId="0" applyFill="1" applyBorder="1"/>
    <xf numFmtId="166" fontId="2" fillId="15" borderId="57" xfId="0" applyNumberFormat="1" applyFont="1" applyFill="1" applyBorder="1"/>
    <xf numFmtId="9" fontId="2" fillId="15" borderId="57" xfId="2" applyFont="1" applyFill="1" applyBorder="1"/>
    <xf numFmtId="0" fontId="0" fillId="0" borderId="58" xfId="0" quotePrefix="1" applyFill="1" applyBorder="1" applyAlignment="1">
      <alignment horizontal="right"/>
    </xf>
    <xf numFmtId="0" fontId="0" fillId="0" borderId="58" xfId="0" applyBorder="1"/>
    <xf numFmtId="166" fontId="0" fillId="0" borderId="58" xfId="1" applyNumberFormat="1" applyFont="1" applyBorder="1"/>
    <xf numFmtId="9" fontId="0" fillId="0" borderId="58" xfId="2" applyFont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8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8" xfId="1" applyNumberFormat="1" applyFont="1" applyBorder="1"/>
    <xf numFmtId="166" fontId="2" fillId="0" borderId="59" xfId="1" applyNumberFormat="1" applyFont="1" applyBorder="1"/>
    <xf numFmtId="9" fontId="2" fillId="0" borderId="58" xfId="2" applyFont="1" applyBorder="1"/>
    <xf numFmtId="9" fontId="2" fillId="0" borderId="59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1" borderId="0" xfId="0" applyFill="1"/>
    <xf numFmtId="0" fontId="0" fillId="21" borderId="0" xfId="0" quotePrefix="1" applyFill="1" applyBorder="1" applyAlignment="1">
      <alignment horizontal="right"/>
    </xf>
    <xf numFmtId="0" fontId="0" fillId="21" borderId="0" xfId="0" applyFill="1" applyBorder="1"/>
    <xf numFmtId="166" fontId="0" fillId="21" borderId="0" xfId="1" applyNumberFormat="1" applyFont="1" applyFill="1" applyBorder="1"/>
    <xf numFmtId="166" fontId="2" fillId="21" borderId="0" xfId="1" applyNumberFormat="1" applyFont="1" applyFill="1" applyBorder="1"/>
    <xf numFmtId="0" fontId="0" fillId="22" borderId="50" xfId="0" applyFill="1" applyBorder="1"/>
    <xf numFmtId="0" fontId="0" fillId="0" borderId="63" xfId="0" applyBorder="1"/>
    <xf numFmtId="0" fontId="0" fillId="0" borderId="65" xfId="0" applyBorder="1"/>
    <xf numFmtId="0" fontId="2" fillId="0" borderId="0" xfId="0" applyFont="1" applyBorder="1" applyAlignment="1">
      <alignment horizontal="center"/>
    </xf>
    <xf numFmtId="0" fontId="0" fillId="0" borderId="49" xfId="0" applyBorder="1"/>
    <xf numFmtId="0" fontId="0" fillId="0" borderId="55" xfId="0" applyBorder="1"/>
    <xf numFmtId="0" fontId="4" fillId="0" borderId="0" xfId="0" applyFont="1" applyFill="1"/>
    <xf numFmtId="0" fontId="4" fillId="21" borderId="0" xfId="0" applyFont="1" applyFill="1"/>
    <xf numFmtId="166" fontId="0" fillId="0" borderId="60" xfId="1" applyNumberFormat="1" applyFont="1" applyBorder="1"/>
    <xf numFmtId="166" fontId="0" fillId="0" borderId="61" xfId="1" applyNumberFormat="1" applyFont="1" applyBorder="1"/>
    <xf numFmtId="166" fontId="2" fillId="22" borderId="47" xfId="0" applyNumberFormat="1" applyFont="1" applyFill="1" applyBorder="1"/>
    <xf numFmtId="166" fontId="0" fillId="0" borderId="66" xfId="1" applyNumberFormat="1" applyFont="1" applyBorder="1"/>
    <xf numFmtId="9" fontId="0" fillId="0" borderId="67" xfId="2" applyFont="1" applyBorder="1"/>
    <xf numFmtId="166" fontId="0" fillId="0" borderId="68" xfId="1" applyNumberFormat="1" applyFont="1" applyBorder="1"/>
    <xf numFmtId="9" fontId="0" fillId="0" borderId="69" xfId="2" applyFont="1" applyBorder="1"/>
    <xf numFmtId="9" fontId="2" fillId="22" borderId="47" xfId="2" applyFont="1" applyFill="1" applyBorder="1"/>
    <xf numFmtId="166" fontId="2" fillId="15" borderId="57" xfId="1" applyNumberFormat="1" applyFont="1" applyFill="1" applyBorder="1"/>
    <xf numFmtId="166" fontId="0" fillId="0" borderId="62" xfId="1" applyNumberFormat="1" applyFont="1" applyBorder="1"/>
    <xf numFmtId="9" fontId="0" fillId="0" borderId="63" xfId="2" applyFont="1" applyBorder="1"/>
    <xf numFmtId="166" fontId="0" fillId="0" borderId="64" xfId="1" applyNumberFormat="1" applyFont="1" applyBorder="1"/>
    <xf numFmtId="9" fontId="0" fillId="0" borderId="65" xfId="2" applyFont="1" applyBorder="1"/>
    <xf numFmtId="0" fontId="0" fillId="0" borderId="62" xfId="0" quotePrefix="1" applyFill="1" applyBorder="1" applyAlignment="1">
      <alignment horizontal="right"/>
    </xf>
    <xf numFmtId="0" fontId="0" fillId="0" borderId="64" xfId="0" quotePrefix="1" applyFill="1" applyBorder="1" applyAlignment="1">
      <alignment horizontal="right"/>
    </xf>
    <xf numFmtId="166" fontId="0" fillId="0" borderId="48" xfId="1" applyNumberFormat="1" applyFont="1" applyBorder="1"/>
    <xf numFmtId="166" fontId="2" fillId="0" borderId="48" xfId="1" applyNumberFormat="1" applyFont="1" applyBorder="1"/>
    <xf numFmtId="166" fontId="0" fillId="0" borderId="54" xfId="1" applyNumberFormat="1" applyFont="1" applyBorder="1"/>
    <xf numFmtId="166" fontId="2" fillId="0" borderId="54" xfId="1" applyNumberFormat="1" applyFont="1" applyBorder="1"/>
    <xf numFmtId="0" fontId="6" fillId="0" borderId="0" xfId="0" applyFont="1" applyAlignment="1">
      <alignment horizontal="center"/>
    </xf>
    <xf numFmtId="9" fontId="0" fillId="0" borderId="48" xfId="2" applyFont="1" applyBorder="1"/>
    <xf numFmtId="9" fontId="0" fillId="0" borderId="54" xfId="2" applyFont="1" applyBorder="1"/>
    <xf numFmtId="9" fontId="2" fillId="0" borderId="48" xfId="2" applyFont="1" applyBorder="1"/>
    <xf numFmtId="9" fontId="2" fillId="0" borderId="54" xfId="2" applyFont="1" applyBorder="1"/>
    <xf numFmtId="9" fontId="2" fillId="15" borderId="70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3" borderId="71" xfId="0" applyFont="1" applyFill="1" applyBorder="1" applyAlignment="1">
      <alignment horizontal="center"/>
    </xf>
    <xf numFmtId="0" fontId="4" fillId="23" borderId="72" xfId="0" applyFont="1" applyFill="1" applyBorder="1"/>
    <xf numFmtId="0" fontId="0" fillId="0" borderId="73" xfId="0" quotePrefix="1" applyFill="1" applyBorder="1" applyAlignment="1">
      <alignment horizontal="right"/>
    </xf>
    <xf numFmtId="0" fontId="0" fillId="0" borderId="74" xfId="0" applyFill="1" applyBorder="1"/>
    <xf numFmtId="0" fontId="0" fillId="0" borderId="75" xfId="0" quotePrefix="1" applyFill="1" applyBorder="1" applyAlignment="1">
      <alignment horizontal="right"/>
    </xf>
    <xf numFmtId="0" fontId="0" fillId="0" borderId="76" xfId="0" applyFill="1" applyBorder="1"/>
    <xf numFmtId="17" fontId="2" fillId="0" borderId="77" xfId="0" quotePrefix="1" applyNumberFormat="1" applyFont="1" applyBorder="1" applyAlignment="1">
      <alignment horizontal="center"/>
    </xf>
    <xf numFmtId="17" fontId="2" fillId="0" borderId="78" xfId="0" quotePrefix="1" applyNumberFormat="1" applyFont="1" applyBorder="1" applyAlignment="1">
      <alignment horizontal="center"/>
    </xf>
    <xf numFmtId="166" fontId="18" fillId="23" borderId="79" xfId="0" applyNumberFormat="1" applyFont="1" applyFill="1" applyBorder="1"/>
    <xf numFmtId="166" fontId="18" fillId="23" borderId="80" xfId="0" applyNumberFormat="1" applyFont="1" applyFill="1" applyBorder="1"/>
    <xf numFmtId="166" fontId="0" fillId="0" borderId="74" xfId="1" applyNumberFormat="1" applyFont="1" applyFill="1" applyBorder="1"/>
    <xf numFmtId="166" fontId="0" fillId="0" borderId="81" xfId="1" applyNumberFormat="1" applyFont="1" applyFill="1" applyBorder="1"/>
    <xf numFmtId="166" fontId="2" fillId="0" borderId="81" xfId="1" applyNumberFormat="1" applyFont="1" applyFill="1" applyBorder="1"/>
    <xf numFmtId="166" fontId="22" fillId="0" borderId="76" xfId="1" applyNumberFormat="1" applyFont="1" applyFill="1" applyBorder="1"/>
    <xf numFmtId="166" fontId="22" fillId="0" borderId="82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18" fillId="23" borderId="78" xfId="0" applyNumberFormat="1" applyFont="1" applyFill="1" applyBorder="1"/>
    <xf numFmtId="166" fontId="21" fillId="0" borderId="82" xfId="1" applyNumberFormat="1" applyFont="1" applyFill="1" applyBorder="1"/>
    <xf numFmtId="9" fontId="0" fillId="0" borderId="0" xfId="2" applyFont="1" applyBorder="1"/>
    <xf numFmtId="166" fontId="0" fillId="0" borderId="81" xfId="1" applyNumberFormat="1" applyFont="1" applyBorder="1"/>
    <xf numFmtId="166" fontId="0" fillId="0" borderId="82" xfId="1" applyNumberFormat="1" applyFont="1" applyBorder="1"/>
    <xf numFmtId="166" fontId="0" fillId="0" borderId="73" xfId="1" applyNumberFormat="1" applyFont="1" applyBorder="1"/>
    <xf numFmtId="9" fontId="0" fillId="0" borderId="74" xfId="2" applyFont="1" applyBorder="1"/>
    <xf numFmtId="166" fontId="0" fillId="0" borderId="75" xfId="1" applyNumberFormat="1" applyFont="1" applyBorder="1"/>
    <xf numFmtId="9" fontId="0" fillId="0" borderId="76" xfId="2" applyFont="1" applyBorder="1"/>
    <xf numFmtId="0" fontId="4" fillId="23" borderId="83" xfId="0" applyFont="1" applyFill="1" applyBorder="1"/>
    <xf numFmtId="166" fontId="18" fillId="23" borderId="71" xfId="0" applyNumberFormat="1" applyFont="1" applyFill="1" applyBorder="1"/>
    <xf numFmtId="9" fontId="18" fillId="23" borderId="72" xfId="2" applyFont="1" applyFill="1" applyBorder="1"/>
    <xf numFmtId="0" fontId="0" fillId="0" borderId="84" xfId="0" applyFill="1" applyBorder="1"/>
    <xf numFmtId="9" fontId="18" fillId="23" borderId="80" xfId="2" applyFont="1" applyFill="1" applyBorder="1"/>
    <xf numFmtId="9" fontId="0" fillId="0" borderId="81" xfId="2" applyFont="1" applyBorder="1"/>
    <xf numFmtId="9" fontId="0" fillId="0" borderId="82" xfId="2" applyFont="1" applyBorder="1"/>
    <xf numFmtId="9" fontId="18" fillId="23" borderId="78" xfId="2" applyFont="1" applyFill="1" applyBorder="1"/>
    <xf numFmtId="166" fontId="21" fillId="0" borderId="81" xfId="1" applyNumberFormat="1" applyFont="1" applyFill="1" applyBorder="1"/>
    <xf numFmtId="9" fontId="0" fillId="0" borderId="81" xfId="2" applyFont="1" applyFill="1" applyBorder="1"/>
    <xf numFmtId="9" fontId="2" fillId="0" borderId="81" xfId="2" applyFont="1" applyFill="1" applyBorder="1"/>
    <xf numFmtId="9" fontId="0" fillId="0" borderId="0" xfId="2" applyFont="1" applyFill="1"/>
    <xf numFmtId="9" fontId="21" fillId="0" borderId="82" xfId="2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2" fillId="0" borderId="0" xfId="2" applyFont="1" applyBorder="1"/>
    <xf numFmtId="9" fontId="0" fillId="21" borderId="0" xfId="2" applyFont="1" applyFill="1" applyBorder="1"/>
    <xf numFmtId="9" fontId="2" fillId="21" borderId="0" xfId="2" applyFont="1" applyFill="1" applyBorder="1"/>
    <xf numFmtId="9" fontId="0" fillId="21" borderId="0" xfId="2" applyFont="1" applyFill="1"/>
    <xf numFmtId="166" fontId="22" fillId="0" borderId="81" xfId="1" applyNumberFormat="1" applyFont="1" applyFill="1" applyBorder="1"/>
    <xf numFmtId="0" fontId="23" fillId="0" borderId="0" xfId="0" applyFont="1"/>
    <xf numFmtId="0" fontId="23" fillId="0" borderId="0" xfId="0" applyFont="1" applyFill="1"/>
    <xf numFmtId="9" fontId="22" fillId="0" borderId="81" xfId="2" applyFont="1" applyFill="1" applyBorder="1"/>
    <xf numFmtId="9" fontId="22" fillId="0" borderId="82" xfId="2" applyFont="1" applyFill="1" applyBorder="1"/>
    <xf numFmtId="166" fontId="1" fillId="0" borderId="82" xfId="1" applyNumberFormat="1" applyFont="1" applyFill="1" applyBorder="1"/>
    <xf numFmtId="166" fontId="0" fillId="0" borderId="0" xfId="0" applyNumberFormat="1"/>
    <xf numFmtId="0" fontId="18" fillId="23" borderId="88" xfId="0" applyFont="1" applyFill="1" applyBorder="1" applyAlignment="1">
      <alignment horizontal="center"/>
    </xf>
    <xf numFmtId="0" fontId="18" fillId="23" borderId="89" xfId="0" applyFont="1" applyFill="1" applyBorder="1" applyAlignment="1">
      <alignment horizontal="center"/>
    </xf>
    <xf numFmtId="0" fontId="18" fillId="23" borderId="90" xfId="0" applyFont="1" applyFill="1" applyBorder="1" applyAlignment="1">
      <alignment horizontal="center"/>
    </xf>
    <xf numFmtId="166" fontId="2" fillId="0" borderId="0" xfId="0" applyNumberFormat="1" applyFont="1"/>
    <xf numFmtId="0" fontId="2" fillId="22" borderId="46" xfId="0" applyFont="1" applyFill="1" applyBorder="1" applyAlignment="1">
      <alignment horizontal="left"/>
    </xf>
    <xf numFmtId="0" fontId="2" fillId="15" borderId="46" xfId="0" applyFont="1" applyFill="1" applyBorder="1" applyAlignment="1">
      <alignment horizontal="left"/>
    </xf>
    <xf numFmtId="0" fontId="0" fillId="15" borderId="47" xfId="0" applyFill="1" applyBorder="1"/>
    <xf numFmtId="0" fontId="24" fillId="0" borderId="0" xfId="0" applyFont="1"/>
    <xf numFmtId="0" fontId="0" fillId="0" borderId="0" xfId="0"/>
    <xf numFmtId="164" fontId="0" fillId="0" borderId="0" xfId="14" applyFont="1"/>
    <xf numFmtId="10" fontId="0" fillId="0" borderId="0" xfId="2" applyNumberFormat="1" applyFont="1" applyFill="1" applyBorder="1"/>
    <xf numFmtId="0" fontId="0" fillId="0" borderId="43" xfId="0" applyBorder="1"/>
    <xf numFmtId="0" fontId="0" fillId="0" borderId="91" xfId="0" applyBorder="1"/>
    <xf numFmtId="0" fontId="0" fillId="0" borderId="92" xfId="0" applyBorder="1"/>
    <xf numFmtId="0" fontId="0" fillId="0" borderId="44" xfId="0" applyBorder="1"/>
    <xf numFmtId="0" fontId="0" fillId="0" borderId="93" xfId="0" applyBorder="1"/>
    <xf numFmtId="3" fontId="0" fillId="0" borderId="94" xfId="0" applyNumberFormat="1" applyBorder="1"/>
    <xf numFmtId="3" fontId="2" fillId="0" borderId="6" xfId="0" applyNumberFormat="1" applyFont="1" applyBorder="1"/>
    <xf numFmtId="17" fontId="2" fillId="13" borderId="95" xfId="0" applyNumberFormat="1" applyFont="1" applyFill="1" applyBorder="1" applyAlignment="1">
      <alignment horizontal="center"/>
    </xf>
    <xf numFmtId="17" fontId="2" fillId="13" borderId="96" xfId="0" applyNumberFormat="1" applyFont="1" applyFill="1" applyBorder="1" applyAlignment="1">
      <alignment horizontal="center"/>
    </xf>
    <xf numFmtId="17" fontId="2" fillId="13" borderId="97" xfId="0" applyNumberFormat="1" applyFont="1" applyFill="1" applyBorder="1" applyAlignment="1">
      <alignment horizontal="center"/>
    </xf>
    <xf numFmtId="0" fontId="18" fillId="23" borderId="85" xfId="0" applyFont="1" applyFill="1" applyBorder="1" applyAlignment="1">
      <alignment horizontal="center"/>
    </xf>
    <xf numFmtId="0" fontId="18" fillId="23" borderId="86" xfId="0" applyFont="1" applyFill="1" applyBorder="1" applyAlignment="1">
      <alignment horizontal="center"/>
    </xf>
    <xf numFmtId="0" fontId="18" fillId="23" borderId="87" xfId="0" applyFont="1" applyFill="1" applyBorder="1" applyAlignment="1">
      <alignment horizontal="center"/>
    </xf>
    <xf numFmtId="0" fontId="18" fillId="23" borderId="0" xfId="0" applyFont="1" applyFill="1" applyBorder="1" applyAlignment="1">
      <alignment horizontal="center"/>
    </xf>
    <xf numFmtId="0" fontId="18" fillId="23" borderId="74" xfId="0" applyFont="1" applyFill="1" applyBorder="1" applyAlignment="1">
      <alignment horizontal="center"/>
    </xf>
    <xf numFmtId="0" fontId="18" fillId="23" borderId="88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3" borderId="37" xfId="0" applyFont="1" applyFill="1" applyBorder="1" applyAlignment="1">
      <alignment horizontal="center"/>
    </xf>
    <xf numFmtId="0" fontId="2" fillId="13" borderId="39" xfId="0" applyFont="1" applyFill="1" applyBorder="1" applyAlignment="1">
      <alignment horizontal="center"/>
    </xf>
    <xf numFmtId="0" fontId="16" fillId="0" borderId="32" xfId="7" applyFont="1" applyBorder="1" applyAlignment="1">
      <alignment horizontal="center" vertical="center" wrapText="1" readingOrder="1"/>
    </xf>
    <xf numFmtId="0" fontId="16" fillId="0" borderId="34" xfId="7" applyFont="1" applyBorder="1" applyAlignment="1">
      <alignment horizontal="center" vertical="center" wrapText="1" readingOrder="1"/>
    </xf>
    <xf numFmtId="0" fontId="13" fillId="17" borderId="0" xfId="7" applyFont="1" applyFill="1" applyAlignment="1">
      <alignment horizontal="left"/>
    </xf>
    <xf numFmtId="0" fontId="14" fillId="10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29" xfId="7" applyFont="1" applyBorder="1" applyAlignment="1">
      <alignment horizontal="center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9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0000FF"/>
      <color rgb="FFFF5050"/>
      <color rgb="FFFFDDDD"/>
      <color rgb="FF4472C4"/>
      <color rgb="FFED7D31"/>
      <color rgb="FFFF0000"/>
      <color rgb="FF6199FF"/>
      <color rgb="FF0052E7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TH_Graphs!$S$6:$V$6</c:f>
              <c:strCache>
                <c:ptCount val="4"/>
                <c:pt idx="0">
                  <c:v>TOTAL</c:v>
                </c:pt>
                <c:pt idx="1">
                  <c:v>MUSIC</c:v>
                </c:pt>
                <c:pt idx="2">
                  <c:v>ENT</c:v>
                </c:pt>
                <c:pt idx="3">
                  <c:v>AFF</c:v>
                </c:pt>
              </c:strCache>
            </c:strRef>
          </c:cat>
          <c:val>
            <c:numRef>
              <c:f>TH_Graphs!$S$7:$V$7</c:f>
              <c:numCache>
                <c:formatCode>0.0%</c:formatCode>
                <c:ptCount val="4"/>
                <c:pt idx="0">
                  <c:v>0.49836587860159259</c:v>
                </c:pt>
                <c:pt idx="1">
                  <c:v>1.7952615596958412</c:v>
                </c:pt>
                <c:pt idx="2">
                  <c:v>0.45812496848059431</c:v>
                </c:pt>
                <c:pt idx="3">
                  <c:v>0.9327754286461738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139036864"/>
        <c:axId val="1139046656"/>
      </c:barChart>
      <c:catAx>
        <c:axId val="11390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6656"/>
        <c:crosses val="autoZero"/>
        <c:auto val="1"/>
        <c:lblAlgn val="ctr"/>
        <c:lblOffset val="100"/>
        <c:noMultiLvlLbl val="0"/>
      </c:catAx>
      <c:valAx>
        <c:axId val="11390466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3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TH_Graphs!$S$6:$V$6</c:f>
              <c:strCache>
                <c:ptCount val="4"/>
                <c:pt idx="0">
                  <c:v>TOTAL</c:v>
                </c:pt>
                <c:pt idx="1">
                  <c:v>MUSIC</c:v>
                </c:pt>
                <c:pt idx="2">
                  <c:v>ENT</c:v>
                </c:pt>
                <c:pt idx="3">
                  <c:v>AFF</c:v>
                </c:pt>
              </c:strCache>
            </c:strRef>
          </c:cat>
          <c:val>
            <c:numRef>
              <c:f>TH_Graphs!$S$8:$V$8</c:f>
              <c:numCache>
                <c:formatCode>0.0%</c:formatCode>
                <c:ptCount val="4"/>
                <c:pt idx="0">
                  <c:v>0.81060656188949576</c:v>
                </c:pt>
                <c:pt idx="1">
                  <c:v>4.6155218490449048</c:v>
                </c:pt>
                <c:pt idx="2">
                  <c:v>0.74317791447885573</c:v>
                </c:pt>
                <c:pt idx="3">
                  <c:v>1.5327980938252519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139048288"/>
        <c:axId val="1139051008"/>
      </c:barChart>
      <c:catAx>
        <c:axId val="11390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51008"/>
        <c:crosses val="autoZero"/>
        <c:auto val="1"/>
        <c:lblAlgn val="ctr"/>
        <c:lblOffset val="100"/>
        <c:noMultiLvlLbl val="0"/>
      </c:catAx>
      <c:valAx>
        <c:axId val="1139051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TH_Data!$C$385:$C$396</c:f>
              <c:numCache>
                <c:formatCode>#,##0</c:formatCode>
                <c:ptCount val="12"/>
                <c:pt idx="0">
                  <c:v>32453.65958135141</c:v>
                </c:pt>
                <c:pt idx="1">
                  <c:v>28519.900412724968</c:v>
                </c:pt>
                <c:pt idx="2">
                  <c:v>34223.880495269965</c:v>
                </c:pt>
                <c:pt idx="3">
                  <c:v>42779.850619087454</c:v>
                </c:pt>
                <c:pt idx="4">
                  <c:v>41068.656594323948</c:v>
                </c:pt>
                <c:pt idx="5">
                  <c:v>41890.029726210429</c:v>
                </c:pt>
                <c:pt idx="6">
                  <c:v>43984.53121252096</c:v>
                </c:pt>
                <c:pt idx="7">
                  <c:v>48382.984333773056</c:v>
                </c:pt>
                <c:pt idx="8">
                  <c:v>58059.58120052766</c:v>
                </c:pt>
                <c:pt idx="9">
                  <c:v>66768.518380606809</c:v>
                </c:pt>
                <c:pt idx="10">
                  <c:v>86799.073894788846</c:v>
                </c:pt>
                <c:pt idx="11">
                  <c:v>112838.7960632255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39047744"/>
        <c:axId val="113904502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TH_Data!$D$385:$D$396</c:f>
              <c:numCache>
                <c:formatCode>#,##0</c:formatCode>
                <c:ptCount val="12"/>
                <c:pt idx="0">
                  <c:v>17985</c:v>
                </c:pt>
                <c:pt idx="1">
                  <c:v>23347</c:v>
                </c:pt>
                <c:pt idx="2">
                  <c:v>14334</c:v>
                </c:pt>
                <c:pt idx="3">
                  <c:v>9414</c:v>
                </c:pt>
                <c:pt idx="4">
                  <c:v>7291</c:v>
                </c:pt>
                <c:pt idx="5">
                  <c:v>6523</c:v>
                </c:pt>
                <c:pt idx="6">
                  <c:v>5231</c:v>
                </c:pt>
                <c:pt idx="7">
                  <c:v>557895</c:v>
                </c:pt>
                <c:pt idx="8">
                  <c:v>502943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048832"/>
        <c:axId val="1139046112"/>
      </c:barChart>
      <c:catAx>
        <c:axId val="113904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5024"/>
        <c:crosses val="autoZero"/>
        <c:auto val="1"/>
        <c:lblAlgn val="ctr"/>
        <c:lblOffset val="100"/>
        <c:noMultiLvlLbl val="0"/>
      </c:catAx>
      <c:valAx>
        <c:axId val="113904502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7744"/>
        <c:crosses val="autoZero"/>
        <c:crossBetween val="between"/>
      </c:valAx>
      <c:valAx>
        <c:axId val="113904611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139048832"/>
        <c:crosses val="max"/>
        <c:crossBetween val="between"/>
      </c:valAx>
      <c:catAx>
        <c:axId val="113904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9046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  <c:pt idx="0">
                  <c:v>5.8416587246432545</c:v>
                </c:pt>
                <c:pt idx="1">
                  <c:v>5.1335820742904943</c:v>
                </c:pt>
                <c:pt idx="2">
                  <c:v>6.1602984891485937</c:v>
                </c:pt>
                <c:pt idx="3">
                  <c:v>7.7003731114357423</c:v>
                </c:pt>
                <c:pt idx="4">
                  <c:v>7.3923581869783108</c:v>
                </c:pt>
                <c:pt idx="5">
                  <c:v>7.5402053507178772</c:v>
                </c:pt>
                <c:pt idx="6">
                  <c:v>7.9172156182537732</c:v>
                </c:pt>
                <c:pt idx="7">
                  <c:v>8.7089371800791504</c:v>
                </c:pt>
                <c:pt idx="8">
                  <c:v>10.450724616094979</c:v>
                </c:pt>
                <c:pt idx="9">
                  <c:v>12.018333308509227</c:v>
                </c:pt>
                <c:pt idx="10">
                  <c:v>15.623833301061993</c:v>
                </c:pt>
                <c:pt idx="11">
                  <c:v>20.310983291380591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39042848"/>
        <c:axId val="113904937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  <c:pt idx="0">
                  <c:v>0.85000000000000031</c:v>
                </c:pt>
                <c:pt idx="1">
                  <c:v>1.3700000000000006</c:v>
                </c:pt>
                <c:pt idx="2">
                  <c:v>0.52000000000000024</c:v>
                </c:pt>
                <c:pt idx="3">
                  <c:v>0.22000000000000006</c:v>
                </c:pt>
                <c:pt idx="4">
                  <c:v>0.18</c:v>
                </c:pt>
                <c:pt idx="5">
                  <c:v>0.14000000000000001</c:v>
                </c:pt>
                <c:pt idx="6">
                  <c:v>0.19000000000000006</c:v>
                </c:pt>
                <c:pt idx="7">
                  <c:v>288.86400000000003</c:v>
                </c:pt>
                <c:pt idx="8">
                  <c:v>237.52099999999999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049920"/>
        <c:axId val="1139038496"/>
      </c:barChart>
      <c:catAx>
        <c:axId val="113904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9376"/>
        <c:crosses val="autoZero"/>
        <c:auto val="1"/>
        <c:lblAlgn val="ctr"/>
        <c:lblOffset val="100"/>
        <c:noMultiLvlLbl val="0"/>
      </c:catAx>
      <c:valAx>
        <c:axId val="113904937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2848"/>
        <c:crosses val="autoZero"/>
        <c:crossBetween val="between"/>
      </c:valAx>
      <c:valAx>
        <c:axId val="1139038496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139049920"/>
        <c:crosses val="max"/>
        <c:crossBetween val="between"/>
      </c:valAx>
      <c:catAx>
        <c:axId val="113904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9038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TH_Data!$E$385:$E$396</c:f>
              <c:numCache>
                <c:formatCode>#,##0</c:formatCode>
                <c:ptCount val="12"/>
                <c:pt idx="0">
                  <c:v>101068097.32039945</c:v>
                </c:pt>
                <c:pt idx="1">
                  <c:v>88817474.135881677</c:v>
                </c:pt>
                <c:pt idx="2">
                  <c:v>106580968.96305802</c:v>
                </c:pt>
                <c:pt idx="3">
                  <c:v>133226211.20382252</c:v>
                </c:pt>
                <c:pt idx="4">
                  <c:v>127897162.75566959</c:v>
                </c:pt>
                <c:pt idx="5">
                  <c:v>130455106.010783</c:v>
                </c:pt>
                <c:pt idx="6">
                  <c:v>136977861.31132218</c:v>
                </c:pt>
                <c:pt idx="7">
                  <c:v>150675647.4424544</c:v>
                </c:pt>
                <c:pt idx="8">
                  <c:v>180810776.93094528</c:v>
                </c:pt>
                <c:pt idx="9">
                  <c:v>207932393.47058702</c:v>
                </c:pt>
                <c:pt idx="10">
                  <c:v>270312111.5117631</c:v>
                </c:pt>
                <c:pt idx="11">
                  <c:v>351405744.9652921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39050464"/>
        <c:axId val="113905155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TH_Data!$F$385:$F$396</c:f>
              <c:numCache>
                <c:formatCode>#,##0</c:formatCode>
                <c:ptCount val="12"/>
                <c:pt idx="0">
                  <c:v>83731674</c:v>
                </c:pt>
                <c:pt idx="1">
                  <c:v>80755802</c:v>
                </c:pt>
                <c:pt idx="2">
                  <c:v>103932465</c:v>
                </c:pt>
                <c:pt idx="3">
                  <c:v>111270105</c:v>
                </c:pt>
                <c:pt idx="4">
                  <c:v>106062922</c:v>
                </c:pt>
                <c:pt idx="5">
                  <c:v>96421756</c:v>
                </c:pt>
                <c:pt idx="6">
                  <c:v>142012046</c:v>
                </c:pt>
                <c:pt idx="7">
                  <c:v>168781036</c:v>
                </c:pt>
                <c:pt idx="8">
                  <c:v>16941478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052096"/>
        <c:axId val="1139041216"/>
      </c:barChart>
      <c:catAx>
        <c:axId val="113905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51552"/>
        <c:crosses val="autoZero"/>
        <c:auto val="1"/>
        <c:lblAlgn val="ctr"/>
        <c:lblOffset val="100"/>
        <c:noMultiLvlLbl val="0"/>
      </c:catAx>
      <c:valAx>
        <c:axId val="11390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50464"/>
        <c:crosses val="autoZero"/>
        <c:crossBetween val="between"/>
      </c:valAx>
      <c:valAx>
        <c:axId val="113904121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139052096"/>
        <c:crosses val="max"/>
        <c:crossBetween val="between"/>
      </c:valAx>
      <c:catAx>
        <c:axId val="1139052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904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  <c:pt idx="0">
                  <c:v>18192.2575176719</c:v>
                </c:pt>
                <c:pt idx="1">
                  <c:v>15987.145344458702</c:v>
                </c:pt>
                <c:pt idx="2">
                  <c:v>19184.574413350445</c:v>
                </c:pt>
                <c:pt idx="3">
                  <c:v>23980.718016688057</c:v>
                </c:pt>
                <c:pt idx="4">
                  <c:v>23021.489296020529</c:v>
                </c:pt>
                <c:pt idx="5">
                  <c:v>23481.919081940941</c:v>
                </c:pt>
                <c:pt idx="6">
                  <c:v>24656.015036037996</c:v>
                </c:pt>
                <c:pt idx="7">
                  <c:v>27121.616539641793</c:v>
                </c:pt>
                <c:pt idx="8">
                  <c:v>32545.939847570153</c:v>
                </c:pt>
                <c:pt idx="9">
                  <c:v>37427.830824705663</c:v>
                </c:pt>
                <c:pt idx="10">
                  <c:v>48656.180072117357</c:v>
                </c:pt>
                <c:pt idx="11">
                  <c:v>63253.034093752583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39037408"/>
        <c:axId val="113904339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  <c:pt idx="0">
                  <c:v>11744.779999999999</c:v>
                </c:pt>
                <c:pt idx="1">
                  <c:v>17885.199999999997</c:v>
                </c:pt>
                <c:pt idx="2">
                  <c:v>34740.61</c:v>
                </c:pt>
                <c:pt idx="3">
                  <c:v>33316.100000000006</c:v>
                </c:pt>
                <c:pt idx="4">
                  <c:v>31918.839999999997</c:v>
                </c:pt>
                <c:pt idx="5">
                  <c:v>30405.260000000002</c:v>
                </c:pt>
                <c:pt idx="6">
                  <c:v>45395.429999999993</c:v>
                </c:pt>
                <c:pt idx="7">
                  <c:v>54772.393999999687</c:v>
                </c:pt>
                <c:pt idx="8">
                  <c:v>5513.9709999998095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039040"/>
        <c:axId val="1139037952"/>
      </c:barChart>
      <c:catAx>
        <c:axId val="11390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3392"/>
        <c:crosses val="autoZero"/>
        <c:auto val="1"/>
        <c:lblAlgn val="ctr"/>
        <c:lblOffset val="100"/>
        <c:noMultiLvlLbl val="0"/>
      </c:catAx>
      <c:valAx>
        <c:axId val="11390433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37408"/>
        <c:crosses val="autoZero"/>
        <c:crossBetween val="between"/>
      </c:valAx>
      <c:valAx>
        <c:axId val="1139037952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139039040"/>
        <c:crosses val="max"/>
        <c:crossBetween val="between"/>
      </c:valAx>
      <c:catAx>
        <c:axId val="113903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9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TH_Data!$G$385:$G$396</c:f>
              <c:numCache>
                <c:formatCode>#,##0</c:formatCode>
                <c:ptCount val="12"/>
                <c:pt idx="0">
                  <c:v>9265411.4280192014</c:v>
                </c:pt>
                <c:pt idx="1">
                  <c:v>8142336.3225845424</c:v>
                </c:pt>
                <c:pt idx="2">
                  <c:v>9770803.5871014521</c:v>
                </c:pt>
                <c:pt idx="3">
                  <c:v>12213504.483876813</c:v>
                </c:pt>
                <c:pt idx="4">
                  <c:v>11724964.304521739</c:v>
                </c:pt>
                <c:pt idx="5">
                  <c:v>11959463.590612175</c:v>
                </c:pt>
                <c:pt idx="6">
                  <c:v>12557436.770142784</c:v>
                </c:pt>
                <c:pt idx="7">
                  <c:v>13813180.447157064</c:v>
                </c:pt>
                <c:pt idx="8">
                  <c:v>16575816.536588477</c:v>
                </c:pt>
                <c:pt idx="9">
                  <c:v>19062189.017076746</c:v>
                </c:pt>
                <c:pt idx="10">
                  <c:v>24780845.722199768</c:v>
                </c:pt>
                <c:pt idx="11">
                  <c:v>32215099.438859701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39040128"/>
        <c:axId val="113904067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TH_Data!$H$385:$H$396</c:f>
              <c:numCache>
                <c:formatCode>#,##0</c:formatCode>
                <c:ptCount val="12"/>
                <c:pt idx="0">
                  <c:v>6427843</c:v>
                </c:pt>
                <c:pt idx="1">
                  <c:v>6236890</c:v>
                </c:pt>
                <c:pt idx="2">
                  <c:v>8986233</c:v>
                </c:pt>
                <c:pt idx="3">
                  <c:v>12987814</c:v>
                </c:pt>
                <c:pt idx="4">
                  <c:v>15179425</c:v>
                </c:pt>
                <c:pt idx="5">
                  <c:v>16329420</c:v>
                </c:pt>
                <c:pt idx="6">
                  <c:v>26832577</c:v>
                </c:pt>
                <c:pt idx="7">
                  <c:v>66967835</c:v>
                </c:pt>
                <c:pt idx="8">
                  <c:v>9892694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042304"/>
        <c:axId val="1139041760"/>
      </c:barChart>
      <c:catAx>
        <c:axId val="113904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0672"/>
        <c:crosses val="autoZero"/>
        <c:auto val="1"/>
        <c:lblAlgn val="ctr"/>
        <c:lblOffset val="100"/>
        <c:noMultiLvlLbl val="0"/>
      </c:catAx>
      <c:valAx>
        <c:axId val="1139040672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0128"/>
        <c:crosses val="autoZero"/>
        <c:crossBetween val="between"/>
      </c:valAx>
      <c:valAx>
        <c:axId val="113904176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139042304"/>
        <c:crosses val="max"/>
        <c:crossBetween val="between"/>
      </c:valAx>
      <c:catAx>
        <c:axId val="113904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9041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  <c:pt idx="0">
                  <c:v>1667.7740570434564</c:v>
                </c:pt>
                <c:pt idx="1">
                  <c:v>1465.6205380652177</c:v>
                </c:pt>
                <c:pt idx="2">
                  <c:v>1758.7446456782616</c:v>
                </c:pt>
                <c:pt idx="3">
                  <c:v>2198.4308070978263</c:v>
                </c:pt>
                <c:pt idx="4">
                  <c:v>2110.4935748139133</c:v>
                </c:pt>
                <c:pt idx="5">
                  <c:v>2152.7034463101918</c:v>
                </c:pt>
                <c:pt idx="6">
                  <c:v>2260.3386186257012</c:v>
                </c:pt>
                <c:pt idx="7">
                  <c:v>2486.3724804882718</c:v>
                </c:pt>
                <c:pt idx="8">
                  <c:v>2983.646976585926</c:v>
                </c:pt>
                <c:pt idx="9">
                  <c:v>3431.1940230738146</c:v>
                </c:pt>
                <c:pt idx="10">
                  <c:v>4460.5522299959584</c:v>
                </c:pt>
                <c:pt idx="11">
                  <c:v>5798.717898994747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39043936"/>
        <c:axId val="113904448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TH_Data!$B$401:$B$412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  <c:pt idx="0">
                  <c:v>571.70000000000005</c:v>
                </c:pt>
                <c:pt idx="1">
                  <c:v>826.6099999999999</c:v>
                </c:pt>
                <c:pt idx="2">
                  <c:v>1861.6100000000001</c:v>
                </c:pt>
                <c:pt idx="3">
                  <c:v>2969.36</c:v>
                </c:pt>
                <c:pt idx="4">
                  <c:v>3022.3300000000004</c:v>
                </c:pt>
                <c:pt idx="5">
                  <c:v>3610.8499999999995</c:v>
                </c:pt>
                <c:pt idx="6">
                  <c:v>9670.14</c:v>
                </c:pt>
                <c:pt idx="7">
                  <c:v>23652.75799999966</c:v>
                </c:pt>
                <c:pt idx="8">
                  <c:v>4051.4699999999348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960992"/>
        <c:axId val="1142950112"/>
      </c:barChart>
      <c:catAx>
        <c:axId val="113904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4480"/>
        <c:crosses val="autoZero"/>
        <c:auto val="1"/>
        <c:lblAlgn val="ctr"/>
        <c:lblOffset val="100"/>
        <c:noMultiLvlLbl val="0"/>
      </c:catAx>
      <c:valAx>
        <c:axId val="1139044480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43936"/>
        <c:crosses val="autoZero"/>
        <c:crossBetween val="between"/>
      </c:valAx>
      <c:valAx>
        <c:axId val="1142950112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142960992"/>
        <c:crosses val="max"/>
        <c:crossBetween val="between"/>
      </c:valAx>
      <c:catAx>
        <c:axId val="1142960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5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C93"/>
  <sheetViews>
    <sheetView showGridLines="0" workbookViewId="0">
      <pane xSplit="5" ySplit="3" topLeftCell="F35" activePane="bottomRight" state="frozen"/>
      <selection pane="topRight" activeCell="G1" sqref="G1"/>
      <selection pane="bottomLeft" activeCell="A3" sqref="A3"/>
      <selection pane="bottomRight" activeCell="F35" sqref="F35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424" t="s">
        <v>124</v>
      </c>
      <c r="AC1" s="419"/>
    </row>
    <row r="2" spans="2:29">
      <c r="B2" s="455">
        <v>6</v>
      </c>
      <c r="C2" s="454">
        <v>2018</v>
      </c>
      <c r="F2" s="529" t="s">
        <v>124</v>
      </c>
      <c r="G2" s="530"/>
      <c r="H2" s="530"/>
      <c r="I2" s="530"/>
      <c r="J2" s="530"/>
      <c r="K2" s="530"/>
      <c r="L2" s="531"/>
      <c r="N2" s="529" t="s">
        <v>128</v>
      </c>
      <c r="O2" s="530"/>
      <c r="P2" s="530"/>
      <c r="Q2" s="530"/>
      <c r="R2" s="530"/>
      <c r="S2" s="530"/>
      <c r="T2" s="531"/>
      <c r="V2" s="532" t="s">
        <v>129</v>
      </c>
      <c r="W2" s="532"/>
      <c r="X2" s="532"/>
      <c r="Y2" s="532"/>
      <c r="Z2" s="532"/>
      <c r="AA2" s="533"/>
      <c r="AC2" s="419"/>
    </row>
    <row r="3" spans="2:29">
      <c r="F3" s="508" t="s">
        <v>27</v>
      </c>
      <c r="G3" s="509" t="s">
        <v>91</v>
      </c>
      <c r="H3" s="510" t="s">
        <v>132</v>
      </c>
      <c r="I3" s="509" t="s">
        <v>26</v>
      </c>
      <c r="J3" s="510" t="s">
        <v>125</v>
      </c>
      <c r="K3" s="509" t="s">
        <v>126</v>
      </c>
      <c r="L3" s="510" t="s">
        <v>127</v>
      </c>
      <c r="N3" s="508" t="s">
        <v>27</v>
      </c>
      <c r="O3" s="509" t="s">
        <v>91</v>
      </c>
      <c r="P3" s="510" t="s">
        <v>132</v>
      </c>
      <c r="Q3" s="509" t="s">
        <v>26</v>
      </c>
      <c r="R3" s="510" t="s">
        <v>125</v>
      </c>
      <c r="S3" s="509" t="s">
        <v>126</v>
      </c>
      <c r="T3" s="510" t="s">
        <v>127</v>
      </c>
      <c r="V3" s="508" t="s">
        <v>27</v>
      </c>
      <c r="W3" s="509" t="s">
        <v>91</v>
      </c>
      <c r="X3" s="510" t="s">
        <v>132</v>
      </c>
      <c r="Y3" s="509" t="s">
        <v>26</v>
      </c>
      <c r="Z3" s="510" t="s">
        <v>125</v>
      </c>
      <c r="AA3" s="508" t="s">
        <v>133</v>
      </c>
      <c r="AC3" s="419"/>
    </row>
    <row r="4" spans="2:29" hidden="1">
      <c r="C4" s="336"/>
      <c r="AC4" s="419"/>
    </row>
    <row r="5" spans="2:29" hidden="1">
      <c r="D5" s="456"/>
      <c r="E5" s="482"/>
      <c r="F5" s="473"/>
      <c r="G5" s="483"/>
      <c r="H5" s="484"/>
      <c r="I5" s="483"/>
      <c r="J5" s="484"/>
      <c r="K5" s="483"/>
      <c r="L5" s="484"/>
      <c r="N5" s="473"/>
      <c r="O5" s="483"/>
      <c r="P5" s="484"/>
      <c r="Q5" s="483"/>
      <c r="R5" s="484"/>
      <c r="S5" s="483"/>
      <c r="T5" s="484"/>
      <c r="V5" s="483"/>
      <c r="W5" s="483"/>
      <c r="X5" s="484"/>
      <c r="Y5" s="483"/>
      <c r="Z5" s="484"/>
      <c r="AA5" s="489"/>
      <c r="AC5" s="419"/>
    </row>
    <row r="6" spans="2:29" hidden="1">
      <c r="D6" s="458"/>
      <c r="E6" s="387"/>
      <c r="F6" s="476"/>
      <c r="G6" s="478"/>
      <c r="H6" s="479"/>
      <c r="I6" s="478"/>
      <c r="J6" s="479"/>
      <c r="K6" s="478"/>
      <c r="L6" s="479"/>
      <c r="N6" s="476"/>
      <c r="O6" s="478"/>
      <c r="P6" s="479"/>
      <c r="Q6" s="478"/>
      <c r="R6" s="479"/>
      <c r="S6" s="478"/>
      <c r="T6" s="479"/>
      <c r="V6" s="478"/>
      <c r="W6" s="478"/>
      <c r="X6" s="479"/>
      <c r="Y6" s="478"/>
      <c r="Z6" s="479"/>
      <c r="AA6" s="487"/>
      <c r="AC6" s="419"/>
    </row>
    <row r="7" spans="2:29" hidden="1">
      <c r="D7" s="458"/>
      <c r="E7" s="387"/>
      <c r="F7" s="476"/>
      <c r="G7" s="478"/>
      <c r="H7" s="479"/>
      <c r="I7" s="478"/>
      <c r="J7" s="479"/>
      <c r="K7" s="478"/>
      <c r="L7" s="479"/>
      <c r="N7" s="476"/>
      <c r="O7" s="478"/>
      <c r="P7" s="479"/>
      <c r="Q7" s="478"/>
      <c r="R7" s="479"/>
      <c r="S7" s="478"/>
      <c r="T7" s="479"/>
      <c r="V7" s="478"/>
      <c r="W7" s="478"/>
      <c r="X7" s="479"/>
      <c r="Y7" s="478"/>
      <c r="Z7" s="479"/>
      <c r="AA7" s="487"/>
      <c r="AC7" s="419"/>
    </row>
    <row r="8" spans="2:29" hidden="1">
      <c r="D8" s="458"/>
      <c r="E8" s="387"/>
      <c r="F8" s="476"/>
      <c r="G8" s="478"/>
      <c r="H8" s="479"/>
      <c r="I8" s="478"/>
      <c r="J8" s="479"/>
      <c r="K8" s="478"/>
      <c r="L8" s="479"/>
      <c r="N8" s="476"/>
      <c r="O8" s="478"/>
      <c r="P8" s="479"/>
      <c r="Q8" s="478"/>
      <c r="R8" s="479"/>
      <c r="S8" s="478"/>
      <c r="T8" s="479"/>
      <c r="V8" s="478"/>
      <c r="W8" s="478"/>
      <c r="X8" s="479"/>
      <c r="Y8" s="478"/>
      <c r="Z8" s="479"/>
      <c r="AA8" s="487"/>
      <c r="AC8" s="419"/>
    </row>
    <row r="9" spans="2:29" hidden="1">
      <c r="D9" s="460"/>
      <c r="E9" s="485"/>
      <c r="F9" s="477"/>
      <c r="G9" s="480"/>
      <c r="H9" s="481"/>
      <c r="I9" s="480"/>
      <c r="J9" s="481"/>
      <c r="K9" s="480"/>
      <c r="L9" s="481"/>
      <c r="N9" s="477"/>
      <c r="O9" s="480"/>
      <c r="P9" s="481"/>
      <c r="Q9" s="480"/>
      <c r="R9" s="481"/>
      <c r="S9" s="480"/>
      <c r="T9" s="481"/>
      <c r="V9" s="480"/>
      <c r="W9" s="480"/>
      <c r="X9" s="481"/>
      <c r="Y9" s="480"/>
      <c r="Z9" s="481"/>
      <c r="AA9" s="488"/>
      <c r="AC9" s="419"/>
    </row>
    <row r="10" spans="2:29" hidden="1">
      <c r="AC10" s="419"/>
    </row>
    <row r="11" spans="2:29" hidden="1">
      <c r="D11" s="456"/>
      <c r="E11" s="482"/>
      <c r="F11" s="473"/>
      <c r="G11" s="483"/>
      <c r="H11" s="484"/>
      <c r="I11" s="483"/>
      <c r="J11" s="484"/>
      <c r="K11" s="483"/>
      <c r="L11" s="484"/>
      <c r="N11" s="473"/>
      <c r="O11" s="483"/>
      <c r="P11" s="484"/>
      <c r="Q11" s="483"/>
      <c r="R11" s="484"/>
      <c r="S11" s="483"/>
      <c r="T11" s="484"/>
      <c r="V11" s="483"/>
      <c r="W11" s="483"/>
      <c r="X11" s="484"/>
      <c r="Y11" s="483"/>
      <c r="Z11" s="484"/>
      <c r="AA11" s="484"/>
      <c r="AC11" s="419"/>
    </row>
    <row r="12" spans="2:29" hidden="1">
      <c r="C12" s="383"/>
      <c r="D12" s="460"/>
      <c r="E12" s="485"/>
      <c r="F12" s="477"/>
      <c r="G12" s="480"/>
      <c r="H12" s="481"/>
      <c r="I12" s="480"/>
      <c r="J12" s="481"/>
      <c r="K12" s="480"/>
      <c r="L12" s="481"/>
      <c r="N12" s="477"/>
      <c r="O12" s="480"/>
      <c r="P12" s="481"/>
      <c r="Q12" s="480"/>
      <c r="R12" s="481"/>
      <c r="S12" s="480"/>
      <c r="T12" s="481"/>
      <c r="V12" s="480"/>
      <c r="W12" s="480"/>
      <c r="X12" s="481"/>
      <c r="Y12" s="480"/>
      <c r="Z12" s="481"/>
      <c r="AA12" s="481"/>
      <c r="AC12" s="419"/>
    </row>
    <row r="13" spans="2:29" hidden="1">
      <c r="AC13" s="419"/>
    </row>
    <row r="14" spans="2:29" hidden="1">
      <c r="D14" s="456"/>
      <c r="E14" s="482"/>
      <c r="F14" s="473"/>
      <c r="G14" s="483"/>
      <c r="H14" s="484"/>
      <c r="I14" s="483"/>
      <c r="J14" s="484"/>
      <c r="K14" s="483"/>
      <c r="L14" s="484"/>
      <c r="N14" s="473"/>
      <c r="O14" s="483"/>
      <c r="P14" s="484"/>
      <c r="Q14" s="483"/>
      <c r="R14" s="484"/>
      <c r="S14" s="483"/>
      <c r="T14" s="484"/>
      <c r="V14" s="483"/>
      <c r="W14" s="483"/>
      <c r="X14" s="484"/>
      <c r="Y14" s="483"/>
      <c r="Z14" s="484"/>
      <c r="AA14" s="489"/>
      <c r="AC14" s="419"/>
    </row>
    <row r="15" spans="2:29" hidden="1">
      <c r="D15" s="458"/>
      <c r="E15" s="387"/>
      <c r="F15" s="476"/>
      <c r="G15" s="478"/>
      <c r="H15" s="479"/>
      <c r="I15" s="478"/>
      <c r="J15" s="479"/>
      <c r="K15" s="478"/>
      <c r="L15" s="479"/>
      <c r="N15" s="476"/>
      <c r="O15" s="478"/>
      <c r="P15" s="479"/>
      <c r="Q15" s="478"/>
      <c r="R15" s="479"/>
      <c r="S15" s="478"/>
      <c r="T15" s="479"/>
      <c r="V15" s="478"/>
      <c r="W15" s="478"/>
      <c r="X15" s="479"/>
      <c r="Y15" s="478"/>
      <c r="Z15" s="479"/>
      <c r="AA15" s="487"/>
      <c r="AC15" s="419"/>
    </row>
    <row r="16" spans="2:29" hidden="1">
      <c r="D16" s="458"/>
      <c r="E16" s="387"/>
      <c r="F16" s="476"/>
      <c r="G16" s="478"/>
      <c r="H16" s="479"/>
      <c r="I16" s="478"/>
      <c r="J16" s="479"/>
      <c r="K16" s="478"/>
      <c r="L16" s="479"/>
      <c r="N16" s="476"/>
      <c r="O16" s="478"/>
      <c r="P16" s="479"/>
      <c r="Q16" s="478"/>
      <c r="R16" s="479"/>
      <c r="S16" s="478"/>
      <c r="T16" s="479"/>
      <c r="V16" s="478"/>
      <c r="W16" s="478"/>
      <c r="X16" s="479"/>
      <c r="Y16" s="478"/>
      <c r="Z16" s="479"/>
      <c r="AA16" s="487"/>
      <c r="AC16" s="419"/>
    </row>
    <row r="17" spans="3:29" hidden="1">
      <c r="D17" s="458"/>
      <c r="E17" s="387"/>
      <c r="F17" s="476"/>
      <c r="G17" s="478"/>
      <c r="H17" s="479"/>
      <c r="I17" s="478"/>
      <c r="J17" s="479"/>
      <c r="K17" s="478"/>
      <c r="L17" s="479"/>
      <c r="N17" s="476"/>
      <c r="O17" s="478"/>
      <c r="P17" s="479"/>
      <c r="Q17" s="478"/>
      <c r="R17" s="479"/>
      <c r="S17" s="478"/>
      <c r="T17" s="479"/>
      <c r="V17" s="478"/>
      <c r="W17" s="478"/>
      <c r="X17" s="479"/>
      <c r="Y17" s="478"/>
      <c r="Z17" s="479"/>
      <c r="AA17" s="487"/>
      <c r="AC17" s="419"/>
    </row>
    <row r="18" spans="3:29" hidden="1">
      <c r="D18" s="460"/>
      <c r="E18" s="485"/>
      <c r="F18" s="477"/>
      <c r="G18" s="480"/>
      <c r="H18" s="481"/>
      <c r="I18" s="480"/>
      <c r="J18" s="481"/>
      <c r="K18" s="480"/>
      <c r="L18" s="481"/>
      <c r="N18" s="477"/>
      <c r="O18" s="480"/>
      <c r="P18" s="481"/>
      <c r="Q18" s="480"/>
      <c r="R18" s="481"/>
      <c r="S18" s="480"/>
      <c r="T18" s="481"/>
      <c r="V18" s="480"/>
      <c r="W18" s="480"/>
      <c r="X18" s="481"/>
      <c r="Y18" s="480"/>
      <c r="Z18" s="481"/>
      <c r="AA18" s="488"/>
      <c r="AC18" s="419"/>
    </row>
    <row r="19" spans="3:29" hidden="1">
      <c r="AC19" s="419"/>
    </row>
    <row r="20" spans="3:29" hidden="1">
      <c r="D20" s="456"/>
      <c r="E20" s="482"/>
      <c r="F20" s="473"/>
      <c r="G20" s="483"/>
      <c r="H20" s="484"/>
      <c r="I20" s="483"/>
      <c r="J20" s="484"/>
      <c r="K20" s="483"/>
      <c r="L20" s="484"/>
      <c r="N20" s="473"/>
      <c r="O20" s="483"/>
      <c r="P20" s="484"/>
      <c r="Q20" s="483"/>
      <c r="R20" s="484"/>
      <c r="S20" s="483"/>
      <c r="T20" s="484"/>
      <c r="V20" s="483"/>
      <c r="W20" s="483"/>
      <c r="X20" s="484"/>
      <c r="Y20" s="483"/>
      <c r="Z20" s="484"/>
      <c r="AA20" s="484"/>
      <c r="AC20" s="419"/>
    </row>
    <row r="21" spans="3:29" hidden="1">
      <c r="C21" s="383"/>
      <c r="D21" s="460"/>
      <c r="E21" s="485"/>
      <c r="F21" s="477"/>
      <c r="G21" s="480"/>
      <c r="H21" s="481"/>
      <c r="I21" s="480"/>
      <c r="J21" s="481"/>
      <c r="K21" s="480"/>
      <c r="L21" s="481"/>
      <c r="N21" s="477"/>
      <c r="O21" s="480"/>
      <c r="P21" s="481"/>
      <c r="Q21" s="480"/>
      <c r="R21" s="481"/>
      <c r="S21" s="480"/>
      <c r="T21" s="481"/>
      <c r="V21" s="480"/>
      <c r="W21" s="480"/>
      <c r="X21" s="481"/>
      <c r="Y21" s="480"/>
      <c r="Z21" s="481"/>
      <c r="AA21" s="481"/>
      <c r="AC21" s="419"/>
    </row>
    <row r="22" spans="3:29" hidden="1">
      <c r="AC22" s="419"/>
    </row>
    <row r="23" spans="3:29" s="516" customFormat="1" hidden="1">
      <c r="D23" s="456"/>
      <c r="E23" s="482"/>
      <c r="F23" s="473"/>
      <c r="G23" s="483"/>
      <c r="H23" s="484"/>
      <c r="I23" s="483"/>
      <c r="J23" s="484"/>
      <c r="K23" s="483"/>
      <c r="L23" s="484"/>
      <c r="N23" s="473"/>
      <c r="O23" s="483"/>
      <c r="P23" s="484"/>
      <c r="Q23" s="483"/>
      <c r="R23" s="484"/>
      <c r="S23" s="483"/>
      <c r="T23" s="484"/>
      <c r="V23" s="483"/>
      <c r="W23" s="483"/>
      <c r="X23" s="484"/>
      <c r="Y23" s="483"/>
      <c r="Z23" s="484"/>
      <c r="AA23" s="484"/>
      <c r="AC23" s="419"/>
    </row>
    <row r="24" spans="3:29" s="516" customFormat="1" hidden="1">
      <c r="C24" s="383"/>
      <c r="D24" s="460"/>
      <c r="E24" s="485"/>
      <c r="F24" s="477"/>
      <c r="G24" s="480"/>
      <c r="H24" s="481"/>
      <c r="I24" s="480"/>
      <c r="J24" s="481"/>
      <c r="K24" s="480"/>
      <c r="L24" s="481"/>
      <c r="N24" s="477"/>
      <c r="O24" s="480"/>
      <c r="P24" s="481"/>
      <c r="Q24" s="480"/>
      <c r="R24" s="481"/>
      <c r="S24" s="480"/>
      <c r="T24" s="481"/>
      <c r="V24" s="480"/>
      <c r="W24" s="480"/>
      <c r="X24" s="481"/>
      <c r="Y24" s="480"/>
      <c r="Z24" s="481"/>
      <c r="AA24" s="481"/>
      <c r="AC24" s="419"/>
    </row>
    <row r="25" spans="3:29" s="516" customFormat="1" hidden="1">
      <c r="AC25" s="419"/>
    </row>
    <row r="26" spans="3:29" hidden="1">
      <c r="D26" s="384"/>
      <c r="E26" s="385"/>
      <c r="F26" s="431"/>
      <c r="G26" s="431"/>
      <c r="H26" s="436"/>
      <c r="I26" s="431"/>
      <c r="J26" s="436"/>
      <c r="K26" s="431"/>
      <c r="L26" s="436"/>
      <c r="N26" s="431"/>
      <c r="O26" s="431"/>
      <c r="P26" s="436"/>
      <c r="Q26" s="431"/>
      <c r="R26" s="436"/>
      <c r="S26" s="431"/>
      <c r="T26" s="436"/>
      <c r="V26" s="431"/>
      <c r="W26" s="431"/>
      <c r="X26" s="436"/>
      <c r="Y26" s="431"/>
      <c r="Z26" s="436"/>
      <c r="AA26" s="436"/>
      <c r="AC26" s="419"/>
    </row>
    <row r="27" spans="3:29" hidden="1">
      <c r="D27" s="386"/>
      <c r="E27" s="387"/>
      <c r="F27" s="429"/>
      <c r="G27" s="432"/>
      <c r="H27" s="433"/>
      <c r="I27" s="432"/>
      <c r="J27" s="433"/>
      <c r="K27" s="432"/>
      <c r="L27" s="433"/>
      <c r="N27" s="429"/>
      <c r="O27" s="432"/>
      <c r="P27" s="433"/>
      <c r="Q27" s="432"/>
      <c r="R27" s="433"/>
      <c r="S27" s="432"/>
      <c r="T27" s="433"/>
      <c r="V27" s="432"/>
      <c r="W27" s="432"/>
      <c r="X27" s="433"/>
      <c r="Y27" s="432"/>
      <c r="Z27" s="433"/>
      <c r="AA27" s="433"/>
      <c r="AC27" s="419"/>
    </row>
    <row r="28" spans="3:29" hidden="1">
      <c r="D28" s="386"/>
      <c r="E28" s="387"/>
      <c r="F28" s="429"/>
      <c r="G28" s="432"/>
      <c r="H28" s="433"/>
      <c r="I28" s="432"/>
      <c r="J28" s="433"/>
      <c r="K28" s="432"/>
      <c r="L28" s="433"/>
      <c r="N28" s="429"/>
      <c r="O28" s="432"/>
      <c r="P28" s="433"/>
      <c r="Q28" s="432"/>
      <c r="R28" s="433"/>
      <c r="S28" s="432"/>
      <c r="T28" s="433"/>
      <c r="V28" s="432"/>
      <c r="W28" s="432"/>
      <c r="X28" s="433"/>
      <c r="Y28" s="432"/>
      <c r="Z28" s="433"/>
      <c r="AA28" s="433"/>
      <c r="AC28" s="419"/>
    </row>
    <row r="29" spans="3:29" hidden="1">
      <c r="D29" s="386"/>
      <c r="E29" s="387"/>
      <c r="F29" s="429"/>
      <c r="G29" s="432"/>
      <c r="H29" s="433"/>
      <c r="I29" s="432"/>
      <c r="J29" s="433"/>
      <c r="K29" s="432"/>
      <c r="L29" s="433"/>
      <c r="N29" s="429"/>
      <c r="O29" s="432"/>
      <c r="P29" s="433"/>
      <c r="Q29" s="432"/>
      <c r="R29" s="433"/>
      <c r="S29" s="432"/>
      <c r="T29" s="433"/>
      <c r="V29" s="432"/>
      <c r="W29" s="432"/>
      <c r="X29" s="433"/>
      <c r="Y29" s="432"/>
      <c r="Z29" s="433"/>
      <c r="AA29" s="433"/>
      <c r="AC29" s="419"/>
    </row>
    <row r="30" spans="3:29" hidden="1">
      <c r="D30" s="386"/>
      <c r="E30" s="387"/>
      <c r="F30" s="429"/>
      <c r="G30" s="432"/>
      <c r="H30" s="433"/>
      <c r="I30" s="432"/>
      <c r="J30" s="433"/>
      <c r="K30" s="432"/>
      <c r="L30" s="433"/>
      <c r="N30" s="429"/>
      <c r="O30" s="432"/>
      <c r="P30" s="433"/>
      <c r="Q30" s="432"/>
      <c r="R30" s="433"/>
      <c r="S30" s="432"/>
      <c r="T30" s="433"/>
      <c r="V30" s="432"/>
      <c r="W30" s="432"/>
      <c r="X30" s="433"/>
      <c r="Y30" s="432"/>
      <c r="Z30" s="433"/>
      <c r="AA30" s="433"/>
      <c r="AC30" s="419"/>
    </row>
    <row r="31" spans="3:29" s="516" customFormat="1" hidden="1">
      <c r="D31" s="386"/>
      <c r="E31" s="387"/>
      <c r="F31" s="429"/>
      <c r="G31" s="432"/>
      <c r="H31" s="433"/>
      <c r="I31" s="432"/>
      <c r="J31" s="433"/>
      <c r="K31" s="432"/>
      <c r="L31" s="433"/>
      <c r="N31" s="429"/>
      <c r="O31" s="432"/>
      <c r="P31" s="433"/>
      <c r="Q31" s="432"/>
      <c r="R31" s="433"/>
      <c r="S31" s="432"/>
      <c r="T31" s="433"/>
      <c r="V31" s="432"/>
      <c r="W31" s="432"/>
      <c r="X31" s="433"/>
      <c r="Y31" s="432"/>
      <c r="Z31" s="433"/>
      <c r="AA31" s="433"/>
      <c r="AC31" s="419"/>
    </row>
    <row r="32" spans="3:29" s="516" customFormat="1" hidden="1">
      <c r="D32" s="388"/>
      <c r="E32" s="389"/>
      <c r="F32" s="430"/>
      <c r="G32" s="434"/>
      <c r="H32" s="435"/>
      <c r="I32" s="434"/>
      <c r="J32" s="435"/>
      <c r="K32" s="434"/>
      <c r="L32" s="435"/>
      <c r="N32" s="430"/>
      <c r="O32" s="434"/>
      <c r="P32" s="435"/>
      <c r="Q32" s="434"/>
      <c r="R32" s="435"/>
      <c r="S32" s="434"/>
      <c r="T32" s="435"/>
      <c r="V32" s="434"/>
      <c r="W32" s="434"/>
      <c r="X32" s="435"/>
      <c r="Y32" s="434"/>
      <c r="Z32" s="435"/>
      <c r="AA32" s="435"/>
      <c r="AC32" s="419"/>
    </row>
    <row r="33" spans="1:29" hidden="1">
      <c r="D33" s="413"/>
      <c r="E33" s="414"/>
      <c r="AC33" s="419"/>
    </row>
    <row r="34" spans="1:29" ht="2.5499999999999998" hidden="1" customHeight="1">
      <c r="A34" s="416"/>
      <c r="B34" s="416"/>
      <c r="C34" s="416"/>
      <c r="D34" s="417"/>
      <c r="E34" s="418"/>
      <c r="F34" s="419"/>
      <c r="G34" s="419"/>
      <c r="H34" s="419"/>
      <c r="I34" s="419"/>
      <c r="J34" s="419"/>
      <c r="K34" s="419"/>
      <c r="L34" s="419"/>
      <c r="M34" s="416"/>
      <c r="N34" s="419"/>
      <c r="O34" s="419"/>
      <c r="P34" s="419"/>
      <c r="Q34" s="419"/>
      <c r="R34" s="419"/>
      <c r="S34" s="419"/>
      <c r="T34" s="419"/>
      <c r="U34" s="416"/>
      <c r="V34" s="419"/>
      <c r="W34" s="419"/>
      <c r="X34" s="419"/>
      <c r="Y34" s="419"/>
      <c r="Z34" s="419"/>
      <c r="AA34" s="419"/>
      <c r="AB34" s="419"/>
      <c r="AC34" s="419"/>
    </row>
    <row r="35" spans="1:29">
      <c r="C35" s="336" t="s">
        <v>109</v>
      </c>
      <c r="AC35" s="419"/>
    </row>
    <row r="36" spans="1:29">
      <c r="D36" s="456" t="s">
        <v>117</v>
      </c>
      <c r="E36" s="482"/>
      <c r="F36" s="473">
        <f>SUM(F37:F40)</f>
        <v>33904.18</v>
      </c>
      <c r="G36" s="483">
        <f>SUM(G37:G40)</f>
        <v>25642.16273360185</v>
      </c>
      <c r="H36" s="484">
        <f>IFERROR($F36/G36,0)</f>
        <v>1.3222043847171865</v>
      </c>
      <c r="I36" s="483">
        <f>SUM(I37:I40)</f>
        <v>25642.16273360185</v>
      </c>
      <c r="J36" s="484">
        <f>IFERROR($F36/I36,0)</f>
        <v>1.3222043847171865</v>
      </c>
      <c r="K36" s="483">
        <f>SUM(K37:K40)</f>
        <v>5765.5085340000014</v>
      </c>
      <c r="L36" s="484">
        <f>IFERROR($F36/K36,0)</f>
        <v>5.8805185700554183</v>
      </c>
      <c r="N36" s="473">
        <f>SUM(N37:N40)</f>
        <v>0</v>
      </c>
      <c r="O36" s="483">
        <f>SUM(O37:O40)</f>
        <v>0</v>
      </c>
      <c r="P36" s="484">
        <f>IFERROR($N36/O36,0)</f>
        <v>0</v>
      </c>
      <c r="Q36" s="483">
        <f>SUM(Q37:Q40)</f>
        <v>0</v>
      </c>
      <c r="R36" s="484">
        <f>IFERROR($N36/Q36,0)</f>
        <v>0</v>
      </c>
      <c r="S36" s="483">
        <f>SUM(S37:S40)</f>
        <v>0</v>
      </c>
      <c r="T36" s="484">
        <f>IFERROR($N36/S36,0)</f>
        <v>0</v>
      </c>
      <c r="V36" s="483">
        <f>SUM(V37:V40)</f>
        <v>0</v>
      </c>
      <c r="W36" s="483">
        <f>SUM(W37:W40)</f>
        <v>390398.10788398201</v>
      </c>
      <c r="X36" s="484">
        <f t="shared" ref="X36:X40" si="0">IFERROR(V36/W36,0)</f>
        <v>0</v>
      </c>
      <c r="Y36" s="483">
        <f>SUM(Y37:Y40)</f>
        <v>390398.10788398201</v>
      </c>
      <c r="Z36" s="484">
        <f t="shared" ref="Z36:Z40" si="1">IFERROR(V36/Y36,0)</f>
        <v>0</v>
      </c>
      <c r="AA36" s="489">
        <f t="shared" ref="AA36:AA40" si="2">IFERROR(W36/Y36,0)</f>
        <v>1</v>
      </c>
      <c r="AC36" s="419"/>
    </row>
    <row r="37" spans="1:29">
      <c r="D37" s="458" t="s">
        <v>130</v>
      </c>
      <c r="E37" s="387" t="s">
        <v>78</v>
      </c>
      <c r="F37" s="476">
        <f>VLOOKUP($E37,RS_TH_Actual_YT,$B$2+1,0)</f>
        <v>0.45</v>
      </c>
      <c r="G37" s="478">
        <f>VLOOKUP($E37,RS_TH_Target_YT,$B$2+1,0)</f>
        <v>7.5402053507178772</v>
      </c>
      <c r="H37" s="479">
        <f>IFERROR($F37/G37,0)</f>
        <v>5.9680072235321423E-2</v>
      </c>
      <c r="I37" s="478">
        <f>VLOOKUP($E37,RS_TH_Forecast_YT,$B$2+1,0)</f>
        <v>7.5402053507178772</v>
      </c>
      <c r="J37" s="479">
        <f>IFERROR($F37/I37,0)</f>
        <v>5.9680072235321423E-2</v>
      </c>
      <c r="K37" s="478">
        <f>VLOOKUP($E37,PAST_TH_Actual_YT_2017,$B$2+1,0)</f>
        <v>0.54320899999999994</v>
      </c>
      <c r="L37" s="479">
        <f>IFERROR($F37/K37,0)</f>
        <v>0.82841042766228112</v>
      </c>
      <c r="N37" s="476">
        <f>SUMPRODUCT('Revenue Summary'!AS35:BD35,'Revenue Summary'!$AS$8:$BD$8)</f>
        <v>0</v>
      </c>
      <c r="O37" s="478">
        <f>SUMPRODUCT('Revenue Summary'!E35:P35,'Revenue Summary'!$E$8:$P$8)</f>
        <v>0</v>
      </c>
      <c r="P37" s="479">
        <f t="shared" ref="P37:P40" si="3">IFERROR($N37/O37,0)</f>
        <v>0</v>
      </c>
      <c r="Q37" s="478">
        <f>SUMPRODUCT('Revenue Summary'!Y35:AJ35,'Revenue Summary'!$Y$8:$AJ$8)</f>
        <v>0</v>
      </c>
      <c r="R37" s="479">
        <f t="shared" ref="R37:R40" si="4">IFERROR($N37/Q37,0)</f>
        <v>0</v>
      </c>
      <c r="S37" s="478">
        <f>SUMPRODUCT('Past data'!E31:P31,'Past data'!$E$8:$P$8)</f>
        <v>0</v>
      </c>
      <c r="T37" s="479">
        <f t="shared" ref="T37:T40" si="5">IFERROR($N37/S37,0)</f>
        <v>0</v>
      </c>
      <c r="V37" s="478">
        <f t="shared" ref="V37:V40" si="6">N37</f>
        <v>0</v>
      </c>
      <c r="W37" s="478">
        <v>114.79850325259397</v>
      </c>
      <c r="X37" s="479">
        <f t="shared" si="0"/>
        <v>0</v>
      </c>
      <c r="Y37" s="478">
        <v>114.79850325259397</v>
      </c>
      <c r="Z37" s="479">
        <f t="shared" si="1"/>
        <v>0</v>
      </c>
      <c r="AA37" s="487">
        <f t="shared" si="2"/>
        <v>1</v>
      </c>
      <c r="AC37" s="419"/>
    </row>
    <row r="38" spans="1:29">
      <c r="D38" s="458" t="s">
        <v>130</v>
      </c>
      <c r="E38" s="387" t="s">
        <v>79</v>
      </c>
      <c r="F38" s="476">
        <f>VLOOKUP($E38,RS_TH_Actual_YT,$B$2+1,0)</f>
        <v>30310.83</v>
      </c>
      <c r="G38" s="478">
        <f>VLOOKUP($E38,RS_TH_Target_YT,$B$2+1,0)</f>
        <v>23481.919081940941</v>
      </c>
      <c r="H38" s="479">
        <f t="shared" ref="H38" si="7">IFERROR($F38/G38,0)</f>
        <v>1.2908157077890161</v>
      </c>
      <c r="I38" s="478">
        <f>VLOOKUP($E38,RS_TH_Forecast_YT,$B$2+1,0)</f>
        <v>23481.919081940941</v>
      </c>
      <c r="J38" s="479">
        <f t="shared" ref="J38" si="8">IFERROR($F38/I38,0)</f>
        <v>1.2908157077890161</v>
      </c>
      <c r="K38" s="478">
        <f>VLOOKUP($E38,PAST_TH_Actual_YT_2017,$B$2+1,0)</f>
        <v>5724.2826330000007</v>
      </c>
      <c r="L38" s="479">
        <f t="shared" ref="L38:L40" si="9">IFERROR($F38/K38,0)</f>
        <v>5.2951316249237337</v>
      </c>
      <c r="N38" s="476">
        <f>SUMPRODUCT('Revenue Summary'!AS36:BD36,'Revenue Summary'!$AS$8:$BD$8)</f>
        <v>0</v>
      </c>
      <c r="O38" s="478">
        <f>SUMPRODUCT('Revenue Summary'!E36:P36,'Revenue Summary'!$E$8:$P$8)</f>
        <v>0</v>
      </c>
      <c r="P38" s="479">
        <f t="shared" si="3"/>
        <v>0</v>
      </c>
      <c r="Q38" s="478">
        <f>SUMPRODUCT('Revenue Summary'!Y36:AJ36,'Revenue Summary'!$Y$8:$AJ$8)</f>
        <v>0</v>
      </c>
      <c r="R38" s="479">
        <f t="shared" si="4"/>
        <v>0</v>
      </c>
      <c r="S38" s="478">
        <f>SUMPRODUCT('Past data'!E32:P32,'Past data'!$E$8:$P$8)</f>
        <v>0</v>
      </c>
      <c r="T38" s="479">
        <f t="shared" si="5"/>
        <v>0</v>
      </c>
      <c r="V38" s="478">
        <f t="shared" si="6"/>
        <v>0</v>
      </c>
      <c r="W38" s="478">
        <v>357508.72008395608</v>
      </c>
      <c r="X38" s="479">
        <f t="shared" si="0"/>
        <v>0</v>
      </c>
      <c r="Y38" s="478">
        <v>357508.72008395608</v>
      </c>
      <c r="Z38" s="479">
        <f t="shared" si="1"/>
        <v>0</v>
      </c>
      <c r="AA38" s="487">
        <f t="shared" si="2"/>
        <v>1</v>
      </c>
      <c r="AC38" s="419"/>
    </row>
    <row r="39" spans="1:29" hidden="1">
      <c r="D39" s="458" t="s">
        <v>130</v>
      </c>
      <c r="E39" s="387" t="s">
        <v>80</v>
      </c>
      <c r="F39" s="476">
        <f>VLOOKUP($E39,RS_TH_Actual_YT,$B$2+1,0)</f>
        <v>0</v>
      </c>
      <c r="G39" s="478">
        <f>VLOOKUP($E39,RS_TH_Target_YT,$B$2+1,0)</f>
        <v>0</v>
      </c>
      <c r="H39" s="479">
        <f t="shared" ref="H39" si="10">IFERROR($F39/G39,0)</f>
        <v>0</v>
      </c>
      <c r="I39" s="478">
        <f>VLOOKUP($E39,RS_TH_Forecast_YT,$B$2+1,0)</f>
        <v>0</v>
      </c>
      <c r="J39" s="479">
        <f t="shared" ref="J39" si="11">IFERROR($F39/I39,0)</f>
        <v>0</v>
      </c>
      <c r="K39" s="478">
        <f>VLOOKUP($E39,PAST_TH_Actual_YT_2017,$B$2+1,0)</f>
        <v>0</v>
      </c>
      <c r="L39" s="479">
        <f t="shared" si="9"/>
        <v>0</v>
      </c>
      <c r="N39" s="476">
        <f>SUMPRODUCT('Revenue Summary'!AS37:BD37,'Revenue Summary'!$AS$8:$BD$8)</f>
        <v>0</v>
      </c>
      <c r="O39" s="478">
        <f>SUMPRODUCT('Revenue Summary'!E37:P37,'Revenue Summary'!$E$8:$P$8)</f>
        <v>0</v>
      </c>
      <c r="P39" s="479">
        <f t="shared" si="3"/>
        <v>0</v>
      </c>
      <c r="Q39" s="478">
        <f>SUMPRODUCT('Revenue Summary'!Y37:AJ37,'Revenue Summary'!$Y$8:$AJ$8)</f>
        <v>0</v>
      </c>
      <c r="R39" s="479">
        <f t="shared" si="4"/>
        <v>0</v>
      </c>
      <c r="S39" s="478">
        <f>SUMPRODUCT('Past data'!E33:P33,'Past data'!$E$8:$P$8)</f>
        <v>0</v>
      </c>
      <c r="T39" s="479">
        <f t="shared" si="5"/>
        <v>0</v>
      </c>
      <c r="V39" s="478">
        <f t="shared" si="6"/>
        <v>0</v>
      </c>
      <c r="W39" s="478">
        <v>0</v>
      </c>
      <c r="X39" s="479">
        <f t="shared" si="0"/>
        <v>0</v>
      </c>
      <c r="Y39" s="478">
        <v>0</v>
      </c>
      <c r="Z39" s="479">
        <f t="shared" si="1"/>
        <v>0</v>
      </c>
      <c r="AA39" s="487">
        <f t="shared" si="2"/>
        <v>0</v>
      </c>
      <c r="AC39" s="419"/>
    </row>
    <row r="40" spans="1:29">
      <c r="D40" s="460" t="s">
        <v>130</v>
      </c>
      <c r="E40" s="485" t="s">
        <v>81</v>
      </c>
      <c r="F40" s="477">
        <f>VLOOKUP($E40,RS_TH_Actual_YT,$B$2+1,0)</f>
        <v>3592.9</v>
      </c>
      <c r="G40" s="480">
        <f>VLOOKUP($E40,RS_TH_Target_YT,$B$2+1,0)</f>
        <v>2152.7034463101918</v>
      </c>
      <c r="H40" s="481">
        <f t="shared" ref="H40" si="12">IFERROR($F40/G40,0)</f>
        <v>1.6690176281170335</v>
      </c>
      <c r="I40" s="480">
        <f>VLOOKUP($E40,RS_TH_Forecast_YT,$B$2+1,0)</f>
        <v>2152.7034463101918</v>
      </c>
      <c r="J40" s="481">
        <f t="shared" ref="J40" si="13">IFERROR($F40/I40,0)</f>
        <v>1.6690176281170335</v>
      </c>
      <c r="K40" s="480">
        <f>VLOOKUP($E40,PAST_TH_Actual_YT_2017,$B$2+1,0)</f>
        <v>40.682692000000003</v>
      </c>
      <c r="L40" s="481">
        <f t="shared" si="9"/>
        <v>88.315198020819267</v>
      </c>
      <c r="N40" s="477">
        <f>SUMPRODUCT('Revenue Summary'!AS38:BD38,'Revenue Summary'!$AS$8:$BD$8)</f>
        <v>0</v>
      </c>
      <c r="O40" s="480">
        <f>SUMPRODUCT('Revenue Summary'!E38:P38,'Revenue Summary'!$E$8:$P$8)</f>
        <v>0</v>
      </c>
      <c r="P40" s="481">
        <f t="shared" si="3"/>
        <v>0</v>
      </c>
      <c r="Q40" s="480">
        <f>SUMPRODUCT('Revenue Summary'!Y38:AJ38,'Revenue Summary'!$Y$8:$AJ$8)</f>
        <v>0</v>
      </c>
      <c r="R40" s="481">
        <f t="shared" si="4"/>
        <v>0</v>
      </c>
      <c r="S40" s="480">
        <f>SUMPRODUCT('Past data'!E34:P34,'Past data'!$E$8:$P$8)</f>
        <v>0</v>
      </c>
      <c r="T40" s="481">
        <f t="shared" si="5"/>
        <v>0</v>
      </c>
      <c r="V40" s="480">
        <f t="shared" si="6"/>
        <v>0</v>
      </c>
      <c r="W40" s="480">
        <v>32774.589296773287</v>
      </c>
      <c r="X40" s="481">
        <f t="shared" si="0"/>
        <v>0</v>
      </c>
      <c r="Y40" s="480">
        <v>32774.589296773287</v>
      </c>
      <c r="Z40" s="481">
        <f t="shared" si="1"/>
        <v>0</v>
      </c>
      <c r="AA40" s="488">
        <f t="shared" si="2"/>
        <v>1</v>
      </c>
      <c r="AC40" s="419"/>
    </row>
    <row r="41" spans="1:29">
      <c r="AC41" s="419"/>
    </row>
    <row r="42" spans="1:29" hidden="1">
      <c r="D42" s="456" t="s">
        <v>119</v>
      </c>
      <c r="E42" s="482"/>
      <c r="F42" s="473">
        <f>SUM(F43:F43)</f>
        <v>0</v>
      </c>
      <c r="G42" s="483">
        <f>SUM(G43:G43)</f>
        <v>0</v>
      </c>
      <c r="H42" s="484">
        <f>IFERROR($F42/G42,0)</f>
        <v>0</v>
      </c>
      <c r="I42" s="483">
        <f>SUM(I43:I43)</f>
        <v>0</v>
      </c>
      <c r="J42" s="484">
        <f>IFERROR($F42/I42,0)</f>
        <v>0</v>
      </c>
      <c r="K42" s="483">
        <f>SUM(K43:K43)</f>
        <v>0</v>
      </c>
      <c r="L42" s="484">
        <f>IFERROR($F42/K42,0)</f>
        <v>0</v>
      </c>
      <c r="N42" s="473"/>
      <c r="O42" s="483"/>
      <c r="P42" s="484"/>
      <c r="Q42" s="483"/>
      <c r="R42" s="484"/>
      <c r="S42" s="483"/>
      <c r="T42" s="484"/>
      <c r="V42" s="483"/>
      <c r="W42" s="483"/>
      <c r="X42" s="484"/>
      <c r="Y42" s="483"/>
      <c r="Z42" s="484"/>
      <c r="AA42" s="484"/>
      <c r="AC42" s="419"/>
    </row>
    <row r="43" spans="1:29" hidden="1">
      <c r="C43" s="383"/>
      <c r="D43" s="460" t="s">
        <v>131</v>
      </c>
      <c r="E43" s="485" t="s">
        <v>78</v>
      </c>
      <c r="F43" s="477"/>
      <c r="G43" s="480"/>
      <c r="H43" s="481"/>
      <c r="I43" s="480"/>
      <c r="J43" s="481"/>
      <c r="K43" s="480"/>
      <c r="L43" s="481"/>
      <c r="N43" s="477"/>
      <c r="O43" s="480"/>
      <c r="P43" s="481"/>
      <c r="Q43" s="480"/>
      <c r="R43" s="481"/>
      <c r="S43" s="480"/>
      <c r="T43" s="481"/>
      <c r="V43" s="480"/>
      <c r="W43" s="480"/>
      <c r="X43" s="481"/>
      <c r="Y43" s="480"/>
      <c r="Z43" s="481"/>
      <c r="AA43" s="481"/>
      <c r="AC43" s="419"/>
    </row>
    <row r="44" spans="1:29" hidden="1">
      <c r="AC44" s="419"/>
    </row>
    <row r="45" spans="1:29">
      <c r="D45" s="456" t="s">
        <v>120</v>
      </c>
      <c r="E45" s="482"/>
      <c r="F45" s="473">
        <f>SUM(F46:F49)</f>
        <v>41886.94</v>
      </c>
      <c r="G45" s="483">
        <f>SUM(G46:G49)</f>
        <v>55935.9</v>
      </c>
      <c r="H45" s="484">
        <f>IFERROR($F45/G45,0)</f>
        <v>0.74883822375254538</v>
      </c>
      <c r="I45" s="483">
        <f>SUM(I46:I49)</f>
        <v>55935.9</v>
      </c>
      <c r="J45" s="484">
        <f>IFERROR($F45/I45,0)</f>
        <v>0.74883822375254538</v>
      </c>
      <c r="K45" s="483">
        <f>SUM(K46:K49)</f>
        <v>16789.100000000002</v>
      </c>
      <c r="L45" s="484">
        <f>IFERROR($F45/K45,0)</f>
        <v>2.4948889458041226</v>
      </c>
      <c r="N45" s="473">
        <f>SUM(N46:N49)</f>
        <v>0</v>
      </c>
      <c r="O45" s="483">
        <f>SUM(O46:O49)</f>
        <v>0</v>
      </c>
      <c r="P45" s="484">
        <f>IFERROR($N45/O45,0)</f>
        <v>0</v>
      </c>
      <c r="Q45" s="483">
        <f>SUM(Q46:Q49)</f>
        <v>0</v>
      </c>
      <c r="R45" s="484">
        <f>IFERROR($N45/Q45,0)</f>
        <v>0</v>
      </c>
      <c r="S45" s="483">
        <f>SUM(S46:S49)</f>
        <v>0</v>
      </c>
      <c r="T45" s="484">
        <f>IFERROR($N45/S45,0)</f>
        <v>0</v>
      </c>
      <c r="V45" s="483">
        <f>SUM(V46:V49)</f>
        <v>0</v>
      </c>
      <c r="W45" s="483">
        <f>SUM(W46:W49)</f>
        <v>460809.45000000007</v>
      </c>
      <c r="X45" s="484">
        <f t="shared" ref="X45:X49" si="14">IFERROR(V45/W45,0)</f>
        <v>0</v>
      </c>
      <c r="Y45" s="483">
        <f>SUM(Y46:Y49)</f>
        <v>460809.45000000007</v>
      </c>
      <c r="Z45" s="484">
        <f t="shared" ref="Z45:Z49" si="15">IFERROR(V45/Y45,0)</f>
        <v>0</v>
      </c>
      <c r="AA45" s="489">
        <f t="shared" ref="AA45:AA49" si="16">IFERROR(W45/Y45,0)</f>
        <v>1</v>
      </c>
      <c r="AC45" s="419"/>
    </row>
    <row r="46" spans="1:29">
      <c r="D46" s="458" t="s">
        <v>131</v>
      </c>
      <c r="E46" s="387" t="s">
        <v>78</v>
      </c>
      <c r="F46" s="476">
        <f>VLOOKUP($E46,RS_TH_Actual_BD,$B$2+1,0)</f>
        <v>0</v>
      </c>
      <c r="G46" s="478">
        <f>VLOOKUP($E46,RS_TH_Target_BD,$B$2+1,0)</f>
        <v>0</v>
      </c>
      <c r="H46" s="479">
        <f>IFERROR($F46/G46,0)</f>
        <v>0</v>
      </c>
      <c r="I46" s="478">
        <f>VLOOKUP($E46,RS_TH_Forecast_BD,$B$2+1,0)</f>
        <v>0</v>
      </c>
      <c r="J46" s="479">
        <f>IFERROR($F46/I46,0)</f>
        <v>0</v>
      </c>
      <c r="K46" s="478">
        <f>VLOOKUP($E46,PAST_TH_Actual_BD_2017,$B$2+1,0)</f>
        <v>0</v>
      </c>
      <c r="L46" s="479">
        <f>IFERROR($F46/K46,0)</f>
        <v>0</v>
      </c>
      <c r="N46" s="476">
        <f>SUMPRODUCT('Revenue Summary'!AS44:BD44,'Revenue Summary'!$AS$8:$BD$8)</f>
        <v>0</v>
      </c>
      <c r="O46" s="478">
        <f>SUMPRODUCT('Revenue Summary'!E44:P44,'Revenue Summary'!$E$8:$P$8)</f>
        <v>0</v>
      </c>
      <c r="P46" s="479">
        <f t="shared" ref="P46:P49" si="17">IFERROR($N46/O46,0)</f>
        <v>0</v>
      </c>
      <c r="Q46" s="478">
        <f>SUMPRODUCT('Revenue Summary'!Y44:AJ44,'Revenue Summary'!$Y$8:$AJ$8)</f>
        <v>0</v>
      </c>
      <c r="R46" s="479">
        <f t="shared" ref="R46:R49" si="18">IFERROR($N46/Q46,0)</f>
        <v>0</v>
      </c>
      <c r="S46" s="478">
        <f>SUMPRODUCT('Past data'!E40:P40,'Past data'!$E$8:$P$8)</f>
        <v>0</v>
      </c>
      <c r="T46" s="479">
        <f t="shared" ref="T46:T49" si="19">IFERROR($N46/S46,0)</f>
        <v>0</v>
      </c>
      <c r="V46" s="478">
        <f t="shared" ref="V46:V49" si="20">N46</f>
        <v>0</v>
      </c>
      <c r="W46" s="478">
        <v>0</v>
      </c>
      <c r="X46" s="479">
        <f t="shared" si="14"/>
        <v>0</v>
      </c>
      <c r="Y46" s="478">
        <v>0</v>
      </c>
      <c r="Z46" s="479">
        <f t="shared" si="15"/>
        <v>0</v>
      </c>
      <c r="AA46" s="487">
        <f t="shared" si="16"/>
        <v>0</v>
      </c>
      <c r="AC46" s="419"/>
    </row>
    <row r="47" spans="1:29">
      <c r="D47" s="458" t="s">
        <v>131</v>
      </c>
      <c r="E47" s="387" t="s">
        <v>79</v>
      </c>
      <c r="F47" s="476">
        <f>VLOOKUP($E47,RS_TH_Actual_BD,$B$2+1,0)</f>
        <v>0</v>
      </c>
      <c r="G47" s="478">
        <f>VLOOKUP($E47,RS_TH_Target_BD,$B$2+1,0)</f>
        <v>0</v>
      </c>
      <c r="H47" s="479">
        <f t="shared" ref="H47:H49" si="21">IFERROR($F47/G47,0)</f>
        <v>0</v>
      </c>
      <c r="I47" s="478">
        <f>VLOOKUP($E47,RS_TH_Forecast_BD,$B$2+1,0)</f>
        <v>0</v>
      </c>
      <c r="J47" s="479">
        <f t="shared" ref="J47:J49" si="22">IFERROR($F47/I47,0)</f>
        <v>0</v>
      </c>
      <c r="K47" s="478">
        <f>VLOOKUP($E47,PAST_TH_Actual_BD_2017,$B$2+1,0)</f>
        <v>0</v>
      </c>
      <c r="L47" s="479">
        <f t="shared" ref="L47:L49" si="23">IFERROR($F47/K47,0)</f>
        <v>0</v>
      </c>
      <c r="N47" s="476">
        <f>SUMPRODUCT('Revenue Summary'!AS45:BD45,'Revenue Summary'!$AS$8:$BD$8)</f>
        <v>0</v>
      </c>
      <c r="O47" s="478">
        <f>SUMPRODUCT('Revenue Summary'!E45:P45,'Revenue Summary'!$E$8:$P$8)</f>
        <v>0</v>
      </c>
      <c r="P47" s="479">
        <f t="shared" si="17"/>
        <v>0</v>
      </c>
      <c r="Q47" s="478">
        <f>SUMPRODUCT('Revenue Summary'!Y45:AJ45,'Revenue Summary'!$Y$8:$AJ$8)</f>
        <v>0</v>
      </c>
      <c r="R47" s="479">
        <f t="shared" si="18"/>
        <v>0</v>
      </c>
      <c r="S47" s="478">
        <f>SUMPRODUCT('Past data'!E41:P41,'Past data'!$E$8:$P$8)</f>
        <v>0</v>
      </c>
      <c r="T47" s="479">
        <f t="shared" si="19"/>
        <v>0</v>
      </c>
      <c r="V47" s="478">
        <f t="shared" si="20"/>
        <v>0</v>
      </c>
      <c r="W47" s="478">
        <v>0</v>
      </c>
      <c r="X47" s="479">
        <f t="shared" si="14"/>
        <v>0</v>
      </c>
      <c r="Y47" s="478">
        <v>0</v>
      </c>
      <c r="Z47" s="479">
        <f t="shared" si="15"/>
        <v>0</v>
      </c>
      <c r="AA47" s="487">
        <f t="shared" si="16"/>
        <v>0</v>
      </c>
      <c r="AC47" s="419"/>
    </row>
    <row r="48" spans="1:29" hidden="1">
      <c r="D48" s="458" t="s">
        <v>131</v>
      </c>
      <c r="E48" s="387" t="s">
        <v>80</v>
      </c>
      <c r="F48" s="476">
        <f>VLOOKUP($E48,RS_TH_Actual_BD,$B$2+1,0)</f>
        <v>0</v>
      </c>
      <c r="G48" s="478">
        <f>VLOOKUP($E48,RS_TH_Target_BD,$B$2+1,0)</f>
        <v>0</v>
      </c>
      <c r="H48" s="479">
        <f t="shared" si="21"/>
        <v>0</v>
      </c>
      <c r="I48" s="478">
        <f>VLOOKUP($E48,RS_TH_Forecast_BD,$B$2+1,0)</f>
        <v>0</v>
      </c>
      <c r="J48" s="479">
        <f t="shared" si="22"/>
        <v>0</v>
      </c>
      <c r="K48" s="478">
        <f>VLOOKUP($E48,PAST_TH_Actual_BD_2017,$B$2+1,0)</f>
        <v>0</v>
      </c>
      <c r="L48" s="479">
        <f t="shared" si="23"/>
        <v>0</v>
      </c>
      <c r="N48" s="476">
        <f>SUMPRODUCT('Revenue Summary'!AS46:BD46,'Revenue Summary'!$AS$8:$BD$8)</f>
        <v>0</v>
      </c>
      <c r="O48" s="478">
        <f>SUMPRODUCT('Revenue Summary'!E46:P46,'Revenue Summary'!$E$8:$P$8)</f>
        <v>0</v>
      </c>
      <c r="P48" s="479">
        <f t="shared" si="17"/>
        <v>0</v>
      </c>
      <c r="Q48" s="478">
        <f>SUMPRODUCT('Revenue Summary'!Y46:AJ46,'Revenue Summary'!$Y$8:$AJ$8)</f>
        <v>0</v>
      </c>
      <c r="R48" s="479">
        <f t="shared" si="18"/>
        <v>0</v>
      </c>
      <c r="S48" s="478">
        <f>SUMPRODUCT('Past data'!E42:P42,'Past data'!$E$8:$P$8)</f>
        <v>0</v>
      </c>
      <c r="T48" s="479">
        <f t="shared" si="19"/>
        <v>0</v>
      </c>
      <c r="V48" s="478">
        <f t="shared" si="20"/>
        <v>0</v>
      </c>
      <c r="W48" s="478">
        <v>0</v>
      </c>
      <c r="X48" s="479">
        <f t="shared" si="14"/>
        <v>0</v>
      </c>
      <c r="Y48" s="478">
        <v>0</v>
      </c>
      <c r="Z48" s="479">
        <f t="shared" si="15"/>
        <v>0</v>
      </c>
      <c r="AA48" s="487">
        <f t="shared" si="16"/>
        <v>0</v>
      </c>
      <c r="AC48" s="419"/>
    </row>
    <row r="49" spans="1:29">
      <c r="D49" s="460" t="s">
        <v>118</v>
      </c>
      <c r="E49" s="485" t="s">
        <v>104</v>
      </c>
      <c r="F49" s="477">
        <f>VLOOKUP($E49,RS_TH_Actual_BD,$B$2+1,0)</f>
        <v>41886.94</v>
      </c>
      <c r="G49" s="480">
        <f>VLOOKUP($E49,RS_TH_Target_BD,$B$2+1,0)</f>
        <v>55935.9</v>
      </c>
      <c r="H49" s="481">
        <f t="shared" si="21"/>
        <v>0.74883822375254538</v>
      </c>
      <c r="I49" s="480">
        <f>VLOOKUP($E49,RS_TH_Forecast_BD,$B$2+1,0)</f>
        <v>55935.9</v>
      </c>
      <c r="J49" s="481">
        <f t="shared" si="22"/>
        <v>0.74883822375254538</v>
      </c>
      <c r="K49" s="480">
        <f>VLOOKUP($E49,PAST_TH_Actual_BD_2017,$B$2+1,0)</f>
        <v>16789.100000000002</v>
      </c>
      <c r="L49" s="481">
        <f t="shared" si="23"/>
        <v>2.4948889458041226</v>
      </c>
      <c r="N49" s="477">
        <f>SUMPRODUCT('Revenue Summary'!AS47:BD47,'Revenue Summary'!$AS$8:$BD$8)</f>
        <v>0</v>
      </c>
      <c r="O49" s="480">
        <f>SUMPRODUCT('Revenue Summary'!E47:P47,'Revenue Summary'!$E$8:$P$8)</f>
        <v>0</v>
      </c>
      <c r="P49" s="481">
        <f t="shared" si="17"/>
        <v>0</v>
      </c>
      <c r="Q49" s="480">
        <f>SUMPRODUCT('Revenue Summary'!Y47:AJ47,'Revenue Summary'!$Y$8:$AJ$8)</f>
        <v>0</v>
      </c>
      <c r="R49" s="481">
        <f t="shared" si="18"/>
        <v>0</v>
      </c>
      <c r="S49" s="480">
        <f>SUMPRODUCT('Past data'!E43:P43,'Past data'!$E$8:$P$8)</f>
        <v>0</v>
      </c>
      <c r="T49" s="481">
        <f t="shared" si="19"/>
        <v>0</v>
      </c>
      <c r="V49" s="480">
        <f t="shared" si="20"/>
        <v>0</v>
      </c>
      <c r="W49" s="480">
        <v>460809.45000000007</v>
      </c>
      <c r="X49" s="481">
        <f t="shared" si="14"/>
        <v>0</v>
      </c>
      <c r="Y49" s="480">
        <v>460809.45000000007</v>
      </c>
      <c r="Z49" s="481">
        <f t="shared" si="15"/>
        <v>0</v>
      </c>
      <c r="AA49" s="488">
        <f t="shared" si="16"/>
        <v>1</v>
      </c>
      <c r="AC49" s="419"/>
    </row>
    <row r="50" spans="1:29">
      <c r="AC50" s="419"/>
    </row>
    <row r="51" spans="1:29" hidden="1">
      <c r="D51" s="456" t="s">
        <v>121</v>
      </c>
      <c r="E51" s="482"/>
      <c r="F51" s="473">
        <f>SUM(F52:F52)</f>
        <v>0</v>
      </c>
      <c r="G51" s="483">
        <f>SUM(G52:G52)</f>
        <v>0</v>
      </c>
      <c r="H51" s="484">
        <f>IFERROR($F51/G51,0)</f>
        <v>0</v>
      </c>
      <c r="I51" s="483">
        <f>SUM(I52:I52)</f>
        <v>0</v>
      </c>
      <c r="J51" s="484">
        <f>IFERROR($F51/I51,0)</f>
        <v>0</v>
      </c>
      <c r="K51" s="483">
        <f>SUM(K52:K52)</f>
        <v>0</v>
      </c>
      <c r="L51" s="484">
        <f>IFERROR($F51/K51,0)</f>
        <v>0</v>
      </c>
      <c r="N51" s="473"/>
      <c r="O51" s="483"/>
      <c r="P51" s="484"/>
      <c r="Q51" s="483"/>
      <c r="R51" s="484"/>
      <c r="S51" s="483"/>
      <c r="T51" s="484"/>
      <c r="V51" s="483"/>
      <c r="W51" s="483"/>
      <c r="X51" s="484"/>
      <c r="Y51" s="483"/>
      <c r="Z51" s="484"/>
      <c r="AA51" s="484"/>
      <c r="AC51" s="419"/>
    </row>
    <row r="52" spans="1:29" hidden="1">
      <c r="C52" s="383"/>
      <c r="D52" s="460" t="s">
        <v>131</v>
      </c>
      <c r="E52" s="485" t="s">
        <v>80</v>
      </c>
      <c r="F52" s="477"/>
      <c r="G52" s="480"/>
      <c r="H52" s="481"/>
      <c r="I52" s="480"/>
      <c r="J52" s="481"/>
      <c r="K52" s="480"/>
      <c r="L52" s="481"/>
      <c r="N52" s="477"/>
      <c r="O52" s="480"/>
      <c r="P52" s="481"/>
      <c r="Q52" s="480"/>
      <c r="R52" s="481"/>
      <c r="S52" s="480"/>
      <c r="T52" s="481"/>
      <c r="V52" s="480"/>
      <c r="W52" s="480"/>
      <c r="X52" s="481"/>
      <c r="Y52" s="480"/>
      <c r="Z52" s="481"/>
      <c r="AA52" s="481"/>
      <c r="AC52" s="419"/>
    </row>
    <row r="53" spans="1:29" hidden="1">
      <c r="AC53" s="419"/>
    </row>
    <row r="54" spans="1:29">
      <c r="D54" s="384" t="s">
        <v>123</v>
      </c>
      <c r="E54" s="385"/>
      <c r="F54" s="431">
        <f>SUM(F55:F59)</f>
        <v>75791.12</v>
      </c>
      <c r="G54" s="431">
        <f>SUM(G55:G59)</f>
        <v>81578.062733601852</v>
      </c>
      <c r="H54" s="436">
        <f>IFERROR($F54/G54,0)</f>
        <v>0.92906251338059509</v>
      </c>
      <c r="I54" s="431">
        <f>SUM(I55:I59)</f>
        <v>81578.062733601852</v>
      </c>
      <c r="J54" s="436">
        <f>IFERROR($F54/I54,0)</f>
        <v>0.92906251338059509</v>
      </c>
      <c r="K54" s="431">
        <f>SUM(K55:K59)</f>
        <v>22554.608534000003</v>
      </c>
      <c r="L54" s="436">
        <f>IFERROR($F54/K54,0)</f>
        <v>3.3603385261929275</v>
      </c>
      <c r="N54" s="431">
        <f>SUM(N55:N59)</f>
        <v>0</v>
      </c>
      <c r="O54" s="431">
        <f>SUM(O55:O59)</f>
        <v>0</v>
      </c>
      <c r="P54" s="436">
        <f>IFERROR($N54/O54,0)</f>
        <v>0</v>
      </c>
      <c r="Q54" s="431">
        <f>SUM(Q55:Q59)</f>
        <v>0</v>
      </c>
      <c r="R54" s="436">
        <f>IFERROR($N54/Q54,0)</f>
        <v>0</v>
      </c>
      <c r="S54" s="431">
        <f>SUM(S55:S59)</f>
        <v>0</v>
      </c>
      <c r="T54" s="436">
        <f>IFERROR($N54/S54,0)</f>
        <v>0</v>
      </c>
      <c r="V54" s="431">
        <f>SUM(V55:V59)</f>
        <v>0</v>
      </c>
      <c r="W54" s="431">
        <f>SUM(W55:W59)</f>
        <v>851207.55788398208</v>
      </c>
      <c r="X54" s="436">
        <f t="shared" ref="X54:X59" si="24">IFERROR(V54/W54,0)</f>
        <v>0</v>
      </c>
      <c r="Y54" s="431">
        <f>SUM(Y55:Y59)</f>
        <v>851207.55788398208</v>
      </c>
      <c r="Z54" s="436">
        <f t="shared" ref="Z54:Z59" si="25">IFERROR(V54/Y54,0)</f>
        <v>0</v>
      </c>
      <c r="AA54" s="436">
        <f t="shared" ref="AA54:AA59" si="26">IFERROR(W54/Y54,0)</f>
        <v>1</v>
      </c>
      <c r="AC54" s="419"/>
    </row>
    <row r="55" spans="1:29">
      <c r="D55" s="386" t="s">
        <v>131</v>
      </c>
      <c r="E55" s="387" t="s">
        <v>78</v>
      </c>
      <c r="F55" s="429">
        <f>SUMIF($E$37:$E$52,$E55,F$37:F$52)</f>
        <v>0.45</v>
      </c>
      <c r="G55" s="432">
        <f>SUMIF($E$37:$E$52,$E55,G$37:G$52)</f>
        <v>7.5402053507178772</v>
      </c>
      <c r="H55" s="433">
        <f>IFERROR($F55/G55,0)</f>
        <v>5.9680072235321423E-2</v>
      </c>
      <c r="I55" s="432">
        <f>SUMIF($E$37:$E$52,$E55,I$37:I$52)</f>
        <v>7.5402053507178772</v>
      </c>
      <c r="J55" s="433">
        <f>IFERROR($F55/I55,0)</f>
        <v>5.9680072235321423E-2</v>
      </c>
      <c r="K55" s="432">
        <f>SUMIF($E$37:$E$52,$E55,K$37:K$52)</f>
        <v>0.54320899999999994</v>
      </c>
      <c r="L55" s="433">
        <f t="shared" ref="L55:L59" si="27">IFERROR($F55/K55,0)</f>
        <v>0.82841042766228112</v>
      </c>
      <c r="N55" s="429">
        <f>SUMIF($E$37:$E$52,$E55,N$37:N$52)</f>
        <v>0</v>
      </c>
      <c r="O55" s="432">
        <f>SUMIF($E$37:$E$52,$E55,O$37:O$52)</f>
        <v>0</v>
      </c>
      <c r="P55" s="433">
        <f t="shared" ref="P55:P59" si="28">IFERROR($N55/O55,0)</f>
        <v>0</v>
      </c>
      <c r="Q55" s="432">
        <f>SUMIF($E$37:$E$52,$E55,Q$37:Q$52)</f>
        <v>0</v>
      </c>
      <c r="R55" s="433">
        <f t="shared" ref="R55:R59" si="29">IFERROR($N55/Q55,0)</f>
        <v>0</v>
      </c>
      <c r="S55" s="432">
        <f>SUMIF($E$37:$E$52,$E55,S$37:S$52)</f>
        <v>0</v>
      </c>
      <c r="T55" s="433">
        <f t="shared" ref="T55:T59" si="30">IFERROR($N55/S55,0)</f>
        <v>0</v>
      </c>
      <c r="V55" s="432">
        <f>SUMIF($E$37:$E$52,$E55,V$37:V$52)</f>
        <v>0</v>
      </c>
      <c r="W55" s="432">
        <f>SUMIF($E$37:$E$52,$E55,W$37:W$52)</f>
        <v>114.79850325259397</v>
      </c>
      <c r="X55" s="433">
        <f t="shared" si="24"/>
        <v>0</v>
      </c>
      <c r="Y55" s="432">
        <f>SUMIF($E$37:$E$52,$E55,Y$37:Y$52)</f>
        <v>114.79850325259397</v>
      </c>
      <c r="Z55" s="433">
        <f t="shared" si="25"/>
        <v>0</v>
      </c>
      <c r="AA55" s="433">
        <f t="shared" si="26"/>
        <v>1</v>
      </c>
      <c r="AC55" s="419"/>
    </row>
    <row r="56" spans="1:29">
      <c r="D56" s="386" t="s">
        <v>131</v>
      </c>
      <c r="E56" s="387" t="s">
        <v>79</v>
      </c>
      <c r="F56" s="429">
        <f t="shared" ref="F56:K59" si="31">SUMIF($E$37:$E$52,$E56,F$37:F$52)</f>
        <v>30310.83</v>
      </c>
      <c r="G56" s="432">
        <f t="shared" si="31"/>
        <v>23481.919081940941</v>
      </c>
      <c r="H56" s="433">
        <f>IFERROR($F56/G56,0)</f>
        <v>1.2908157077890161</v>
      </c>
      <c r="I56" s="432">
        <f t="shared" si="31"/>
        <v>23481.919081940941</v>
      </c>
      <c r="J56" s="433">
        <f t="shared" ref="J56:J59" si="32">IFERROR($F56/I56,0)</f>
        <v>1.2908157077890161</v>
      </c>
      <c r="K56" s="432">
        <f t="shared" si="31"/>
        <v>5724.2826330000007</v>
      </c>
      <c r="L56" s="433">
        <f t="shared" si="27"/>
        <v>5.2951316249237337</v>
      </c>
      <c r="N56" s="429">
        <f t="shared" ref="N56:S59" si="33">SUMIF($E$37:$E$52,$E56,N$37:N$52)</f>
        <v>0</v>
      </c>
      <c r="O56" s="432">
        <f t="shared" si="33"/>
        <v>0</v>
      </c>
      <c r="P56" s="433">
        <f t="shared" si="28"/>
        <v>0</v>
      </c>
      <c r="Q56" s="432">
        <f t="shared" si="33"/>
        <v>0</v>
      </c>
      <c r="R56" s="433">
        <f t="shared" si="29"/>
        <v>0</v>
      </c>
      <c r="S56" s="432">
        <f t="shared" si="33"/>
        <v>0</v>
      </c>
      <c r="T56" s="433">
        <f t="shared" si="30"/>
        <v>0</v>
      </c>
      <c r="V56" s="432">
        <f t="shared" ref="V56:Y59" si="34">SUMIF($E$37:$E$52,$E56,V$37:V$52)</f>
        <v>0</v>
      </c>
      <c r="W56" s="432">
        <f t="shared" si="34"/>
        <v>357508.72008395608</v>
      </c>
      <c r="X56" s="433">
        <f t="shared" si="24"/>
        <v>0</v>
      </c>
      <c r="Y56" s="432">
        <f t="shared" si="34"/>
        <v>357508.72008395608</v>
      </c>
      <c r="Z56" s="433">
        <f t="shared" si="25"/>
        <v>0</v>
      </c>
      <c r="AA56" s="433">
        <f t="shared" si="26"/>
        <v>1</v>
      </c>
      <c r="AC56" s="419"/>
    </row>
    <row r="57" spans="1:29" hidden="1">
      <c r="D57" s="386" t="s">
        <v>131</v>
      </c>
      <c r="E57" s="387" t="s">
        <v>80</v>
      </c>
      <c r="F57" s="429">
        <f t="shared" si="31"/>
        <v>0</v>
      </c>
      <c r="G57" s="432">
        <f t="shared" si="31"/>
        <v>0</v>
      </c>
      <c r="H57" s="433">
        <f>IFERROR($F57/G57,0)</f>
        <v>0</v>
      </c>
      <c r="I57" s="432">
        <f t="shared" si="31"/>
        <v>0</v>
      </c>
      <c r="J57" s="433">
        <f t="shared" si="32"/>
        <v>0</v>
      </c>
      <c r="K57" s="432">
        <f t="shared" si="31"/>
        <v>0</v>
      </c>
      <c r="L57" s="433">
        <f t="shared" si="27"/>
        <v>0</v>
      </c>
      <c r="N57" s="429">
        <f t="shared" si="33"/>
        <v>0</v>
      </c>
      <c r="O57" s="432">
        <f t="shared" si="33"/>
        <v>0</v>
      </c>
      <c r="P57" s="433">
        <f t="shared" si="28"/>
        <v>0</v>
      </c>
      <c r="Q57" s="432">
        <f t="shared" si="33"/>
        <v>0</v>
      </c>
      <c r="R57" s="433">
        <f t="shared" si="29"/>
        <v>0</v>
      </c>
      <c r="S57" s="432">
        <f t="shared" si="33"/>
        <v>0</v>
      </c>
      <c r="T57" s="433">
        <f t="shared" si="30"/>
        <v>0</v>
      </c>
      <c r="V57" s="432">
        <f t="shared" si="34"/>
        <v>0</v>
      </c>
      <c r="W57" s="432">
        <f t="shared" si="34"/>
        <v>0</v>
      </c>
      <c r="X57" s="433">
        <f t="shared" si="24"/>
        <v>0</v>
      </c>
      <c r="Y57" s="432">
        <f t="shared" si="34"/>
        <v>0</v>
      </c>
      <c r="Z57" s="433">
        <f t="shared" si="25"/>
        <v>0</v>
      </c>
      <c r="AA57" s="433">
        <f t="shared" si="26"/>
        <v>0</v>
      </c>
      <c r="AC57" s="419"/>
    </row>
    <row r="58" spans="1:29">
      <c r="D58" s="386" t="s">
        <v>130</v>
      </c>
      <c r="E58" s="387" t="s">
        <v>81</v>
      </c>
      <c r="F58" s="429">
        <f t="shared" si="31"/>
        <v>3592.9</v>
      </c>
      <c r="G58" s="432">
        <f t="shared" si="31"/>
        <v>2152.7034463101918</v>
      </c>
      <c r="H58" s="433">
        <f>IFERROR($F58/G58,0)</f>
        <v>1.6690176281170335</v>
      </c>
      <c r="I58" s="432">
        <f t="shared" si="31"/>
        <v>2152.7034463101918</v>
      </c>
      <c r="J58" s="433">
        <f t="shared" si="32"/>
        <v>1.6690176281170335</v>
      </c>
      <c r="K58" s="432">
        <f t="shared" si="31"/>
        <v>40.682692000000003</v>
      </c>
      <c r="L58" s="433">
        <f t="shared" si="27"/>
        <v>88.315198020819267</v>
      </c>
      <c r="N58" s="429">
        <f t="shared" si="33"/>
        <v>0</v>
      </c>
      <c r="O58" s="432">
        <f t="shared" si="33"/>
        <v>0</v>
      </c>
      <c r="P58" s="433">
        <f t="shared" si="28"/>
        <v>0</v>
      </c>
      <c r="Q58" s="432">
        <f t="shared" si="33"/>
        <v>0</v>
      </c>
      <c r="R58" s="433">
        <f t="shared" si="29"/>
        <v>0</v>
      </c>
      <c r="S58" s="432">
        <f t="shared" si="33"/>
        <v>0</v>
      </c>
      <c r="T58" s="433">
        <f t="shared" si="30"/>
        <v>0</v>
      </c>
      <c r="V58" s="432">
        <f t="shared" si="34"/>
        <v>0</v>
      </c>
      <c r="W58" s="432">
        <f t="shared" si="34"/>
        <v>32774.589296773287</v>
      </c>
      <c r="X58" s="433">
        <f t="shared" si="24"/>
        <v>0</v>
      </c>
      <c r="Y58" s="432">
        <f t="shared" si="34"/>
        <v>32774.589296773287</v>
      </c>
      <c r="Z58" s="433">
        <f t="shared" si="25"/>
        <v>0</v>
      </c>
      <c r="AA58" s="433">
        <f t="shared" si="26"/>
        <v>1</v>
      </c>
      <c r="AC58" s="419"/>
    </row>
    <row r="59" spans="1:29">
      <c r="D59" s="388" t="s">
        <v>118</v>
      </c>
      <c r="E59" s="389" t="s">
        <v>104</v>
      </c>
      <c r="F59" s="430">
        <f t="shared" si="31"/>
        <v>41886.94</v>
      </c>
      <c r="G59" s="434">
        <f t="shared" si="31"/>
        <v>55935.9</v>
      </c>
      <c r="H59" s="435">
        <f t="shared" ref="H59" si="35">IFERROR($F59/G59,0)</f>
        <v>0.74883822375254538</v>
      </c>
      <c r="I59" s="434">
        <f t="shared" si="31"/>
        <v>55935.9</v>
      </c>
      <c r="J59" s="435">
        <f t="shared" si="32"/>
        <v>0.74883822375254538</v>
      </c>
      <c r="K59" s="434">
        <f t="shared" si="31"/>
        <v>16789.100000000002</v>
      </c>
      <c r="L59" s="435">
        <f t="shared" si="27"/>
        <v>2.4948889458041226</v>
      </c>
      <c r="N59" s="430">
        <f t="shared" si="33"/>
        <v>0</v>
      </c>
      <c r="O59" s="434">
        <f t="shared" si="33"/>
        <v>0</v>
      </c>
      <c r="P59" s="435">
        <f t="shared" si="28"/>
        <v>0</v>
      </c>
      <c r="Q59" s="434">
        <f t="shared" si="33"/>
        <v>0</v>
      </c>
      <c r="R59" s="435">
        <f t="shared" si="29"/>
        <v>0</v>
      </c>
      <c r="S59" s="434">
        <f t="shared" si="33"/>
        <v>0</v>
      </c>
      <c r="T59" s="435">
        <f t="shared" si="30"/>
        <v>0</v>
      </c>
      <c r="V59" s="434">
        <f t="shared" si="34"/>
        <v>0</v>
      </c>
      <c r="W59" s="434">
        <f t="shared" si="34"/>
        <v>460809.45000000007</v>
      </c>
      <c r="X59" s="435">
        <f t="shared" si="24"/>
        <v>0</v>
      </c>
      <c r="Y59" s="434">
        <f t="shared" si="34"/>
        <v>460809.45000000007</v>
      </c>
      <c r="Z59" s="435">
        <f t="shared" si="25"/>
        <v>0</v>
      </c>
      <c r="AA59" s="435">
        <f t="shared" si="26"/>
        <v>1</v>
      </c>
      <c r="AC59" s="419"/>
    </row>
    <row r="60" spans="1:29">
      <c r="AC60" s="419"/>
    </row>
    <row r="61" spans="1:29" ht="2.5499999999999998" customHeight="1">
      <c r="A61" s="416"/>
      <c r="B61" s="416"/>
      <c r="C61" s="416"/>
      <c r="D61" s="417"/>
      <c r="E61" s="418"/>
      <c r="F61" s="419"/>
      <c r="G61" s="419"/>
      <c r="H61" s="419"/>
      <c r="I61" s="419"/>
      <c r="J61" s="419"/>
      <c r="K61" s="419"/>
      <c r="L61" s="419"/>
      <c r="M61" s="416"/>
      <c r="N61" s="419"/>
      <c r="O61" s="419"/>
      <c r="P61" s="419"/>
      <c r="Q61" s="419"/>
      <c r="R61" s="419"/>
      <c r="S61" s="419"/>
      <c r="T61" s="419"/>
      <c r="U61" s="416"/>
      <c r="V61" s="419"/>
      <c r="W61" s="419"/>
      <c r="X61" s="419"/>
      <c r="Y61" s="419"/>
      <c r="Z61" s="419"/>
      <c r="AA61" s="419"/>
      <c r="AB61" s="419"/>
      <c r="AC61" s="419"/>
    </row>
    <row r="62" spans="1:29" hidden="1">
      <c r="C62" s="79"/>
      <c r="AC62" s="419"/>
    </row>
    <row r="63" spans="1:29" hidden="1">
      <c r="C63" s="79"/>
      <c r="D63" s="392"/>
      <c r="E63" s="393"/>
      <c r="F63" s="437"/>
      <c r="G63" s="437"/>
      <c r="H63" s="395"/>
      <c r="I63" s="437"/>
      <c r="J63" s="395"/>
      <c r="K63" s="437"/>
      <c r="L63" s="395"/>
      <c r="N63" s="437"/>
      <c r="O63" s="437"/>
      <c r="P63" s="453"/>
      <c r="Q63" s="437"/>
      <c r="R63" s="453"/>
      <c r="S63" s="437"/>
      <c r="T63" s="453"/>
      <c r="V63" s="437"/>
      <c r="W63" s="437"/>
      <c r="X63" s="453"/>
      <c r="Y63" s="437"/>
      <c r="Z63" s="453"/>
      <c r="AA63" s="453"/>
      <c r="AC63" s="419"/>
    </row>
    <row r="64" spans="1:29" hidden="1">
      <c r="D64" s="442"/>
      <c r="E64" s="422"/>
      <c r="F64" s="398"/>
      <c r="G64" s="438"/>
      <c r="H64" s="439"/>
      <c r="I64" s="438"/>
      <c r="J64" s="439"/>
      <c r="K64" s="438"/>
      <c r="L64" s="439"/>
      <c r="N64" s="398"/>
      <c r="O64" s="438"/>
      <c r="P64" s="439"/>
      <c r="Q64" s="438"/>
      <c r="R64" s="439"/>
      <c r="S64" s="438"/>
      <c r="T64" s="439"/>
      <c r="V64" s="438"/>
      <c r="W64" s="438"/>
      <c r="X64" s="439"/>
      <c r="Y64" s="438"/>
      <c r="Z64" s="439"/>
      <c r="AA64" s="439"/>
      <c r="AC64" s="419"/>
    </row>
    <row r="65" spans="1:29" hidden="1">
      <c r="D65" s="442"/>
      <c r="E65" s="422"/>
      <c r="F65" s="398"/>
      <c r="G65" s="438"/>
      <c r="H65" s="439"/>
      <c r="I65" s="438"/>
      <c r="J65" s="439"/>
      <c r="K65" s="438"/>
      <c r="L65" s="439"/>
      <c r="N65" s="398"/>
      <c r="O65" s="438"/>
      <c r="P65" s="439"/>
      <c r="Q65" s="438"/>
      <c r="R65" s="439"/>
      <c r="S65" s="438"/>
      <c r="T65" s="439"/>
      <c r="V65" s="438"/>
      <c r="W65" s="438"/>
      <c r="X65" s="439"/>
      <c r="Y65" s="438"/>
      <c r="Z65" s="439"/>
      <c r="AA65" s="439"/>
      <c r="AC65" s="419"/>
    </row>
    <row r="66" spans="1:29" hidden="1">
      <c r="D66" s="442"/>
      <c r="E66" s="422"/>
      <c r="F66" s="398"/>
      <c r="G66" s="438"/>
      <c r="H66" s="439"/>
      <c r="I66" s="438"/>
      <c r="J66" s="439"/>
      <c r="K66" s="438"/>
      <c r="L66" s="439"/>
      <c r="N66" s="398"/>
      <c r="O66" s="438"/>
      <c r="P66" s="439"/>
      <c r="Q66" s="438"/>
      <c r="R66" s="439"/>
      <c r="S66" s="438"/>
      <c r="T66" s="439"/>
      <c r="V66" s="438"/>
      <c r="W66" s="438"/>
      <c r="X66" s="439"/>
      <c r="Y66" s="438"/>
      <c r="Z66" s="439"/>
      <c r="AA66" s="439"/>
      <c r="AC66" s="419"/>
    </row>
    <row r="67" spans="1:29" hidden="1">
      <c r="D67" s="442"/>
      <c r="E67" s="422"/>
      <c r="F67" s="398"/>
      <c r="G67" s="438"/>
      <c r="H67" s="439"/>
      <c r="I67" s="438"/>
      <c r="J67" s="439"/>
      <c r="K67" s="438"/>
      <c r="L67" s="439"/>
      <c r="N67" s="398"/>
      <c r="O67" s="438"/>
      <c r="P67" s="439"/>
      <c r="Q67" s="438"/>
      <c r="R67" s="439"/>
      <c r="S67" s="438"/>
      <c r="T67" s="439"/>
      <c r="V67" s="438"/>
      <c r="W67" s="438"/>
      <c r="X67" s="439"/>
      <c r="Y67" s="438"/>
      <c r="Z67" s="439"/>
      <c r="AA67" s="439"/>
      <c r="AC67" s="419"/>
    </row>
    <row r="68" spans="1:29" s="516" customFormat="1" hidden="1">
      <c r="D68" s="442"/>
      <c r="E68" s="422"/>
      <c r="F68" s="398"/>
      <c r="G68" s="438"/>
      <c r="H68" s="439"/>
      <c r="I68" s="438"/>
      <c r="J68" s="439"/>
      <c r="K68" s="438"/>
      <c r="L68" s="439"/>
      <c r="N68" s="398"/>
      <c r="O68" s="438"/>
      <c r="P68" s="439"/>
      <c r="Q68" s="438"/>
      <c r="R68" s="439"/>
      <c r="S68" s="438"/>
      <c r="T68" s="439"/>
      <c r="V68" s="438"/>
      <c r="W68" s="438"/>
      <c r="X68" s="439"/>
      <c r="Y68" s="438"/>
      <c r="Z68" s="439"/>
      <c r="AA68" s="439"/>
      <c r="AC68" s="419"/>
    </row>
    <row r="69" spans="1:29" s="516" customFormat="1" hidden="1">
      <c r="D69" s="443"/>
      <c r="E69" s="423"/>
      <c r="F69" s="402"/>
      <c r="G69" s="440"/>
      <c r="H69" s="441"/>
      <c r="I69" s="440"/>
      <c r="J69" s="441"/>
      <c r="K69" s="440"/>
      <c r="L69" s="441"/>
      <c r="N69" s="402"/>
      <c r="O69" s="440"/>
      <c r="P69" s="441"/>
      <c r="Q69" s="440"/>
      <c r="R69" s="441"/>
      <c r="S69" s="440"/>
      <c r="T69" s="441"/>
      <c r="V69" s="440"/>
      <c r="W69" s="440"/>
      <c r="X69" s="441"/>
      <c r="Y69" s="440"/>
      <c r="Z69" s="441"/>
      <c r="AA69" s="441"/>
      <c r="AC69" s="419"/>
    </row>
    <row r="70" spans="1:29" hidden="1">
      <c r="AC70" s="419"/>
    </row>
    <row r="71" spans="1:29" ht="2.5499999999999998" hidden="1" customHeight="1">
      <c r="A71" s="416"/>
      <c r="B71" s="416"/>
      <c r="C71" s="416"/>
      <c r="D71" s="417"/>
      <c r="E71" s="418"/>
      <c r="F71" s="419"/>
      <c r="G71" s="419"/>
      <c r="H71" s="419"/>
      <c r="I71" s="419"/>
      <c r="J71" s="419"/>
      <c r="K71" s="419"/>
      <c r="L71" s="419"/>
      <c r="M71" s="416"/>
      <c r="N71" s="419"/>
      <c r="O71" s="419"/>
      <c r="P71" s="419"/>
      <c r="Q71" s="419"/>
      <c r="R71" s="419"/>
      <c r="S71" s="419"/>
      <c r="T71" s="419"/>
      <c r="U71" s="416"/>
      <c r="V71" s="419"/>
      <c r="W71" s="419"/>
      <c r="X71" s="419"/>
      <c r="Y71" s="419"/>
      <c r="Z71" s="419"/>
      <c r="AA71" s="419"/>
      <c r="AB71" s="419"/>
      <c r="AC71" s="419"/>
    </row>
    <row r="72" spans="1:29" hidden="1"/>
    <row r="73" spans="1:29" hidden="1">
      <c r="F73" s="534"/>
      <c r="G73" s="534"/>
      <c r="N73" s="534"/>
      <c r="O73" s="534"/>
      <c r="V73" s="534"/>
      <c r="W73" s="534"/>
    </row>
    <row r="74" spans="1:29" hidden="1">
      <c r="F74" s="508"/>
      <c r="G74" s="508"/>
      <c r="N74" s="508"/>
      <c r="O74" s="508"/>
      <c r="V74" s="508"/>
      <c r="W74" s="508"/>
    </row>
    <row r="75" spans="1:29" hidden="1">
      <c r="D75" s="512"/>
      <c r="E75" s="385"/>
      <c r="F75" s="385"/>
      <c r="G75" s="385"/>
      <c r="H75" s="385"/>
      <c r="I75" s="385"/>
      <c r="J75" s="385"/>
      <c r="K75" s="385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</row>
    <row r="76" spans="1:29" hidden="1">
      <c r="F76" s="507"/>
      <c r="G76" s="351"/>
      <c r="N76" s="507"/>
      <c r="O76" s="351"/>
      <c r="V76" s="507"/>
      <c r="W76" s="351"/>
    </row>
    <row r="77" spans="1:29" hidden="1">
      <c r="F77" s="507"/>
      <c r="G77" s="351"/>
      <c r="N77" s="507"/>
      <c r="O77" s="351"/>
      <c r="V77" s="507"/>
      <c r="W77" s="351"/>
    </row>
    <row r="78" spans="1:29" hidden="1">
      <c r="E78" s="79"/>
      <c r="F78" s="511"/>
      <c r="G78" s="351"/>
      <c r="N78" s="511"/>
      <c r="O78" s="351"/>
      <c r="V78" s="511"/>
      <c r="W78" s="351"/>
    </row>
    <row r="79" spans="1:29" hidden="1"/>
    <row r="80" spans="1:29" hidden="1">
      <c r="D80" s="512"/>
      <c r="E80" s="385"/>
      <c r="F80" s="385"/>
      <c r="G80" s="385"/>
      <c r="H80" s="385"/>
      <c r="I80" s="385"/>
      <c r="J80" s="385"/>
      <c r="K80" s="385"/>
      <c r="L80" s="385"/>
      <c r="M80" s="385"/>
      <c r="N80" s="385"/>
      <c r="O80" s="385"/>
      <c r="P80" s="385"/>
      <c r="Q80" s="385"/>
      <c r="R80" s="385"/>
      <c r="S80" s="385"/>
      <c r="T80" s="385"/>
      <c r="U80" s="385"/>
      <c r="V80" s="385"/>
      <c r="W80" s="385"/>
    </row>
    <row r="81" spans="1:23" hidden="1">
      <c r="F81" s="507"/>
      <c r="G81" s="351"/>
      <c r="N81" s="507"/>
      <c r="O81" s="351"/>
      <c r="V81" s="507"/>
      <c r="W81" s="351"/>
    </row>
    <row r="82" spans="1:23" hidden="1">
      <c r="F82" s="507"/>
      <c r="G82" s="351"/>
      <c r="N82" s="507"/>
      <c r="O82" s="351"/>
      <c r="V82" s="507"/>
      <c r="W82" s="351"/>
    </row>
    <row r="83" spans="1:23" hidden="1">
      <c r="E83" s="79"/>
      <c r="F83" s="511"/>
      <c r="G83" s="351"/>
      <c r="N83" s="511"/>
      <c r="O83" s="351"/>
      <c r="V83" s="511"/>
      <c r="W83" s="351"/>
    </row>
    <row r="84" spans="1:23" hidden="1"/>
    <row r="85" spans="1:23" hidden="1">
      <c r="D85" s="513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</row>
    <row r="86" spans="1:23" hidden="1">
      <c r="F86" s="507"/>
      <c r="G86" s="351"/>
      <c r="N86" s="507"/>
      <c r="O86" s="351"/>
      <c r="V86" s="507"/>
      <c r="W86" s="351"/>
    </row>
    <row r="87" spans="1:23" hidden="1">
      <c r="F87" s="507"/>
      <c r="G87" s="351"/>
      <c r="N87" s="507"/>
      <c r="O87" s="351"/>
      <c r="V87" s="507"/>
      <c r="W87" s="351"/>
    </row>
    <row r="88" spans="1:23" hidden="1">
      <c r="E88" s="79"/>
      <c r="F88" s="511"/>
      <c r="G88" s="351"/>
      <c r="N88" s="511"/>
      <c r="O88" s="351"/>
      <c r="V88" s="511"/>
      <c r="W88" s="351"/>
    </row>
    <row r="90" spans="1:23" hidden="1"/>
    <row r="91" spans="1:23">
      <c r="A91" s="79" t="s">
        <v>138</v>
      </c>
    </row>
    <row r="92" spans="1:23">
      <c r="A92" t="s">
        <v>135</v>
      </c>
    </row>
    <row r="93" spans="1:23">
      <c r="A93" t="s">
        <v>134</v>
      </c>
    </row>
  </sheetData>
  <mergeCells count="6">
    <mergeCell ref="F2:L2"/>
    <mergeCell ref="N2:T2"/>
    <mergeCell ref="V2:AA2"/>
    <mergeCell ref="F73:G73"/>
    <mergeCell ref="N73:O73"/>
    <mergeCell ref="V73:W73"/>
  </mergeCells>
  <pageMargins left="0.7" right="0.7" top="0.75" bottom="0.75" header="0.3" footer="0.3"/>
  <pageSetup orientation="portrait" r:id="rId1"/>
  <ignoredErrors>
    <ignoredError sqref="H54:K59 H36:K42 H53:J53 H44:K51 P36:R36 Q37:Q40 P45 Q45:R49 P54:R59 S35:S59 X54:X61 X36:X4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4" sqref="W34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383" bestFit="1" customWidth="1" collapsed="1"/>
    <col min="24" max="24" width="10.109375" style="383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9.6640625" style="383" bestFit="1" customWidth="1" collapsed="1"/>
    <col min="44" max="44" width="9.44140625" style="383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383" customWidth="1"/>
    <col min="64" max="64" width="10.44140625" style="383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383" bestFit="1" customWidth="1" collapsed="1"/>
    <col min="84" max="84" width="10.44140625" style="383"/>
    <col min="85" max="85" width="13.77734375" hidden="1" customWidth="1" outlineLevel="1"/>
    <col min="86" max="102" width="11.44140625" hidden="1" customWidth="1" outlineLevel="1"/>
    <col min="103" max="103" width="13.77734375" style="383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383" bestFit="1" customWidth="1" collapsed="1"/>
  </cols>
  <sheetData>
    <row r="1" spans="2:123">
      <c r="E1" s="448" t="s">
        <v>136</v>
      </c>
      <c r="G1" s="507"/>
      <c r="W1" s="448" t="s">
        <v>136</v>
      </c>
      <c r="X1" s="352"/>
      <c r="Y1" s="448" t="s">
        <v>111</v>
      </c>
      <c r="AQ1" s="448" t="s">
        <v>111</v>
      </c>
      <c r="AR1" s="352"/>
      <c r="AS1" s="448" t="s">
        <v>9</v>
      </c>
      <c r="BK1" s="448" t="s">
        <v>9</v>
      </c>
      <c r="BM1" s="448" t="s">
        <v>112</v>
      </c>
      <c r="CE1" s="448" t="s">
        <v>112</v>
      </c>
      <c r="CG1" s="448" t="s">
        <v>137</v>
      </c>
      <c r="CY1" s="448" t="s">
        <v>137</v>
      </c>
      <c r="DA1" s="448" t="s">
        <v>122</v>
      </c>
      <c r="DS1" s="448" t="s">
        <v>122</v>
      </c>
    </row>
    <row r="2" spans="2:123">
      <c r="E2" s="463">
        <v>43101</v>
      </c>
      <c r="F2" s="463">
        <v>43132</v>
      </c>
      <c r="G2" s="463">
        <v>43160</v>
      </c>
      <c r="H2" s="463">
        <v>43191</v>
      </c>
      <c r="I2" s="463">
        <v>43221</v>
      </c>
      <c r="J2" s="463">
        <v>43252</v>
      </c>
      <c r="K2" s="463">
        <v>43282</v>
      </c>
      <c r="L2" s="463">
        <v>43313</v>
      </c>
      <c r="M2" s="463">
        <v>43344</v>
      </c>
      <c r="N2" s="463">
        <v>43374</v>
      </c>
      <c r="O2" s="463">
        <v>43405</v>
      </c>
      <c r="P2" s="463">
        <v>43435</v>
      </c>
      <c r="Q2" s="463" t="s">
        <v>0</v>
      </c>
      <c r="S2" s="463" t="s">
        <v>113</v>
      </c>
      <c r="T2" s="463" t="s">
        <v>114</v>
      </c>
      <c r="U2" s="463" t="s">
        <v>115</v>
      </c>
      <c r="V2" s="463" t="s">
        <v>116</v>
      </c>
      <c r="Y2" s="463">
        <v>43101</v>
      </c>
      <c r="Z2" s="463">
        <v>43132</v>
      </c>
      <c r="AA2" s="463">
        <v>43160</v>
      </c>
      <c r="AB2" s="463">
        <v>43191</v>
      </c>
      <c r="AC2" s="463">
        <v>43221</v>
      </c>
      <c r="AD2" s="463">
        <v>43252</v>
      </c>
      <c r="AE2" s="463">
        <v>43282</v>
      </c>
      <c r="AF2" s="463">
        <v>43313</v>
      </c>
      <c r="AG2" s="463">
        <v>43344</v>
      </c>
      <c r="AH2" s="463">
        <v>43374</v>
      </c>
      <c r="AI2" s="463">
        <v>43405</v>
      </c>
      <c r="AJ2" s="463">
        <v>43435</v>
      </c>
      <c r="AK2" s="463" t="s">
        <v>0</v>
      </c>
      <c r="AM2" s="463" t="s">
        <v>113</v>
      </c>
      <c r="AN2" s="463" t="s">
        <v>114</v>
      </c>
      <c r="AO2" s="463" t="s">
        <v>115</v>
      </c>
      <c r="AP2" s="463" t="s">
        <v>116</v>
      </c>
      <c r="AS2" s="463">
        <v>43101</v>
      </c>
      <c r="AT2" s="463">
        <v>43132</v>
      </c>
      <c r="AU2" s="463">
        <v>43160</v>
      </c>
      <c r="AV2" s="463">
        <v>43191</v>
      </c>
      <c r="AW2" s="463">
        <v>43221</v>
      </c>
      <c r="AX2" s="463">
        <v>43252</v>
      </c>
      <c r="AY2" s="463">
        <v>43282</v>
      </c>
      <c r="AZ2" s="463">
        <v>43313</v>
      </c>
      <c r="BA2" s="463">
        <v>43344</v>
      </c>
      <c r="BB2" s="463">
        <v>43374</v>
      </c>
      <c r="BC2" s="463">
        <v>43405</v>
      </c>
      <c r="BD2" s="463">
        <v>43435</v>
      </c>
      <c r="BE2" s="463" t="s">
        <v>0</v>
      </c>
      <c r="BG2" s="463" t="s">
        <v>113</v>
      </c>
      <c r="BH2" s="463" t="s">
        <v>114</v>
      </c>
      <c r="BI2" s="463" t="s">
        <v>115</v>
      </c>
      <c r="BJ2" s="463" t="s">
        <v>116</v>
      </c>
      <c r="BM2" s="463">
        <v>43101</v>
      </c>
      <c r="BN2" s="463">
        <v>43132</v>
      </c>
      <c r="BO2" s="463">
        <v>43160</v>
      </c>
      <c r="BP2" s="463">
        <v>43191</v>
      </c>
      <c r="BQ2" s="463">
        <v>43221</v>
      </c>
      <c r="BR2" s="463">
        <v>43252</v>
      </c>
      <c r="BS2" s="463">
        <v>43282</v>
      </c>
      <c r="BT2" s="463">
        <v>43313</v>
      </c>
      <c r="BU2" s="463">
        <v>43344</v>
      </c>
      <c r="BV2" s="463">
        <v>43374</v>
      </c>
      <c r="BW2" s="463">
        <v>43405</v>
      </c>
      <c r="BX2" s="463">
        <v>43435</v>
      </c>
      <c r="BY2" s="463" t="s">
        <v>0</v>
      </c>
      <c r="CA2" s="463" t="s">
        <v>113</v>
      </c>
      <c r="CB2" s="463" t="s">
        <v>114</v>
      </c>
      <c r="CC2" s="463" t="s">
        <v>115</v>
      </c>
      <c r="CD2" s="463" t="s">
        <v>116</v>
      </c>
      <c r="CG2" s="463">
        <v>43101</v>
      </c>
      <c r="CH2" s="463">
        <v>43132</v>
      </c>
      <c r="CI2" s="463">
        <v>43160</v>
      </c>
      <c r="CJ2" s="463">
        <v>43191</v>
      </c>
      <c r="CK2" s="463">
        <v>43221</v>
      </c>
      <c r="CL2" s="463">
        <v>43252</v>
      </c>
      <c r="CM2" s="463">
        <v>43282</v>
      </c>
      <c r="CN2" s="463">
        <v>43313</v>
      </c>
      <c r="CO2" s="463">
        <v>43344</v>
      </c>
      <c r="CP2" s="463">
        <v>43374</v>
      </c>
      <c r="CQ2" s="463">
        <v>43405</v>
      </c>
      <c r="CR2" s="463">
        <v>43435</v>
      </c>
      <c r="CS2" s="463" t="s">
        <v>0</v>
      </c>
      <c r="CU2" s="463" t="s">
        <v>113</v>
      </c>
      <c r="CV2" s="463" t="s">
        <v>114</v>
      </c>
      <c r="CW2" s="463" t="s">
        <v>115</v>
      </c>
      <c r="CX2" s="463" t="s">
        <v>116</v>
      </c>
      <c r="DA2" s="463">
        <v>43101</v>
      </c>
      <c r="DB2" s="463">
        <v>43132</v>
      </c>
      <c r="DC2" s="463">
        <v>43160</v>
      </c>
      <c r="DD2" s="463">
        <v>43191</v>
      </c>
      <c r="DE2" s="463">
        <v>43221</v>
      </c>
      <c r="DF2" s="463">
        <v>43252</v>
      </c>
      <c r="DG2" s="463">
        <v>43282</v>
      </c>
      <c r="DH2" s="463">
        <v>43313</v>
      </c>
      <c r="DI2" s="463">
        <v>43344</v>
      </c>
      <c r="DJ2" s="463">
        <v>43374</v>
      </c>
      <c r="DK2" s="463">
        <v>43405</v>
      </c>
      <c r="DL2" s="463">
        <v>43435</v>
      </c>
      <c r="DM2" s="463" t="s">
        <v>0</v>
      </c>
      <c r="DO2" s="463" t="s">
        <v>113</v>
      </c>
      <c r="DP2" s="463" t="s">
        <v>114</v>
      </c>
      <c r="DQ2" s="463" t="s">
        <v>115</v>
      </c>
      <c r="DR2" s="463" t="s">
        <v>116</v>
      </c>
    </row>
    <row r="3" spans="2:123" hidden="1">
      <c r="B3" s="334"/>
      <c r="C3" s="456"/>
      <c r="D3" s="457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S3" s="465"/>
      <c r="T3" s="465"/>
      <c r="U3" s="465"/>
      <c r="V3" s="465"/>
      <c r="Y3" s="473"/>
      <c r="Z3" s="473"/>
      <c r="AA3" s="473"/>
      <c r="AB3" s="473"/>
      <c r="AC3" s="473"/>
      <c r="AD3" s="473"/>
      <c r="AE3" s="473"/>
      <c r="AF3" s="473"/>
      <c r="AG3" s="473"/>
      <c r="AH3" s="473"/>
      <c r="AI3" s="473"/>
      <c r="AJ3" s="473"/>
      <c r="AK3" s="473"/>
      <c r="AM3" s="465"/>
      <c r="AN3" s="465"/>
      <c r="AO3" s="465"/>
      <c r="AP3" s="465"/>
      <c r="AS3" s="473"/>
      <c r="AT3" s="473"/>
      <c r="AU3" s="473"/>
      <c r="AV3" s="473"/>
      <c r="AW3" s="473"/>
      <c r="AX3" s="473"/>
      <c r="AY3" s="473"/>
      <c r="AZ3" s="473"/>
      <c r="BA3" s="473"/>
      <c r="BB3" s="473"/>
      <c r="BC3" s="473"/>
      <c r="BD3" s="473"/>
      <c r="BE3" s="473"/>
      <c r="BG3" s="465"/>
      <c r="BH3" s="465"/>
      <c r="BI3" s="465"/>
      <c r="BJ3" s="465"/>
      <c r="BM3" s="473"/>
      <c r="BN3" s="473"/>
      <c r="BO3" s="473"/>
      <c r="BP3" s="473"/>
      <c r="BQ3" s="473"/>
      <c r="BR3" s="473"/>
      <c r="BS3" s="473"/>
      <c r="BT3" s="473"/>
      <c r="BU3" s="473"/>
      <c r="BV3" s="473"/>
      <c r="BW3" s="473"/>
      <c r="BX3" s="473"/>
      <c r="BY3" s="473"/>
      <c r="CA3" s="465"/>
      <c r="CB3" s="465"/>
      <c r="CC3" s="465"/>
      <c r="CD3" s="465"/>
      <c r="CG3" s="489"/>
      <c r="CH3" s="489"/>
      <c r="CI3" s="489"/>
      <c r="CJ3" s="489"/>
      <c r="CK3" s="489"/>
      <c r="CL3" s="489"/>
      <c r="CM3" s="489"/>
      <c r="CN3" s="489"/>
      <c r="CO3" s="489"/>
      <c r="CP3" s="489"/>
      <c r="CQ3" s="489"/>
      <c r="CR3" s="489"/>
      <c r="CS3" s="489"/>
      <c r="CT3" s="351"/>
      <c r="CU3" s="486"/>
      <c r="CV3" s="486"/>
      <c r="CW3" s="486"/>
      <c r="CX3" s="486"/>
      <c r="DA3" s="489"/>
      <c r="DB3" s="489"/>
      <c r="DC3" s="489"/>
      <c r="DD3" s="489"/>
      <c r="DE3" s="489"/>
      <c r="DF3" s="489"/>
      <c r="DG3" s="489"/>
      <c r="DH3" s="489"/>
      <c r="DI3" s="489"/>
      <c r="DJ3" s="489"/>
      <c r="DK3" s="489"/>
      <c r="DL3" s="489"/>
      <c r="DM3" s="489"/>
      <c r="DN3" s="351"/>
      <c r="DO3" s="486"/>
      <c r="DP3" s="486"/>
      <c r="DQ3" s="486"/>
      <c r="DR3" s="486"/>
    </row>
    <row r="4" spans="2:123" hidden="1">
      <c r="C4" s="458"/>
      <c r="D4" s="459"/>
      <c r="E4" s="501"/>
      <c r="F4" s="501"/>
      <c r="G4" s="501"/>
      <c r="H4" s="467"/>
      <c r="I4" s="467"/>
      <c r="J4" s="467"/>
      <c r="K4" s="467"/>
      <c r="L4" s="467"/>
      <c r="M4" s="467"/>
      <c r="N4" s="467"/>
      <c r="O4" s="467"/>
      <c r="P4" s="467"/>
      <c r="Q4" s="468"/>
      <c r="R4" s="383"/>
      <c r="S4" s="467"/>
      <c r="T4" s="467"/>
      <c r="U4" s="467"/>
      <c r="V4" s="467"/>
      <c r="X4" s="427"/>
      <c r="Y4" s="501"/>
      <c r="Z4" s="501"/>
      <c r="AA4" s="501"/>
      <c r="AB4" s="467"/>
      <c r="AC4" s="467"/>
      <c r="AD4" s="467"/>
      <c r="AE4" s="467"/>
      <c r="AF4" s="467"/>
      <c r="AG4" s="467"/>
      <c r="AH4" s="467"/>
      <c r="AI4" s="467"/>
      <c r="AJ4" s="467"/>
      <c r="AK4" s="468"/>
      <c r="AL4" s="383"/>
      <c r="AM4" s="467"/>
      <c r="AN4" s="467"/>
      <c r="AO4" s="467"/>
      <c r="AP4" s="467"/>
      <c r="AR4" s="427"/>
      <c r="AS4" s="490"/>
      <c r="AT4" s="490"/>
      <c r="AU4" s="490"/>
      <c r="AV4" s="490"/>
      <c r="AW4" s="490"/>
      <c r="AX4" s="490"/>
      <c r="AY4" s="467"/>
      <c r="AZ4" s="467"/>
      <c r="BA4" s="467"/>
      <c r="BB4" s="467"/>
      <c r="BC4" s="467"/>
      <c r="BD4" s="467"/>
      <c r="BE4" s="468"/>
      <c r="BF4" s="383"/>
      <c r="BG4" s="467"/>
      <c r="BH4" s="467"/>
      <c r="BI4" s="467"/>
      <c r="BJ4" s="467"/>
      <c r="BM4" s="501"/>
      <c r="BN4" s="501"/>
      <c r="BO4" s="501"/>
      <c r="BP4" s="467"/>
      <c r="BQ4" s="467"/>
      <c r="BR4" s="467"/>
      <c r="BS4" s="467"/>
      <c r="BT4" s="467"/>
      <c r="BU4" s="467"/>
      <c r="BV4" s="467"/>
      <c r="BW4" s="467"/>
      <c r="BX4" s="467"/>
      <c r="BY4" s="468"/>
      <c r="BZ4" s="383"/>
      <c r="CA4" s="467"/>
      <c r="CB4" s="467"/>
      <c r="CC4" s="467"/>
      <c r="CD4" s="467"/>
      <c r="CG4" s="504"/>
      <c r="CH4" s="504"/>
      <c r="CI4" s="504"/>
      <c r="CJ4" s="491"/>
      <c r="CK4" s="491"/>
      <c r="CL4" s="491"/>
      <c r="CM4" s="491"/>
      <c r="CN4" s="491"/>
      <c r="CO4" s="491"/>
      <c r="CP4" s="491"/>
      <c r="CQ4" s="491"/>
      <c r="CR4" s="491"/>
      <c r="CS4" s="492"/>
      <c r="CT4" s="493"/>
      <c r="CU4" s="491"/>
      <c r="CV4" s="491"/>
      <c r="CW4" s="491"/>
      <c r="CX4" s="491"/>
      <c r="DA4" s="504"/>
      <c r="DB4" s="504"/>
      <c r="DC4" s="504"/>
      <c r="DD4" s="491"/>
      <c r="DE4" s="491"/>
      <c r="DF4" s="491"/>
      <c r="DG4" s="491"/>
      <c r="DH4" s="491"/>
      <c r="DI4" s="491"/>
      <c r="DJ4" s="491"/>
      <c r="DK4" s="491"/>
      <c r="DL4" s="491"/>
      <c r="DM4" s="492"/>
      <c r="DN4" s="493"/>
      <c r="DO4" s="491"/>
      <c r="DP4" s="491"/>
      <c r="DQ4" s="491"/>
      <c r="DR4" s="491"/>
    </row>
    <row r="5" spans="2:123" hidden="1">
      <c r="C5" s="458"/>
      <c r="D5" s="459"/>
      <c r="E5" s="501"/>
      <c r="F5" s="501"/>
      <c r="G5" s="501"/>
      <c r="H5" s="467"/>
      <c r="I5" s="467"/>
      <c r="J5" s="467"/>
      <c r="K5" s="467"/>
      <c r="L5" s="467"/>
      <c r="M5" s="467"/>
      <c r="N5" s="467"/>
      <c r="O5" s="467"/>
      <c r="P5" s="467"/>
      <c r="Q5" s="468"/>
      <c r="R5" s="383"/>
      <c r="S5" s="467"/>
      <c r="T5" s="467"/>
      <c r="U5" s="467"/>
      <c r="V5" s="467"/>
      <c r="X5" s="427"/>
      <c r="Y5" s="501"/>
      <c r="Z5" s="501"/>
      <c r="AA5" s="501"/>
      <c r="AB5" s="467"/>
      <c r="AC5" s="467"/>
      <c r="AD5" s="467"/>
      <c r="AE5" s="467"/>
      <c r="AF5" s="467"/>
      <c r="AG5" s="467"/>
      <c r="AH5" s="467"/>
      <c r="AI5" s="467"/>
      <c r="AJ5" s="467"/>
      <c r="AK5" s="468"/>
      <c r="AL5" s="383"/>
      <c r="AM5" s="467"/>
      <c r="AN5" s="467"/>
      <c r="AO5" s="467"/>
      <c r="AP5" s="467"/>
      <c r="AR5" s="427"/>
      <c r="AS5" s="490"/>
      <c r="AT5" s="490"/>
      <c r="AU5" s="490"/>
      <c r="AV5" s="490"/>
      <c r="AW5" s="490"/>
      <c r="AX5" s="490"/>
      <c r="AY5" s="467"/>
      <c r="AZ5" s="467"/>
      <c r="BA5" s="467"/>
      <c r="BB5" s="467"/>
      <c r="BC5" s="467"/>
      <c r="BD5" s="467"/>
      <c r="BE5" s="468"/>
      <c r="BF5" s="383"/>
      <c r="BG5" s="467"/>
      <c r="BH5" s="467"/>
      <c r="BI5" s="467"/>
      <c r="BJ5" s="467"/>
      <c r="BM5" s="501"/>
      <c r="BN5" s="501"/>
      <c r="BO5" s="501"/>
      <c r="BP5" s="467"/>
      <c r="BQ5" s="467"/>
      <c r="BR5" s="467"/>
      <c r="BS5" s="467"/>
      <c r="BT5" s="467"/>
      <c r="BU5" s="467"/>
      <c r="BV5" s="467"/>
      <c r="BW5" s="467"/>
      <c r="BX5" s="467"/>
      <c r="BY5" s="468"/>
      <c r="BZ5" s="383"/>
      <c r="CA5" s="467"/>
      <c r="CB5" s="467"/>
      <c r="CC5" s="467"/>
      <c r="CD5" s="467"/>
      <c r="CG5" s="504"/>
      <c r="CH5" s="504"/>
      <c r="CI5" s="504"/>
      <c r="CJ5" s="491"/>
      <c r="CK5" s="491"/>
      <c r="CL5" s="491"/>
      <c r="CM5" s="491"/>
      <c r="CN5" s="491"/>
      <c r="CO5" s="491"/>
      <c r="CP5" s="491"/>
      <c r="CQ5" s="491"/>
      <c r="CR5" s="491"/>
      <c r="CS5" s="492"/>
      <c r="CT5" s="493"/>
      <c r="CU5" s="491"/>
      <c r="CV5" s="491"/>
      <c r="CW5" s="491"/>
      <c r="CX5" s="491"/>
      <c r="DA5" s="504"/>
      <c r="DB5" s="504"/>
      <c r="DC5" s="504"/>
      <c r="DD5" s="491"/>
      <c r="DE5" s="491"/>
      <c r="DF5" s="491"/>
      <c r="DG5" s="491"/>
      <c r="DH5" s="491"/>
      <c r="DI5" s="491"/>
      <c r="DJ5" s="491"/>
      <c r="DK5" s="491"/>
      <c r="DL5" s="491"/>
      <c r="DM5" s="492"/>
      <c r="DN5" s="493"/>
      <c r="DO5" s="491"/>
      <c r="DP5" s="491"/>
      <c r="DQ5" s="491"/>
      <c r="DR5" s="491"/>
    </row>
    <row r="6" spans="2:123" hidden="1">
      <c r="C6" s="458"/>
      <c r="D6" s="459"/>
      <c r="E6" s="501"/>
      <c r="F6" s="501"/>
      <c r="G6" s="501"/>
      <c r="H6" s="467"/>
      <c r="I6" s="467"/>
      <c r="J6" s="467"/>
      <c r="K6" s="467"/>
      <c r="L6" s="467"/>
      <c r="M6" s="467"/>
      <c r="N6" s="467"/>
      <c r="O6" s="467"/>
      <c r="P6" s="467"/>
      <c r="Q6" s="468"/>
      <c r="R6" s="383"/>
      <c r="S6" s="467"/>
      <c r="T6" s="467"/>
      <c r="U6" s="467"/>
      <c r="V6" s="467"/>
      <c r="X6" s="427"/>
      <c r="Y6" s="501"/>
      <c r="Z6" s="501"/>
      <c r="AA6" s="501"/>
      <c r="AB6" s="467"/>
      <c r="AC6" s="467"/>
      <c r="AD6" s="467"/>
      <c r="AE6" s="467"/>
      <c r="AF6" s="467"/>
      <c r="AG6" s="467"/>
      <c r="AH6" s="467"/>
      <c r="AI6" s="467"/>
      <c r="AJ6" s="467"/>
      <c r="AK6" s="468"/>
      <c r="AL6" s="383"/>
      <c r="AM6" s="467"/>
      <c r="AN6" s="467"/>
      <c r="AO6" s="467"/>
      <c r="AP6" s="467"/>
      <c r="AR6" s="427"/>
      <c r="AS6" s="490"/>
      <c r="AT6" s="490"/>
      <c r="AU6" s="490"/>
      <c r="AV6" s="490"/>
      <c r="AW6" s="490"/>
      <c r="AX6" s="490"/>
      <c r="AY6" s="467"/>
      <c r="AZ6" s="467"/>
      <c r="BA6" s="467"/>
      <c r="BB6" s="467"/>
      <c r="BC6" s="467"/>
      <c r="BD6" s="467"/>
      <c r="BE6" s="468"/>
      <c r="BF6" s="383"/>
      <c r="BG6" s="467"/>
      <c r="BH6" s="467"/>
      <c r="BI6" s="467"/>
      <c r="BJ6" s="467"/>
      <c r="BM6" s="501"/>
      <c r="BN6" s="501"/>
      <c r="BO6" s="501"/>
      <c r="BP6" s="467"/>
      <c r="BQ6" s="467"/>
      <c r="BR6" s="467"/>
      <c r="BS6" s="467"/>
      <c r="BT6" s="467"/>
      <c r="BU6" s="467"/>
      <c r="BV6" s="467"/>
      <c r="BW6" s="467"/>
      <c r="BX6" s="467"/>
      <c r="BY6" s="468"/>
      <c r="BZ6" s="383"/>
      <c r="CA6" s="467"/>
      <c r="CB6" s="467"/>
      <c r="CC6" s="467"/>
      <c r="CD6" s="467"/>
      <c r="CG6" s="504"/>
      <c r="CH6" s="504"/>
      <c r="CI6" s="504"/>
      <c r="CJ6" s="491"/>
      <c r="CK6" s="491"/>
      <c r="CL6" s="491"/>
      <c r="CM6" s="491"/>
      <c r="CN6" s="491"/>
      <c r="CO6" s="491"/>
      <c r="CP6" s="491"/>
      <c r="CQ6" s="491"/>
      <c r="CR6" s="491"/>
      <c r="CS6" s="492"/>
      <c r="CT6" s="493"/>
      <c r="CU6" s="491"/>
      <c r="CV6" s="491"/>
      <c r="CW6" s="491"/>
      <c r="CX6" s="491"/>
      <c r="DA6" s="504"/>
      <c r="DB6" s="504"/>
      <c r="DC6" s="504"/>
      <c r="DD6" s="491"/>
      <c r="DE6" s="491"/>
      <c r="DF6" s="491"/>
      <c r="DG6" s="491"/>
      <c r="DH6" s="491"/>
      <c r="DI6" s="491"/>
      <c r="DJ6" s="491"/>
      <c r="DK6" s="491"/>
      <c r="DL6" s="491"/>
      <c r="DM6" s="492"/>
      <c r="DN6" s="493"/>
      <c r="DO6" s="491"/>
      <c r="DP6" s="491"/>
      <c r="DQ6" s="491"/>
      <c r="DR6" s="491"/>
    </row>
    <row r="7" spans="2:123" hidden="1">
      <c r="C7" s="460"/>
      <c r="D7" s="461"/>
      <c r="E7" s="470"/>
      <c r="F7" s="470"/>
      <c r="G7" s="470"/>
      <c r="H7" s="471"/>
      <c r="I7" s="471"/>
      <c r="J7" s="471"/>
      <c r="K7" s="471"/>
      <c r="L7" s="471"/>
      <c r="M7" s="471"/>
      <c r="N7" s="471"/>
      <c r="O7" s="471"/>
      <c r="P7" s="471"/>
      <c r="Q7" s="472"/>
      <c r="R7" s="383"/>
      <c r="S7" s="471"/>
      <c r="T7" s="471"/>
      <c r="U7" s="471"/>
      <c r="V7" s="471"/>
      <c r="X7" s="427"/>
      <c r="Y7" s="470"/>
      <c r="Z7" s="470"/>
      <c r="AA7" s="470"/>
      <c r="AB7" s="471"/>
      <c r="AC7" s="471"/>
      <c r="AD7" s="471"/>
      <c r="AE7" s="471"/>
      <c r="AF7" s="471"/>
      <c r="AG7" s="471"/>
      <c r="AH7" s="471"/>
      <c r="AI7" s="471"/>
      <c r="AJ7" s="471"/>
      <c r="AK7" s="472"/>
      <c r="AL7" s="383"/>
      <c r="AM7" s="471"/>
      <c r="AN7" s="471"/>
      <c r="AO7" s="471"/>
      <c r="AP7" s="471"/>
      <c r="AR7" s="427"/>
      <c r="AS7" s="474"/>
      <c r="AT7" s="474"/>
      <c r="AU7" s="474"/>
      <c r="AV7" s="474"/>
      <c r="AW7" s="474"/>
      <c r="AX7" s="474"/>
      <c r="AY7" s="471"/>
      <c r="AZ7" s="471"/>
      <c r="BA7" s="471"/>
      <c r="BB7" s="471"/>
      <c r="BC7" s="471"/>
      <c r="BD7" s="471"/>
      <c r="BE7" s="472"/>
      <c r="BF7" s="383"/>
      <c r="BG7" s="471"/>
      <c r="BH7" s="471"/>
      <c r="BI7" s="471"/>
      <c r="BJ7" s="471"/>
      <c r="BM7" s="470"/>
      <c r="BN7" s="470"/>
      <c r="BO7" s="470"/>
      <c r="BP7" s="471"/>
      <c r="BQ7" s="471"/>
      <c r="BR7" s="471"/>
      <c r="BS7" s="471"/>
      <c r="BT7" s="471"/>
      <c r="BU7" s="471"/>
      <c r="BV7" s="471"/>
      <c r="BW7" s="471"/>
      <c r="BX7" s="471"/>
      <c r="BY7" s="472"/>
      <c r="BZ7" s="383"/>
      <c r="CA7" s="471"/>
      <c r="CB7" s="471"/>
      <c r="CC7" s="471"/>
      <c r="CD7" s="471"/>
      <c r="CG7" s="505"/>
      <c r="CH7" s="505"/>
      <c r="CI7" s="505"/>
      <c r="CJ7" s="495"/>
      <c r="CK7" s="495"/>
      <c r="CL7" s="495"/>
      <c r="CM7" s="495"/>
      <c r="CN7" s="495"/>
      <c r="CO7" s="495"/>
      <c r="CP7" s="495"/>
      <c r="CQ7" s="495"/>
      <c r="CR7" s="495"/>
      <c r="CS7" s="496"/>
      <c r="CT7" s="493"/>
      <c r="CU7" s="495"/>
      <c r="CV7" s="495"/>
      <c r="CW7" s="495"/>
      <c r="CX7" s="495"/>
      <c r="DA7" s="505"/>
      <c r="DB7" s="505"/>
      <c r="DC7" s="505"/>
      <c r="DD7" s="495"/>
      <c r="DE7" s="495"/>
      <c r="DF7" s="495"/>
      <c r="DG7" s="495"/>
      <c r="DH7" s="495"/>
      <c r="DI7" s="495"/>
      <c r="DJ7" s="495"/>
      <c r="DK7" s="495"/>
      <c r="DL7" s="495"/>
      <c r="DM7" s="496"/>
      <c r="DN7" s="493"/>
      <c r="DO7" s="495"/>
      <c r="DP7" s="495"/>
      <c r="DQ7" s="495"/>
      <c r="DR7" s="495"/>
    </row>
    <row r="8" spans="2:123" hidden="1">
      <c r="E8" s="502"/>
      <c r="F8" s="502"/>
      <c r="G8" s="502"/>
      <c r="H8" s="502"/>
      <c r="I8" s="502"/>
      <c r="J8" s="502"/>
      <c r="K8" s="502"/>
      <c r="L8" s="502"/>
      <c r="M8" s="502"/>
      <c r="N8" s="502"/>
      <c r="O8" s="502"/>
      <c r="P8" s="502"/>
      <c r="X8" s="427"/>
      <c r="Y8" s="502"/>
      <c r="Z8" s="502"/>
      <c r="AA8" s="502"/>
      <c r="AB8" s="502"/>
      <c r="AC8" s="502"/>
      <c r="AD8" s="502"/>
      <c r="AE8" s="502"/>
      <c r="AF8" s="502"/>
      <c r="AG8" s="502"/>
      <c r="AH8" s="502"/>
      <c r="AI8" s="502"/>
      <c r="AJ8" s="502"/>
      <c r="AK8" s="502"/>
      <c r="AL8" s="502"/>
      <c r="AM8" s="502"/>
      <c r="AN8" s="502"/>
      <c r="AO8" s="502"/>
      <c r="AP8" s="502"/>
      <c r="AQ8" s="503"/>
      <c r="AR8" s="503"/>
      <c r="AS8" s="515"/>
      <c r="AT8" s="515"/>
      <c r="AU8" s="515"/>
      <c r="AV8" s="515"/>
      <c r="AW8" s="515"/>
      <c r="AX8" s="515"/>
      <c r="AY8" s="515"/>
      <c r="AZ8" s="515"/>
      <c r="BA8" s="515"/>
      <c r="BB8" s="515"/>
      <c r="BC8" s="515"/>
      <c r="BD8" s="515"/>
      <c r="CG8" s="351"/>
      <c r="CH8" s="351"/>
      <c r="CI8" s="351"/>
      <c r="CJ8" s="351"/>
      <c r="CK8" s="351"/>
      <c r="CL8" s="351"/>
      <c r="CM8" s="351"/>
      <c r="CN8" s="351"/>
      <c r="CO8" s="351"/>
      <c r="CP8" s="351"/>
      <c r="CQ8" s="351"/>
      <c r="CR8" s="351"/>
      <c r="CS8" s="351"/>
      <c r="CT8" s="351"/>
      <c r="CU8" s="351"/>
      <c r="CV8" s="351"/>
      <c r="CW8" s="351"/>
      <c r="CX8" s="351"/>
      <c r="DA8" s="351"/>
      <c r="DB8" s="351"/>
      <c r="DC8" s="351"/>
      <c r="DD8" s="351"/>
      <c r="DE8" s="351"/>
      <c r="DF8" s="351"/>
      <c r="DG8" s="351"/>
      <c r="DH8" s="351"/>
      <c r="DI8" s="351"/>
      <c r="DJ8" s="351"/>
      <c r="DK8" s="351"/>
      <c r="DL8" s="351"/>
      <c r="DM8" s="351"/>
      <c r="DN8" s="351"/>
      <c r="DO8" s="351"/>
      <c r="DP8" s="351"/>
      <c r="DQ8" s="351"/>
      <c r="DR8" s="351"/>
    </row>
    <row r="9" spans="2:123" hidden="1">
      <c r="C9" s="456"/>
      <c r="D9" s="457"/>
      <c r="E9" s="473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S9" s="465"/>
      <c r="T9" s="465"/>
      <c r="U9" s="465"/>
      <c r="V9" s="465"/>
      <c r="X9" s="427"/>
      <c r="Y9" s="473"/>
      <c r="Z9" s="473"/>
      <c r="AA9" s="473"/>
      <c r="AB9" s="473"/>
      <c r="AC9" s="473"/>
      <c r="AD9" s="473"/>
      <c r="AE9" s="473"/>
      <c r="AF9" s="473"/>
      <c r="AG9" s="473"/>
      <c r="AH9" s="473"/>
      <c r="AI9" s="473"/>
      <c r="AJ9" s="473"/>
      <c r="AK9" s="473"/>
      <c r="AM9" s="465"/>
      <c r="AN9" s="465"/>
      <c r="AO9" s="465"/>
      <c r="AP9" s="465"/>
      <c r="AR9" s="427"/>
      <c r="AS9" s="473"/>
      <c r="AT9" s="473"/>
      <c r="AU9" s="473"/>
      <c r="AV9" s="473"/>
      <c r="AW9" s="473"/>
      <c r="AX9" s="473"/>
      <c r="AY9" s="473"/>
      <c r="AZ9" s="473"/>
      <c r="BA9" s="473"/>
      <c r="BB9" s="473"/>
      <c r="BC9" s="473"/>
      <c r="BD9" s="473"/>
      <c r="BE9" s="473"/>
      <c r="BG9" s="465"/>
      <c r="BH9" s="465"/>
      <c r="BI9" s="465"/>
      <c r="BJ9" s="465"/>
      <c r="BM9" s="473"/>
      <c r="BN9" s="473"/>
      <c r="BO9" s="473"/>
      <c r="BP9" s="473"/>
      <c r="BQ9" s="473"/>
      <c r="BR9" s="473"/>
      <c r="BS9" s="473"/>
      <c r="BT9" s="473"/>
      <c r="BU9" s="473"/>
      <c r="BV9" s="473"/>
      <c r="BW9" s="473"/>
      <c r="BX9" s="473"/>
      <c r="BY9" s="473"/>
      <c r="CA9" s="465"/>
      <c r="CB9" s="465"/>
      <c r="CC9" s="465"/>
      <c r="CD9" s="465"/>
      <c r="CG9" s="489"/>
      <c r="CH9" s="489"/>
      <c r="CI9" s="489"/>
      <c r="CJ9" s="489"/>
      <c r="CK9" s="489"/>
      <c r="CL9" s="489"/>
      <c r="CM9" s="489"/>
      <c r="CN9" s="489"/>
      <c r="CO9" s="489"/>
      <c r="CP9" s="489"/>
      <c r="CQ9" s="489"/>
      <c r="CR9" s="489"/>
      <c r="CS9" s="489"/>
      <c r="CT9" s="351"/>
      <c r="CU9" s="486"/>
      <c r="CV9" s="486"/>
      <c r="CW9" s="486"/>
      <c r="CX9" s="486"/>
      <c r="DA9" s="489"/>
      <c r="DB9" s="489"/>
      <c r="DC9" s="489"/>
      <c r="DD9" s="489"/>
      <c r="DE9" s="489"/>
      <c r="DF9" s="489"/>
      <c r="DG9" s="489"/>
      <c r="DH9" s="489"/>
      <c r="DI9" s="489"/>
      <c r="DJ9" s="489"/>
      <c r="DK9" s="489"/>
      <c r="DL9" s="489"/>
      <c r="DM9" s="489"/>
      <c r="DN9" s="351"/>
      <c r="DO9" s="486"/>
      <c r="DP9" s="486"/>
      <c r="DQ9" s="486"/>
      <c r="DR9" s="486"/>
    </row>
    <row r="10" spans="2:123" s="383" customFormat="1" hidden="1">
      <c r="C10" s="460"/>
      <c r="D10" s="461"/>
      <c r="E10" s="470"/>
      <c r="F10" s="470"/>
      <c r="G10" s="470"/>
      <c r="H10" s="471"/>
      <c r="I10" s="471"/>
      <c r="J10" s="471"/>
      <c r="K10" s="471"/>
      <c r="L10" s="471"/>
      <c r="M10" s="471"/>
      <c r="N10" s="471"/>
      <c r="O10" s="471"/>
      <c r="P10" s="471"/>
      <c r="Q10" s="472"/>
      <c r="S10" s="471"/>
      <c r="T10" s="471"/>
      <c r="U10" s="471"/>
      <c r="V10" s="471"/>
      <c r="X10" s="427"/>
      <c r="Y10" s="470"/>
      <c r="Z10" s="470"/>
      <c r="AA10" s="470"/>
      <c r="AB10" s="471"/>
      <c r="AC10" s="471"/>
      <c r="AD10" s="471"/>
      <c r="AE10" s="471"/>
      <c r="AF10" s="471"/>
      <c r="AG10" s="471"/>
      <c r="AH10" s="471"/>
      <c r="AI10" s="471"/>
      <c r="AJ10" s="471"/>
      <c r="AK10" s="472"/>
      <c r="AM10" s="471"/>
      <c r="AN10" s="471"/>
      <c r="AO10" s="471"/>
      <c r="AP10" s="471"/>
      <c r="AR10" s="427"/>
      <c r="AS10" s="474"/>
      <c r="AT10" s="474"/>
      <c r="AU10" s="474"/>
      <c r="AV10" s="474"/>
      <c r="AW10" s="474"/>
      <c r="AX10" s="474"/>
      <c r="AY10" s="471"/>
      <c r="AZ10" s="471"/>
      <c r="BA10" s="471"/>
      <c r="BB10" s="471"/>
      <c r="BC10" s="471"/>
      <c r="BD10" s="471"/>
      <c r="BE10" s="472"/>
      <c r="BG10" s="471"/>
      <c r="BH10" s="471"/>
      <c r="BI10" s="471"/>
      <c r="BJ10" s="471"/>
      <c r="BM10" s="470"/>
      <c r="BN10" s="470"/>
      <c r="BO10" s="470"/>
      <c r="BP10" s="471"/>
      <c r="BQ10" s="471"/>
      <c r="BR10" s="471"/>
      <c r="BS10" s="471"/>
      <c r="BT10" s="471"/>
      <c r="BU10" s="471"/>
      <c r="BV10" s="471"/>
      <c r="BW10" s="471"/>
      <c r="BX10" s="471"/>
      <c r="BY10" s="472"/>
      <c r="CA10" s="471"/>
      <c r="CB10" s="471"/>
      <c r="CC10" s="471"/>
      <c r="CD10" s="471"/>
      <c r="CG10" s="505"/>
      <c r="CH10" s="505"/>
      <c r="CI10" s="505"/>
      <c r="CJ10" s="495"/>
      <c r="CK10" s="495"/>
      <c r="CL10" s="495"/>
      <c r="CM10" s="495"/>
      <c r="CN10" s="495"/>
      <c r="CO10" s="495"/>
      <c r="CP10" s="495"/>
      <c r="CQ10" s="495"/>
      <c r="CR10" s="495"/>
      <c r="CS10" s="496"/>
      <c r="CT10" s="493"/>
      <c r="CU10" s="495"/>
      <c r="CV10" s="495"/>
      <c r="CW10" s="495"/>
      <c r="CX10" s="495"/>
      <c r="DA10" s="505"/>
      <c r="DB10" s="505"/>
      <c r="DC10" s="505"/>
      <c r="DD10" s="495"/>
      <c r="DE10" s="495"/>
      <c r="DF10" s="495"/>
      <c r="DG10" s="495"/>
      <c r="DH10" s="495"/>
      <c r="DI10" s="495"/>
      <c r="DJ10" s="495"/>
      <c r="DK10" s="495"/>
      <c r="DL10" s="495"/>
      <c r="DM10" s="496"/>
      <c r="DN10" s="493"/>
      <c r="DO10" s="495"/>
      <c r="DP10" s="495"/>
      <c r="DQ10" s="495"/>
      <c r="DR10" s="495"/>
    </row>
    <row r="11" spans="2:123" hidden="1">
      <c r="X11" s="427"/>
      <c r="AR11" s="427"/>
      <c r="AV11" s="507"/>
      <c r="CG11" s="351"/>
      <c r="CH11" s="351"/>
      <c r="CI11" s="351"/>
      <c r="CJ11" s="351"/>
      <c r="CK11" s="351"/>
      <c r="CL11" s="351"/>
      <c r="CM11" s="351"/>
      <c r="CN11" s="351"/>
      <c r="CO11" s="351"/>
      <c r="CP11" s="351"/>
      <c r="CQ11" s="351"/>
      <c r="CR11" s="351"/>
      <c r="CS11" s="351"/>
      <c r="CT11" s="351"/>
      <c r="CU11" s="351"/>
      <c r="CV11" s="351"/>
      <c r="CW11" s="351"/>
      <c r="CX11" s="351"/>
      <c r="DA11" s="351"/>
      <c r="DB11" s="351"/>
      <c r="DC11" s="351"/>
      <c r="DD11" s="351"/>
      <c r="DE11" s="351"/>
      <c r="DF11" s="351"/>
      <c r="DG11" s="351"/>
      <c r="DH11" s="351"/>
      <c r="DI11" s="351"/>
      <c r="DJ11" s="351"/>
      <c r="DK11" s="351"/>
      <c r="DL11" s="351"/>
      <c r="DM11" s="351"/>
      <c r="DN11" s="351"/>
      <c r="DO11" s="351"/>
      <c r="DP11" s="351"/>
      <c r="DQ11" s="351"/>
      <c r="DR11" s="351"/>
    </row>
    <row r="12" spans="2:123" hidden="1">
      <c r="C12" s="456"/>
      <c r="D12" s="457"/>
      <c r="E12" s="473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S12" s="465"/>
      <c r="T12" s="465"/>
      <c r="U12" s="465"/>
      <c r="V12" s="465"/>
      <c r="X12" s="427"/>
      <c r="Y12" s="473"/>
      <c r="Z12" s="473"/>
      <c r="AA12" s="473"/>
      <c r="AB12" s="473"/>
      <c r="AC12" s="473"/>
      <c r="AD12" s="473"/>
      <c r="AE12" s="473"/>
      <c r="AF12" s="473"/>
      <c r="AG12" s="473"/>
      <c r="AH12" s="473"/>
      <c r="AI12" s="473"/>
      <c r="AJ12" s="473"/>
      <c r="AK12" s="473"/>
      <c r="AM12" s="465"/>
      <c r="AN12" s="465"/>
      <c r="AO12" s="465"/>
      <c r="AP12" s="465"/>
      <c r="AR12" s="427"/>
      <c r="AS12" s="473"/>
      <c r="AT12" s="473"/>
      <c r="AU12" s="473"/>
      <c r="AV12" s="473"/>
      <c r="AW12" s="473"/>
      <c r="AX12" s="473"/>
      <c r="AY12" s="473"/>
      <c r="AZ12" s="473"/>
      <c r="BA12" s="473"/>
      <c r="BB12" s="473"/>
      <c r="BC12" s="473"/>
      <c r="BD12" s="473"/>
      <c r="BE12" s="473"/>
      <c r="BG12" s="465"/>
      <c r="BH12" s="465"/>
      <c r="BI12" s="465"/>
      <c r="BJ12" s="465"/>
      <c r="BM12" s="473"/>
      <c r="BN12" s="473"/>
      <c r="BO12" s="473"/>
      <c r="BP12" s="473"/>
      <c r="BQ12" s="473"/>
      <c r="BR12" s="473"/>
      <c r="BS12" s="473"/>
      <c r="BT12" s="473"/>
      <c r="BU12" s="473"/>
      <c r="BV12" s="473"/>
      <c r="BW12" s="473"/>
      <c r="BX12" s="473"/>
      <c r="BY12" s="473"/>
      <c r="CA12" s="465"/>
      <c r="CB12" s="465"/>
      <c r="CC12" s="465"/>
      <c r="CD12" s="465"/>
      <c r="CG12" s="489"/>
      <c r="CH12" s="489"/>
      <c r="CI12" s="489"/>
      <c r="CJ12" s="489"/>
      <c r="CK12" s="489"/>
      <c r="CL12" s="489"/>
      <c r="CM12" s="489"/>
      <c r="CN12" s="489"/>
      <c r="CO12" s="489"/>
      <c r="CP12" s="489"/>
      <c r="CQ12" s="489"/>
      <c r="CR12" s="489"/>
      <c r="CS12" s="489"/>
      <c r="CT12" s="351"/>
      <c r="CU12" s="486"/>
      <c r="CV12" s="486"/>
      <c r="CW12" s="486"/>
      <c r="CX12" s="486"/>
      <c r="DA12" s="489"/>
      <c r="DB12" s="489"/>
      <c r="DC12" s="489"/>
      <c r="DD12" s="489"/>
      <c r="DE12" s="489"/>
      <c r="DF12" s="489"/>
      <c r="DG12" s="489"/>
      <c r="DH12" s="489"/>
      <c r="DI12" s="489"/>
      <c r="DJ12" s="489"/>
      <c r="DK12" s="489"/>
      <c r="DL12" s="489"/>
      <c r="DM12" s="489"/>
      <c r="DN12" s="351"/>
      <c r="DO12" s="486"/>
      <c r="DP12" s="486"/>
      <c r="DQ12" s="486"/>
      <c r="DR12" s="486"/>
    </row>
    <row r="13" spans="2:123" s="383" customFormat="1" hidden="1">
      <c r="C13" s="458"/>
      <c r="D13" s="459"/>
      <c r="E13" s="501"/>
      <c r="F13" s="501"/>
      <c r="G13" s="501"/>
      <c r="H13" s="467"/>
      <c r="I13" s="467"/>
      <c r="J13" s="467"/>
      <c r="K13" s="467"/>
      <c r="L13" s="467"/>
      <c r="M13" s="467"/>
      <c r="N13" s="467"/>
      <c r="O13" s="467"/>
      <c r="P13" s="467"/>
      <c r="Q13" s="468"/>
      <c r="S13" s="467"/>
      <c r="T13" s="467"/>
      <c r="U13" s="467"/>
      <c r="V13" s="467"/>
      <c r="X13" s="427"/>
      <c r="Y13" s="501"/>
      <c r="Z13" s="501"/>
      <c r="AA13" s="501"/>
      <c r="AB13" s="467"/>
      <c r="AC13" s="467"/>
      <c r="AD13" s="467"/>
      <c r="AE13" s="467"/>
      <c r="AF13" s="467"/>
      <c r="AG13" s="467"/>
      <c r="AH13" s="467"/>
      <c r="AI13" s="467"/>
      <c r="AJ13" s="467"/>
      <c r="AK13" s="468"/>
      <c r="AM13" s="467"/>
      <c r="AN13" s="467"/>
      <c r="AO13" s="467"/>
      <c r="AP13" s="467"/>
      <c r="AR13" s="427"/>
      <c r="AS13" s="490"/>
      <c r="AT13" s="490"/>
      <c r="AU13" s="490"/>
      <c r="AV13" s="490"/>
      <c r="AW13" s="490"/>
      <c r="AX13" s="490"/>
      <c r="AY13" s="467"/>
      <c r="AZ13" s="467"/>
      <c r="BA13" s="467"/>
      <c r="BB13" s="467"/>
      <c r="BC13" s="467"/>
      <c r="BD13" s="467"/>
      <c r="BE13" s="468"/>
      <c r="BG13" s="467"/>
      <c r="BH13" s="467"/>
      <c r="BI13" s="467"/>
      <c r="BJ13" s="467"/>
      <c r="BM13" s="501"/>
      <c r="BN13" s="501"/>
      <c r="BO13" s="501"/>
      <c r="BP13" s="467"/>
      <c r="BQ13" s="467"/>
      <c r="BR13" s="467"/>
      <c r="BS13" s="467"/>
      <c r="BT13" s="467"/>
      <c r="BU13" s="467"/>
      <c r="BV13" s="467"/>
      <c r="BW13" s="467"/>
      <c r="BX13" s="467"/>
      <c r="BY13" s="468"/>
      <c r="CA13" s="467"/>
      <c r="CB13" s="467"/>
      <c r="CC13" s="467"/>
      <c r="CD13" s="467"/>
      <c r="CG13" s="504"/>
      <c r="CH13" s="504"/>
      <c r="CI13" s="504"/>
      <c r="CJ13" s="491"/>
      <c r="CK13" s="491"/>
      <c r="CL13" s="491"/>
      <c r="CM13" s="491"/>
      <c r="CN13" s="491"/>
      <c r="CO13" s="491"/>
      <c r="CP13" s="491"/>
      <c r="CQ13" s="491"/>
      <c r="CR13" s="491"/>
      <c r="CS13" s="492"/>
      <c r="CT13" s="493"/>
      <c r="CU13" s="491"/>
      <c r="CV13" s="491"/>
      <c r="CW13" s="491"/>
      <c r="CX13" s="491"/>
      <c r="DA13" s="504"/>
      <c r="DB13" s="504"/>
      <c r="DC13" s="504"/>
      <c r="DD13" s="491"/>
      <c r="DE13" s="491"/>
      <c r="DF13" s="491"/>
      <c r="DG13" s="491"/>
      <c r="DH13" s="491"/>
      <c r="DI13" s="491"/>
      <c r="DJ13" s="491"/>
      <c r="DK13" s="491"/>
      <c r="DL13" s="491"/>
      <c r="DM13" s="492"/>
      <c r="DN13" s="493"/>
      <c r="DO13" s="491"/>
      <c r="DP13" s="491"/>
      <c r="DQ13" s="491"/>
      <c r="DR13" s="491"/>
    </row>
    <row r="14" spans="2:123" s="383" customFormat="1" hidden="1">
      <c r="C14" s="458"/>
      <c r="D14" s="459"/>
      <c r="E14" s="501"/>
      <c r="F14" s="501"/>
      <c r="G14" s="501"/>
      <c r="H14" s="467"/>
      <c r="I14" s="467"/>
      <c r="J14" s="467"/>
      <c r="K14" s="467"/>
      <c r="L14" s="467"/>
      <c r="M14" s="467"/>
      <c r="N14" s="467"/>
      <c r="O14" s="467"/>
      <c r="P14" s="467"/>
      <c r="Q14" s="468"/>
      <c r="S14" s="467"/>
      <c r="T14" s="467"/>
      <c r="U14" s="467"/>
      <c r="V14" s="467"/>
      <c r="X14" s="427"/>
      <c r="Y14" s="501"/>
      <c r="Z14" s="501"/>
      <c r="AA14" s="501"/>
      <c r="AB14" s="467"/>
      <c r="AC14" s="467"/>
      <c r="AD14" s="467"/>
      <c r="AE14" s="467"/>
      <c r="AF14" s="467"/>
      <c r="AG14" s="467"/>
      <c r="AH14" s="467"/>
      <c r="AI14" s="467"/>
      <c r="AJ14" s="467"/>
      <c r="AK14" s="468"/>
      <c r="AM14" s="467"/>
      <c r="AN14" s="467"/>
      <c r="AO14" s="467"/>
      <c r="AP14" s="467"/>
      <c r="AR14" s="427"/>
      <c r="AS14" s="490"/>
      <c r="AT14" s="490"/>
      <c r="AU14" s="490"/>
      <c r="AV14" s="490"/>
      <c r="AW14" s="490"/>
      <c r="AX14" s="490"/>
      <c r="AY14" s="467"/>
      <c r="AZ14" s="467"/>
      <c r="BA14" s="467"/>
      <c r="BB14" s="467"/>
      <c r="BC14" s="467"/>
      <c r="BD14" s="467"/>
      <c r="BE14" s="468"/>
      <c r="BG14" s="467"/>
      <c r="BH14" s="467"/>
      <c r="BI14" s="467"/>
      <c r="BJ14" s="467"/>
      <c r="BM14" s="501"/>
      <c r="BN14" s="501"/>
      <c r="BO14" s="501"/>
      <c r="BP14" s="467"/>
      <c r="BQ14" s="467"/>
      <c r="BR14" s="467"/>
      <c r="BS14" s="467"/>
      <c r="BT14" s="467"/>
      <c r="BU14" s="467"/>
      <c r="BV14" s="467"/>
      <c r="BW14" s="467"/>
      <c r="BX14" s="467"/>
      <c r="BY14" s="468"/>
      <c r="CA14" s="467"/>
      <c r="CB14" s="467"/>
      <c r="CC14" s="467"/>
      <c r="CD14" s="467"/>
      <c r="CG14" s="504"/>
      <c r="CH14" s="504"/>
      <c r="CI14" s="504"/>
      <c r="CJ14" s="491"/>
      <c r="CK14" s="491"/>
      <c r="CL14" s="491"/>
      <c r="CM14" s="491"/>
      <c r="CN14" s="491"/>
      <c r="CO14" s="491"/>
      <c r="CP14" s="491"/>
      <c r="CQ14" s="491"/>
      <c r="CR14" s="491"/>
      <c r="CS14" s="492"/>
      <c r="CT14" s="493"/>
      <c r="CU14" s="491"/>
      <c r="CV14" s="491"/>
      <c r="CW14" s="491"/>
      <c r="CX14" s="491"/>
      <c r="DA14" s="504"/>
      <c r="DB14" s="504"/>
      <c r="DC14" s="504"/>
      <c r="DD14" s="491"/>
      <c r="DE14" s="491"/>
      <c r="DF14" s="491"/>
      <c r="DG14" s="491"/>
      <c r="DH14" s="491"/>
      <c r="DI14" s="491"/>
      <c r="DJ14" s="491"/>
      <c r="DK14" s="491"/>
      <c r="DL14" s="491"/>
      <c r="DM14" s="492"/>
      <c r="DN14" s="493"/>
      <c r="DO14" s="491"/>
      <c r="DP14" s="491"/>
      <c r="DQ14" s="491"/>
      <c r="DR14" s="491"/>
    </row>
    <row r="15" spans="2:123" s="383" customFormat="1" hidden="1">
      <c r="C15" s="458"/>
      <c r="D15" s="459"/>
      <c r="E15" s="501"/>
      <c r="F15" s="501"/>
      <c r="G15" s="501"/>
      <c r="H15" s="467"/>
      <c r="I15" s="467"/>
      <c r="J15" s="467"/>
      <c r="K15" s="467"/>
      <c r="L15" s="467"/>
      <c r="M15" s="467"/>
      <c r="N15" s="467"/>
      <c r="O15" s="467"/>
      <c r="P15" s="467"/>
      <c r="Q15" s="468"/>
      <c r="S15" s="467"/>
      <c r="T15" s="467"/>
      <c r="U15" s="467"/>
      <c r="V15" s="467"/>
      <c r="X15" s="427"/>
      <c r="Y15" s="501"/>
      <c r="Z15" s="501"/>
      <c r="AA15" s="501"/>
      <c r="AB15" s="467"/>
      <c r="AC15" s="467"/>
      <c r="AD15" s="467"/>
      <c r="AE15" s="467"/>
      <c r="AF15" s="467"/>
      <c r="AG15" s="467"/>
      <c r="AH15" s="467"/>
      <c r="AI15" s="467"/>
      <c r="AJ15" s="467"/>
      <c r="AK15" s="468"/>
      <c r="AM15" s="467"/>
      <c r="AN15" s="467"/>
      <c r="AO15" s="467"/>
      <c r="AP15" s="467"/>
      <c r="AR15" s="427"/>
      <c r="AS15" s="490"/>
      <c r="AT15" s="490"/>
      <c r="AU15" s="490"/>
      <c r="AV15" s="490"/>
      <c r="AW15" s="490"/>
      <c r="AX15" s="490"/>
      <c r="AY15" s="467"/>
      <c r="AZ15" s="467"/>
      <c r="BA15" s="467"/>
      <c r="BB15" s="467"/>
      <c r="BC15" s="467"/>
      <c r="BD15" s="467"/>
      <c r="BE15" s="468"/>
      <c r="BG15" s="467"/>
      <c r="BH15" s="467"/>
      <c r="BI15" s="467"/>
      <c r="BJ15" s="467"/>
      <c r="BM15" s="501"/>
      <c r="BN15" s="501"/>
      <c r="BO15" s="501"/>
      <c r="BP15" s="467"/>
      <c r="BQ15" s="467"/>
      <c r="BR15" s="467"/>
      <c r="BS15" s="467"/>
      <c r="BT15" s="467"/>
      <c r="BU15" s="467"/>
      <c r="BV15" s="467"/>
      <c r="BW15" s="467"/>
      <c r="BX15" s="467"/>
      <c r="BY15" s="468"/>
      <c r="CA15" s="467"/>
      <c r="CB15" s="467"/>
      <c r="CC15" s="467"/>
      <c r="CD15" s="467"/>
      <c r="CG15" s="504"/>
      <c r="CH15" s="504"/>
      <c r="CI15" s="504"/>
      <c r="CJ15" s="491"/>
      <c r="CK15" s="491"/>
      <c r="CL15" s="491"/>
      <c r="CM15" s="491"/>
      <c r="CN15" s="491"/>
      <c r="CO15" s="491"/>
      <c r="CP15" s="491"/>
      <c r="CQ15" s="491"/>
      <c r="CR15" s="491"/>
      <c r="CS15" s="492"/>
      <c r="CT15" s="493"/>
      <c r="CU15" s="491"/>
      <c r="CV15" s="491"/>
      <c r="CW15" s="491"/>
      <c r="CX15" s="491"/>
      <c r="DA15" s="504"/>
      <c r="DB15" s="504"/>
      <c r="DC15" s="504"/>
      <c r="DD15" s="491"/>
      <c r="DE15" s="491"/>
      <c r="DF15" s="491"/>
      <c r="DG15" s="491"/>
      <c r="DH15" s="491"/>
      <c r="DI15" s="491"/>
      <c r="DJ15" s="491"/>
      <c r="DK15" s="491"/>
      <c r="DL15" s="491"/>
      <c r="DM15" s="492"/>
      <c r="DN15" s="493"/>
      <c r="DO15" s="491"/>
      <c r="DP15" s="491"/>
      <c r="DQ15" s="491"/>
      <c r="DR15" s="491"/>
    </row>
    <row r="16" spans="2:123" s="383" customFormat="1" hidden="1">
      <c r="C16" s="460"/>
      <c r="D16" s="461"/>
      <c r="E16" s="470"/>
      <c r="F16" s="470"/>
      <c r="G16" s="470"/>
      <c r="H16" s="471"/>
      <c r="I16" s="471"/>
      <c r="J16" s="471"/>
      <c r="K16" s="471"/>
      <c r="L16" s="471"/>
      <c r="M16" s="471"/>
      <c r="N16" s="471"/>
      <c r="O16" s="471"/>
      <c r="P16" s="471"/>
      <c r="Q16" s="472"/>
      <c r="S16" s="471"/>
      <c r="T16" s="471"/>
      <c r="U16" s="471"/>
      <c r="V16" s="471"/>
      <c r="X16" s="427"/>
      <c r="Y16" s="470"/>
      <c r="Z16" s="470"/>
      <c r="AA16" s="470"/>
      <c r="AB16" s="471"/>
      <c r="AC16" s="471"/>
      <c r="AD16" s="471"/>
      <c r="AE16" s="471"/>
      <c r="AF16" s="471"/>
      <c r="AG16" s="471"/>
      <c r="AH16" s="471"/>
      <c r="AI16" s="471"/>
      <c r="AJ16" s="471"/>
      <c r="AK16" s="472"/>
      <c r="AM16" s="471"/>
      <c r="AN16" s="471"/>
      <c r="AO16" s="471"/>
      <c r="AP16" s="471"/>
      <c r="AR16" s="427"/>
      <c r="AS16" s="474"/>
      <c r="AT16" s="474"/>
      <c r="AU16" s="474"/>
      <c r="AV16" s="474"/>
      <c r="AW16" s="474"/>
      <c r="AX16" s="474"/>
      <c r="AY16" s="471"/>
      <c r="AZ16" s="471"/>
      <c r="BA16" s="471"/>
      <c r="BB16" s="471"/>
      <c r="BC16" s="471"/>
      <c r="BD16" s="471"/>
      <c r="BE16" s="472"/>
      <c r="BG16" s="471"/>
      <c r="BH16" s="471"/>
      <c r="BI16" s="471"/>
      <c r="BJ16" s="471"/>
      <c r="BM16" s="470"/>
      <c r="BN16" s="470"/>
      <c r="BO16" s="470"/>
      <c r="BP16" s="471"/>
      <c r="BQ16" s="471"/>
      <c r="BR16" s="471"/>
      <c r="BS16" s="471"/>
      <c r="BT16" s="471"/>
      <c r="BU16" s="471"/>
      <c r="BV16" s="471"/>
      <c r="BW16" s="471"/>
      <c r="BX16" s="471"/>
      <c r="BY16" s="472"/>
      <c r="CA16" s="471"/>
      <c r="CB16" s="471"/>
      <c r="CC16" s="471"/>
      <c r="CD16" s="471"/>
      <c r="CG16" s="505"/>
      <c r="CH16" s="505"/>
      <c r="CI16" s="505"/>
      <c r="CJ16" s="495"/>
      <c r="CK16" s="495"/>
      <c r="CL16" s="495"/>
      <c r="CM16" s="495"/>
      <c r="CN16" s="495"/>
      <c r="CO16" s="495"/>
      <c r="CP16" s="495"/>
      <c r="CQ16" s="495"/>
      <c r="CR16" s="495"/>
      <c r="CS16" s="496"/>
      <c r="CT16" s="493"/>
      <c r="CU16" s="495"/>
      <c r="CV16" s="495"/>
      <c r="CW16" s="495"/>
      <c r="CX16" s="495"/>
      <c r="DA16" s="505"/>
      <c r="DB16" s="505"/>
      <c r="DC16" s="505"/>
      <c r="DD16" s="495"/>
      <c r="DE16" s="495"/>
      <c r="DF16" s="495"/>
      <c r="DG16" s="495"/>
      <c r="DH16" s="495"/>
      <c r="DI16" s="495"/>
      <c r="DJ16" s="495"/>
      <c r="DK16" s="495"/>
      <c r="DL16" s="495"/>
      <c r="DM16" s="496"/>
      <c r="DN16" s="493"/>
      <c r="DO16" s="495"/>
      <c r="DP16" s="495"/>
      <c r="DQ16" s="495"/>
      <c r="DR16" s="495"/>
    </row>
    <row r="17" spans="1:123" hidden="1">
      <c r="X17" s="427"/>
      <c r="AR17" s="427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</row>
    <row r="18" spans="1:123" hidden="1">
      <c r="C18" s="456"/>
      <c r="D18" s="457"/>
      <c r="E18" s="473"/>
      <c r="F18" s="473"/>
      <c r="G18" s="473"/>
      <c r="H18" s="473"/>
      <c r="I18" s="473"/>
      <c r="J18" s="473"/>
      <c r="K18" s="473"/>
      <c r="L18" s="473"/>
      <c r="M18" s="473"/>
      <c r="N18" s="473"/>
      <c r="O18" s="473"/>
      <c r="P18" s="473"/>
      <c r="Q18" s="473"/>
      <c r="S18" s="465"/>
      <c r="T18" s="465"/>
      <c r="U18" s="465"/>
      <c r="V18" s="465"/>
      <c r="X18" s="427"/>
      <c r="Y18" s="473"/>
      <c r="Z18" s="473"/>
      <c r="AA18" s="473"/>
      <c r="AB18" s="473"/>
      <c r="AC18" s="473"/>
      <c r="AD18" s="473"/>
      <c r="AE18" s="473"/>
      <c r="AF18" s="473"/>
      <c r="AG18" s="473"/>
      <c r="AH18" s="473"/>
      <c r="AI18" s="473"/>
      <c r="AJ18" s="473"/>
      <c r="AK18" s="473"/>
      <c r="AM18" s="465"/>
      <c r="AN18" s="465"/>
      <c r="AO18" s="465"/>
      <c r="AP18" s="465"/>
      <c r="AR18" s="427"/>
      <c r="AS18" s="473"/>
      <c r="AT18" s="473"/>
      <c r="AU18" s="473"/>
      <c r="AV18" s="473"/>
      <c r="AW18" s="473"/>
      <c r="AX18" s="473"/>
      <c r="AY18" s="473"/>
      <c r="AZ18" s="473"/>
      <c r="BA18" s="473"/>
      <c r="BB18" s="473"/>
      <c r="BC18" s="473"/>
      <c r="BD18" s="473"/>
      <c r="BE18" s="473"/>
      <c r="BG18" s="465"/>
      <c r="BH18" s="465"/>
      <c r="BI18" s="465"/>
      <c r="BJ18" s="465"/>
      <c r="BM18" s="473"/>
      <c r="BN18" s="473"/>
      <c r="BO18" s="473"/>
      <c r="BP18" s="473"/>
      <c r="BQ18" s="473"/>
      <c r="BR18" s="473"/>
      <c r="BS18" s="473"/>
      <c r="BT18" s="473"/>
      <c r="BU18" s="473"/>
      <c r="BV18" s="473"/>
      <c r="BW18" s="473"/>
      <c r="BX18" s="473"/>
      <c r="BY18" s="473"/>
      <c r="CA18" s="465"/>
      <c r="CB18" s="465"/>
      <c r="CC18" s="465"/>
      <c r="CD18" s="465"/>
      <c r="CG18" s="489"/>
      <c r="CH18" s="489"/>
      <c r="CI18" s="489"/>
      <c r="CJ18" s="489"/>
      <c r="CK18" s="489"/>
      <c r="CL18" s="489"/>
      <c r="CM18" s="489"/>
      <c r="CN18" s="489"/>
      <c r="CO18" s="489"/>
      <c r="CP18" s="489"/>
      <c r="CQ18" s="489"/>
      <c r="CR18" s="489"/>
      <c r="CS18" s="489"/>
      <c r="CT18" s="351"/>
      <c r="CU18" s="486"/>
      <c r="CV18" s="486"/>
      <c r="CW18" s="486"/>
      <c r="CX18" s="486"/>
      <c r="DA18" s="489"/>
      <c r="DB18" s="489"/>
      <c r="DC18" s="489"/>
      <c r="DD18" s="489"/>
      <c r="DE18" s="489"/>
      <c r="DF18" s="489"/>
      <c r="DG18" s="489"/>
      <c r="DH18" s="489"/>
      <c r="DI18" s="489"/>
      <c r="DJ18" s="489"/>
      <c r="DK18" s="489"/>
      <c r="DL18" s="489"/>
      <c r="DM18" s="489"/>
      <c r="DN18" s="351"/>
      <c r="DO18" s="486"/>
      <c r="DP18" s="486"/>
      <c r="DQ18" s="486"/>
      <c r="DR18" s="486"/>
    </row>
    <row r="19" spans="1:123" s="383" customFormat="1" hidden="1">
      <c r="C19" s="460"/>
      <c r="D19" s="461"/>
      <c r="E19" s="470"/>
      <c r="F19" s="470"/>
      <c r="G19" s="470"/>
      <c r="H19" s="471"/>
      <c r="I19" s="471"/>
      <c r="J19" s="471"/>
      <c r="K19" s="471"/>
      <c r="L19" s="471"/>
      <c r="M19" s="471"/>
      <c r="N19" s="471"/>
      <c r="O19" s="471"/>
      <c r="P19" s="471"/>
      <c r="Q19" s="472"/>
      <c r="S19" s="471"/>
      <c r="T19" s="471"/>
      <c r="U19" s="471"/>
      <c r="V19" s="471"/>
      <c r="X19" s="427"/>
      <c r="Y19" s="470"/>
      <c r="Z19" s="470"/>
      <c r="AA19" s="470"/>
      <c r="AB19" s="471"/>
      <c r="AC19" s="471"/>
      <c r="AD19" s="471"/>
      <c r="AE19" s="471"/>
      <c r="AF19" s="471"/>
      <c r="AG19" s="471"/>
      <c r="AH19" s="471"/>
      <c r="AI19" s="471"/>
      <c r="AJ19" s="471"/>
      <c r="AK19" s="472"/>
      <c r="AM19" s="471"/>
      <c r="AN19" s="471"/>
      <c r="AO19" s="471"/>
      <c r="AP19" s="471"/>
      <c r="AR19" s="427"/>
      <c r="AS19" s="474"/>
      <c r="AT19" s="474"/>
      <c r="AU19" s="474"/>
      <c r="AV19" s="474"/>
      <c r="AW19" s="474"/>
      <c r="AX19" s="474"/>
      <c r="AY19" s="471"/>
      <c r="AZ19" s="471"/>
      <c r="BA19" s="471"/>
      <c r="BB19" s="471"/>
      <c r="BC19" s="471"/>
      <c r="BD19" s="471"/>
      <c r="BE19" s="472"/>
      <c r="BG19" s="471"/>
      <c r="BH19" s="471"/>
      <c r="BI19" s="471"/>
      <c r="BJ19" s="471"/>
      <c r="BM19" s="470"/>
      <c r="BN19" s="470"/>
      <c r="BO19" s="470"/>
      <c r="BP19" s="471"/>
      <c r="BQ19" s="471"/>
      <c r="BR19" s="471"/>
      <c r="BS19" s="471"/>
      <c r="BT19" s="471"/>
      <c r="BU19" s="471"/>
      <c r="BV19" s="471"/>
      <c r="BW19" s="471"/>
      <c r="BX19" s="471"/>
      <c r="BY19" s="472"/>
      <c r="CA19" s="471"/>
      <c r="CB19" s="471"/>
      <c r="CC19" s="471"/>
      <c r="CD19" s="471"/>
      <c r="CG19" s="505"/>
      <c r="CH19" s="505"/>
      <c r="CI19" s="505"/>
      <c r="CJ19" s="495"/>
      <c r="CK19" s="495"/>
      <c r="CL19" s="495"/>
      <c r="CM19" s="495"/>
      <c r="CN19" s="495"/>
      <c r="CO19" s="495"/>
      <c r="CP19" s="495"/>
      <c r="CQ19" s="495"/>
      <c r="CR19" s="495"/>
      <c r="CS19" s="496"/>
      <c r="CT19" s="493"/>
      <c r="CU19" s="495"/>
      <c r="CV19" s="495"/>
      <c r="CW19" s="495"/>
      <c r="CX19" s="495"/>
      <c r="DA19" s="505"/>
      <c r="DB19" s="505"/>
      <c r="DC19" s="505"/>
      <c r="DD19" s="495"/>
      <c r="DE19" s="495"/>
      <c r="DF19" s="495"/>
      <c r="DG19" s="495"/>
      <c r="DH19" s="495"/>
      <c r="DI19" s="495"/>
      <c r="DJ19" s="495"/>
      <c r="DK19" s="495"/>
      <c r="DL19" s="495"/>
      <c r="DM19" s="496"/>
      <c r="DN19" s="493"/>
      <c r="DO19" s="495"/>
      <c r="DP19" s="495"/>
      <c r="DQ19" s="495"/>
      <c r="DR19" s="495"/>
    </row>
    <row r="20" spans="1:123" hidden="1">
      <c r="X20" s="427"/>
      <c r="AR20" s="427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</row>
    <row r="21" spans="1:123" s="516" customFormat="1" hidden="1">
      <c r="C21" s="456"/>
      <c r="D21" s="457"/>
      <c r="E21" s="473"/>
      <c r="F21" s="473"/>
      <c r="G21" s="473"/>
      <c r="H21" s="473"/>
      <c r="I21" s="473"/>
      <c r="J21" s="473"/>
      <c r="K21" s="473"/>
      <c r="L21" s="473"/>
      <c r="M21" s="473"/>
      <c r="N21" s="473"/>
      <c r="O21" s="473"/>
      <c r="P21" s="473"/>
      <c r="Q21" s="473"/>
      <c r="S21" s="465"/>
      <c r="T21" s="465"/>
      <c r="U21" s="465"/>
      <c r="V21" s="465"/>
      <c r="W21" s="383"/>
      <c r="X21" s="427"/>
      <c r="Y21" s="473"/>
      <c r="Z21" s="473"/>
      <c r="AA21" s="473"/>
      <c r="AB21" s="473"/>
      <c r="AC21" s="473"/>
      <c r="AD21" s="473"/>
      <c r="AE21" s="473"/>
      <c r="AF21" s="473"/>
      <c r="AG21" s="473"/>
      <c r="AH21" s="473"/>
      <c r="AI21" s="473"/>
      <c r="AJ21" s="473"/>
      <c r="AK21" s="473"/>
      <c r="AM21" s="465"/>
      <c r="AN21" s="465"/>
      <c r="AO21" s="465"/>
      <c r="AP21" s="465"/>
      <c r="AQ21" s="383"/>
      <c r="AR21" s="427"/>
      <c r="AS21" s="473"/>
      <c r="AT21" s="473"/>
      <c r="AU21" s="473"/>
      <c r="AV21" s="473"/>
      <c r="AW21" s="473"/>
      <c r="AX21" s="473"/>
      <c r="AY21" s="473"/>
      <c r="AZ21" s="473"/>
      <c r="BA21" s="473"/>
      <c r="BB21" s="473"/>
      <c r="BC21" s="473"/>
      <c r="BD21" s="473"/>
      <c r="BE21" s="473"/>
      <c r="BG21" s="465"/>
      <c r="BH21" s="465"/>
      <c r="BI21" s="465"/>
      <c r="BJ21" s="465"/>
      <c r="BK21" s="383"/>
      <c r="BL21" s="383"/>
      <c r="BM21" s="473"/>
      <c r="BN21" s="473"/>
      <c r="BO21" s="473"/>
      <c r="BP21" s="473"/>
      <c r="BQ21" s="473"/>
      <c r="BR21" s="473"/>
      <c r="BS21" s="473"/>
      <c r="BT21" s="473"/>
      <c r="BU21" s="473"/>
      <c r="BV21" s="473"/>
      <c r="BW21" s="473"/>
      <c r="BX21" s="473"/>
      <c r="BY21" s="473"/>
      <c r="CA21" s="465"/>
      <c r="CB21" s="465"/>
      <c r="CC21" s="465"/>
      <c r="CD21" s="465"/>
      <c r="CE21" s="383"/>
      <c r="CF21" s="383"/>
      <c r="CG21" s="489"/>
      <c r="CH21" s="489"/>
      <c r="CI21" s="489"/>
      <c r="CJ21" s="489"/>
      <c r="CK21" s="489"/>
      <c r="CL21" s="489"/>
      <c r="CM21" s="489"/>
      <c r="CN21" s="489"/>
      <c r="CO21" s="489"/>
      <c r="CP21" s="489"/>
      <c r="CQ21" s="489"/>
      <c r="CR21" s="489"/>
      <c r="CS21" s="489"/>
      <c r="CT21" s="351"/>
      <c r="CU21" s="486"/>
      <c r="CV21" s="486"/>
      <c r="CW21" s="486"/>
      <c r="CX21" s="486"/>
      <c r="CY21" s="383"/>
      <c r="DA21" s="489"/>
      <c r="DB21" s="489"/>
      <c r="DC21" s="489"/>
      <c r="DD21" s="489"/>
      <c r="DE21" s="489"/>
      <c r="DF21" s="489"/>
      <c r="DG21" s="489"/>
      <c r="DH21" s="489"/>
      <c r="DI21" s="489"/>
      <c r="DJ21" s="489"/>
      <c r="DK21" s="489"/>
      <c r="DL21" s="489"/>
      <c r="DM21" s="489"/>
      <c r="DN21" s="351"/>
      <c r="DO21" s="486"/>
      <c r="DP21" s="486"/>
      <c r="DQ21" s="486"/>
      <c r="DR21" s="486"/>
      <c r="DS21" s="383"/>
    </row>
    <row r="22" spans="1:123" s="383" customFormat="1" hidden="1">
      <c r="C22" s="460"/>
      <c r="D22" s="461"/>
      <c r="E22" s="470"/>
      <c r="F22" s="470"/>
      <c r="G22" s="470"/>
      <c r="H22" s="471"/>
      <c r="I22" s="471"/>
      <c r="J22" s="471"/>
      <c r="K22" s="471"/>
      <c r="L22" s="471"/>
      <c r="M22" s="471"/>
      <c r="N22" s="471"/>
      <c r="O22" s="471"/>
      <c r="P22" s="471"/>
      <c r="Q22" s="472"/>
      <c r="S22" s="471"/>
      <c r="T22" s="471"/>
      <c r="U22" s="471"/>
      <c r="V22" s="471"/>
      <c r="X22" s="427"/>
      <c r="Y22" s="470"/>
      <c r="Z22" s="470"/>
      <c r="AA22" s="470"/>
      <c r="AB22" s="471"/>
      <c r="AC22" s="471"/>
      <c r="AD22" s="471"/>
      <c r="AE22" s="471"/>
      <c r="AF22" s="471"/>
      <c r="AG22" s="471"/>
      <c r="AH22" s="471"/>
      <c r="AI22" s="471"/>
      <c r="AJ22" s="471"/>
      <c r="AK22" s="472"/>
      <c r="AM22" s="471"/>
      <c r="AN22" s="471"/>
      <c r="AO22" s="471"/>
      <c r="AP22" s="471"/>
      <c r="AR22" s="427"/>
      <c r="AS22" s="474"/>
      <c r="AT22" s="474"/>
      <c r="AU22" s="474"/>
      <c r="AV22" s="474"/>
      <c r="AW22" s="474"/>
      <c r="AX22" s="474"/>
      <c r="AY22" s="474"/>
      <c r="AZ22" s="474"/>
      <c r="BA22" s="474"/>
      <c r="BB22" s="474"/>
      <c r="BC22" s="474"/>
      <c r="BD22" s="474"/>
      <c r="BE22" s="472"/>
      <c r="BG22" s="471"/>
      <c r="BH22" s="471"/>
      <c r="BI22" s="471"/>
      <c r="BJ22" s="471"/>
      <c r="BM22" s="470"/>
      <c r="BN22" s="470"/>
      <c r="BO22" s="470"/>
      <c r="BP22" s="471"/>
      <c r="BQ22" s="471"/>
      <c r="BR22" s="471"/>
      <c r="BS22" s="471"/>
      <c r="BT22" s="471"/>
      <c r="BU22" s="471"/>
      <c r="BV22" s="471"/>
      <c r="BW22" s="471"/>
      <c r="BX22" s="471"/>
      <c r="BY22" s="472"/>
      <c r="CA22" s="471"/>
      <c r="CB22" s="471"/>
      <c r="CC22" s="471"/>
      <c r="CD22" s="471"/>
      <c r="CG22" s="505"/>
      <c r="CH22" s="505"/>
      <c r="CI22" s="505"/>
      <c r="CJ22" s="495"/>
      <c r="CK22" s="495"/>
      <c r="CL22" s="495"/>
      <c r="CM22" s="495"/>
      <c r="CN22" s="495"/>
      <c r="CO22" s="495"/>
      <c r="CP22" s="495"/>
      <c r="CQ22" s="495"/>
      <c r="CR22" s="495"/>
      <c r="CS22" s="496"/>
      <c r="CT22" s="493"/>
      <c r="CU22" s="495"/>
      <c r="CV22" s="495"/>
      <c r="CW22" s="495"/>
      <c r="CX22" s="495"/>
      <c r="DA22" s="505"/>
      <c r="DB22" s="505"/>
      <c r="DC22" s="505"/>
      <c r="DD22" s="495"/>
      <c r="DE22" s="495"/>
      <c r="DF22" s="495"/>
      <c r="DG22" s="495"/>
      <c r="DH22" s="495"/>
      <c r="DI22" s="495"/>
      <c r="DJ22" s="495"/>
      <c r="DK22" s="495"/>
      <c r="DL22" s="495"/>
      <c r="DM22" s="496"/>
      <c r="DN22" s="493"/>
      <c r="DO22" s="495"/>
      <c r="DP22" s="495"/>
      <c r="DQ22" s="495"/>
      <c r="DR22" s="495"/>
    </row>
    <row r="23" spans="1:123" s="516" customFormat="1" hidden="1">
      <c r="W23" s="383"/>
      <c r="X23" s="427"/>
      <c r="AQ23" s="383"/>
      <c r="AR23" s="427"/>
      <c r="BK23" s="383"/>
      <c r="BL23" s="383"/>
      <c r="CE23" s="383"/>
      <c r="CF23" s="383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83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83"/>
    </row>
    <row r="24" spans="1:123" hidden="1">
      <c r="C24" s="384"/>
      <c r="D24" s="421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S24" s="390"/>
      <c r="T24" s="390"/>
      <c r="U24" s="390"/>
      <c r="V24" s="390"/>
      <c r="X24" s="427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M24" s="390"/>
      <c r="AN24" s="390"/>
      <c r="AO24" s="390"/>
      <c r="AP24" s="390"/>
      <c r="AR24" s="427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G24" s="390"/>
      <c r="BH24" s="390"/>
      <c r="BI24" s="390"/>
      <c r="BJ24" s="390"/>
      <c r="BM24" s="390"/>
      <c r="BN24" s="390"/>
      <c r="BO24" s="390"/>
      <c r="BP24" s="390"/>
      <c r="BQ24" s="390"/>
      <c r="BR24" s="390"/>
      <c r="BS24" s="390"/>
      <c r="BT24" s="390"/>
      <c r="BU24" s="390"/>
      <c r="BV24" s="390"/>
      <c r="BW24" s="390"/>
      <c r="BX24" s="390"/>
      <c r="BY24" s="390"/>
      <c r="CA24" s="390"/>
      <c r="CB24" s="390"/>
      <c r="CC24" s="390"/>
      <c r="CD24" s="390"/>
      <c r="CG24" s="391"/>
      <c r="CH24" s="391"/>
      <c r="CI24" s="391"/>
      <c r="CJ24" s="391"/>
      <c r="CK24" s="391"/>
      <c r="CL24" s="391"/>
      <c r="CM24" s="391"/>
      <c r="CN24" s="391"/>
      <c r="CO24" s="391"/>
      <c r="CP24" s="391"/>
      <c r="CQ24" s="391"/>
      <c r="CR24" s="391"/>
      <c r="CS24" s="391"/>
      <c r="CT24" s="351"/>
      <c r="CU24" s="391"/>
      <c r="CV24" s="391"/>
      <c r="CW24" s="391"/>
      <c r="CX24" s="391"/>
      <c r="DA24" s="391"/>
      <c r="DB24" s="391"/>
      <c r="DC24" s="391"/>
      <c r="DD24" s="391"/>
      <c r="DE24" s="391"/>
      <c r="DF24" s="391"/>
      <c r="DG24" s="391"/>
      <c r="DH24" s="391"/>
      <c r="DI24" s="391"/>
      <c r="DJ24" s="391"/>
      <c r="DK24" s="391"/>
      <c r="DL24" s="391"/>
      <c r="DM24" s="391"/>
      <c r="DN24" s="351"/>
      <c r="DO24" s="391"/>
      <c r="DP24" s="391"/>
      <c r="DQ24" s="391"/>
      <c r="DR24" s="391"/>
    </row>
    <row r="25" spans="1:123" hidden="1">
      <c r="C25" s="386"/>
      <c r="D25" s="425"/>
      <c r="E25" s="444"/>
      <c r="F25" s="444"/>
      <c r="G25" s="444"/>
      <c r="H25" s="444"/>
      <c r="I25" s="444"/>
      <c r="J25" s="444"/>
      <c r="K25" s="444"/>
      <c r="L25" s="444"/>
      <c r="M25" s="444"/>
      <c r="N25" s="444"/>
      <c r="O25" s="444"/>
      <c r="P25" s="444"/>
      <c r="Q25" s="445"/>
      <c r="S25" s="444"/>
      <c r="T25" s="444"/>
      <c r="U25" s="444"/>
      <c r="V25" s="444"/>
      <c r="X25" s="427"/>
      <c r="Y25" s="444"/>
      <c r="Z25" s="444"/>
      <c r="AA25" s="444"/>
      <c r="AB25" s="444"/>
      <c r="AC25" s="444"/>
      <c r="AD25" s="444"/>
      <c r="AE25" s="444"/>
      <c r="AF25" s="444"/>
      <c r="AG25" s="444"/>
      <c r="AH25" s="444"/>
      <c r="AI25" s="444"/>
      <c r="AJ25" s="444"/>
      <c r="AK25" s="445"/>
      <c r="AM25" s="444"/>
      <c r="AN25" s="444"/>
      <c r="AO25" s="444"/>
      <c r="AP25" s="444"/>
      <c r="AR25" s="427"/>
      <c r="AS25" s="444"/>
      <c r="AT25" s="444"/>
      <c r="AU25" s="444"/>
      <c r="AV25" s="444"/>
      <c r="AW25" s="444"/>
      <c r="AX25" s="444"/>
      <c r="AY25" s="444"/>
      <c r="AZ25" s="444"/>
      <c r="BA25" s="444"/>
      <c r="BB25" s="444"/>
      <c r="BC25" s="444"/>
      <c r="BD25" s="444"/>
      <c r="BE25" s="445"/>
      <c r="BG25" s="444"/>
      <c r="BH25" s="444"/>
      <c r="BI25" s="444"/>
      <c r="BJ25" s="444"/>
      <c r="BM25" s="444"/>
      <c r="BN25" s="444"/>
      <c r="BO25" s="444"/>
      <c r="BP25" s="444"/>
      <c r="BQ25" s="444"/>
      <c r="BR25" s="444"/>
      <c r="BS25" s="444"/>
      <c r="BT25" s="444"/>
      <c r="BU25" s="444"/>
      <c r="BV25" s="444"/>
      <c r="BW25" s="444"/>
      <c r="BX25" s="444"/>
      <c r="BY25" s="445"/>
      <c r="CA25" s="444"/>
      <c r="CB25" s="444"/>
      <c r="CC25" s="444"/>
      <c r="CD25" s="444"/>
      <c r="CG25" s="449"/>
      <c r="CH25" s="449"/>
      <c r="CI25" s="449"/>
      <c r="CJ25" s="449"/>
      <c r="CK25" s="449"/>
      <c r="CL25" s="449"/>
      <c r="CM25" s="449"/>
      <c r="CN25" s="449"/>
      <c r="CO25" s="449"/>
      <c r="CP25" s="449"/>
      <c r="CQ25" s="449"/>
      <c r="CR25" s="449"/>
      <c r="CS25" s="451"/>
      <c r="CT25" s="351"/>
      <c r="CU25" s="449"/>
      <c r="CV25" s="449"/>
      <c r="CW25" s="449"/>
      <c r="CX25" s="449"/>
      <c r="DA25" s="449"/>
      <c r="DB25" s="449"/>
      <c r="DC25" s="449"/>
      <c r="DD25" s="449"/>
      <c r="DE25" s="449"/>
      <c r="DF25" s="449"/>
      <c r="DG25" s="449"/>
      <c r="DH25" s="449"/>
      <c r="DI25" s="449"/>
      <c r="DJ25" s="449"/>
      <c r="DK25" s="449"/>
      <c r="DL25" s="449"/>
      <c r="DM25" s="451"/>
      <c r="DN25" s="351"/>
      <c r="DO25" s="449"/>
      <c r="DP25" s="449"/>
      <c r="DQ25" s="449"/>
      <c r="DR25" s="449"/>
    </row>
    <row r="26" spans="1:123" hidden="1">
      <c r="C26" s="386"/>
      <c r="D26" s="425"/>
      <c r="E26" s="444"/>
      <c r="F26" s="444"/>
      <c r="G26" s="444"/>
      <c r="H26" s="444"/>
      <c r="I26" s="444"/>
      <c r="J26" s="444"/>
      <c r="K26" s="444"/>
      <c r="L26" s="444"/>
      <c r="M26" s="444"/>
      <c r="N26" s="444"/>
      <c r="O26" s="444"/>
      <c r="P26" s="444"/>
      <c r="Q26" s="445"/>
      <c r="S26" s="444"/>
      <c r="T26" s="444"/>
      <c r="U26" s="444"/>
      <c r="V26" s="444"/>
      <c r="X26" s="427"/>
      <c r="Y26" s="444"/>
      <c r="Z26" s="444"/>
      <c r="AA26" s="444"/>
      <c r="AB26" s="444"/>
      <c r="AC26" s="444"/>
      <c r="AD26" s="444"/>
      <c r="AE26" s="444"/>
      <c r="AF26" s="444"/>
      <c r="AG26" s="444"/>
      <c r="AH26" s="444"/>
      <c r="AI26" s="444"/>
      <c r="AJ26" s="444"/>
      <c r="AK26" s="445"/>
      <c r="AM26" s="444"/>
      <c r="AN26" s="444"/>
      <c r="AO26" s="444"/>
      <c r="AP26" s="444"/>
      <c r="AR26" s="427"/>
      <c r="AS26" s="444"/>
      <c r="AT26" s="444"/>
      <c r="AU26" s="444"/>
      <c r="AV26" s="444"/>
      <c r="AW26" s="444"/>
      <c r="AX26" s="444"/>
      <c r="AY26" s="444"/>
      <c r="AZ26" s="444"/>
      <c r="BA26" s="444"/>
      <c r="BB26" s="444"/>
      <c r="BC26" s="444"/>
      <c r="BD26" s="444"/>
      <c r="BE26" s="445"/>
      <c r="BG26" s="444"/>
      <c r="BH26" s="444"/>
      <c r="BI26" s="444"/>
      <c r="BJ26" s="444"/>
      <c r="BM26" s="444"/>
      <c r="BN26" s="444"/>
      <c r="BO26" s="444"/>
      <c r="BP26" s="444"/>
      <c r="BQ26" s="444"/>
      <c r="BR26" s="444"/>
      <c r="BS26" s="444"/>
      <c r="BT26" s="444"/>
      <c r="BU26" s="444"/>
      <c r="BV26" s="444"/>
      <c r="BW26" s="444"/>
      <c r="BX26" s="444"/>
      <c r="BY26" s="445"/>
      <c r="CA26" s="444"/>
      <c r="CB26" s="444"/>
      <c r="CC26" s="444"/>
      <c r="CD26" s="444"/>
      <c r="CG26" s="449"/>
      <c r="CH26" s="449"/>
      <c r="CI26" s="449"/>
      <c r="CJ26" s="449"/>
      <c r="CK26" s="449"/>
      <c r="CL26" s="449"/>
      <c r="CM26" s="449"/>
      <c r="CN26" s="449"/>
      <c r="CO26" s="449"/>
      <c r="CP26" s="449"/>
      <c r="CQ26" s="449"/>
      <c r="CR26" s="449"/>
      <c r="CS26" s="451"/>
      <c r="CT26" s="351"/>
      <c r="CU26" s="449"/>
      <c r="CV26" s="449"/>
      <c r="CW26" s="449"/>
      <c r="CX26" s="449"/>
      <c r="DA26" s="449"/>
      <c r="DB26" s="449"/>
      <c r="DC26" s="449"/>
      <c r="DD26" s="449"/>
      <c r="DE26" s="449"/>
      <c r="DF26" s="449"/>
      <c r="DG26" s="449"/>
      <c r="DH26" s="449"/>
      <c r="DI26" s="449"/>
      <c r="DJ26" s="449"/>
      <c r="DK26" s="449"/>
      <c r="DL26" s="449"/>
      <c r="DM26" s="451"/>
      <c r="DN26" s="351"/>
      <c r="DO26" s="449"/>
      <c r="DP26" s="449"/>
      <c r="DQ26" s="449"/>
      <c r="DR26" s="449"/>
    </row>
    <row r="27" spans="1:123" hidden="1">
      <c r="C27" s="386"/>
      <c r="D27" s="425"/>
      <c r="E27" s="444"/>
      <c r="F27" s="444"/>
      <c r="G27" s="444"/>
      <c r="H27" s="444"/>
      <c r="I27" s="444"/>
      <c r="J27" s="444"/>
      <c r="K27" s="444"/>
      <c r="L27" s="444"/>
      <c r="M27" s="444"/>
      <c r="N27" s="444"/>
      <c r="O27" s="444"/>
      <c r="P27" s="444"/>
      <c r="Q27" s="445"/>
      <c r="S27" s="444"/>
      <c r="T27" s="444"/>
      <c r="U27" s="444"/>
      <c r="V27" s="444"/>
      <c r="X27" s="427"/>
      <c r="Y27" s="444"/>
      <c r="Z27" s="444"/>
      <c r="AA27" s="444"/>
      <c r="AB27" s="444"/>
      <c r="AC27" s="444"/>
      <c r="AD27" s="444"/>
      <c r="AE27" s="444"/>
      <c r="AF27" s="444"/>
      <c r="AG27" s="444"/>
      <c r="AH27" s="444"/>
      <c r="AI27" s="444"/>
      <c r="AJ27" s="444"/>
      <c r="AK27" s="445"/>
      <c r="AM27" s="444"/>
      <c r="AN27" s="444"/>
      <c r="AO27" s="444"/>
      <c r="AP27" s="444"/>
      <c r="AR27" s="427"/>
      <c r="AS27" s="444"/>
      <c r="AT27" s="444"/>
      <c r="AU27" s="444"/>
      <c r="AV27" s="444"/>
      <c r="AW27" s="444"/>
      <c r="AX27" s="444"/>
      <c r="AY27" s="444"/>
      <c r="AZ27" s="444"/>
      <c r="BA27" s="444"/>
      <c r="BB27" s="444"/>
      <c r="BC27" s="444"/>
      <c r="BD27" s="444"/>
      <c r="BE27" s="445"/>
      <c r="BG27" s="444"/>
      <c r="BH27" s="444"/>
      <c r="BI27" s="444"/>
      <c r="BJ27" s="444"/>
      <c r="BM27" s="444"/>
      <c r="BN27" s="444"/>
      <c r="BO27" s="444"/>
      <c r="BP27" s="444"/>
      <c r="BQ27" s="444"/>
      <c r="BR27" s="444"/>
      <c r="BS27" s="444"/>
      <c r="BT27" s="444"/>
      <c r="BU27" s="444"/>
      <c r="BV27" s="444"/>
      <c r="BW27" s="444"/>
      <c r="BX27" s="444"/>
      <c r="BY27" s="445"/>
      <c r="CA27" s="444"/>
      <c r="CB27" s="444"/>
      <c r="CC27" s="444"/>
      <c r="CD27" s="444"/>
      <c r="CG27" s="449"/>
      <c r="CH27" s="449"/>
      <c r="CI27" s="449"/>
      <c r="CJ27" s="449"/>
      <c r="CK27" s="449"/>
      <c r="CL27" s="449"/>
      <c r="CM27" s="449"/>
      <c r="CN27" s="449"/>
      <c r="CO27" s="449"/>
      <c r="CP27" s="449"/>
      <c r="CQ27" s="449"/>
      <c r="CR27" s="449"/>
      <c r="CS27" s="451"/>
      <c r="CT27" s="351"/>
      <c r="CU27" s="449"/>
      <c r="CV27" s="449"/>
      <c r="CW27" s="449"/>
      <c r="CX27" s="449"/>
      <c r="DA27" s="449"/>
      <c r="DB27" s="449"/>
      <c r="DC27" s="449"/>
      <c r="DD27" s="449"/>
      <c r="DE27" s="449"/>
      <c r="DF27" s="449"/>
      <c r="DG27" s="449"/>
      <c r="DH27" s="449"/>
      <c r="DI27" s="449"/>
      <c r="DJ27" s="449"/>
      <c r="DK27" s="449"/>
      <c r="DL27" s="449"/>
      <c r="DM27" s="451"/>
      <c r="DN27" s="351"/>
      <c r="DO27" s="449"/>
      <c r="DP27" s="449"/>
      <c r="DQ27" s="449"/>
      <c r="DR27" s="449"/>
    </row>
    <row r="28" spans="1:123" hidden="1">
      <c r="C28" s="386"/>
      <c r="D28" s="425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5"/>
      <c r="S28" s="444"/>
      <c r="T28" s="444"/>
      <c r="U28" s="444"/>
      <c r="V28" s="444"/>
      <c r="X28" s="427"/>
      <c r="Y28" s="444"/>
      <c r="Z28" s="444"/>
      <c r="AA28" s="444"/>
      <c r="AB28" s="444"/>
      <c r="AC28" s="444"/>
      <c r="AD28" s="444"/>
      <c r="AE28" s="444"/>
      <c r="AF28" s="444"/>
      <c r="AG28" s="444"/>
      <c r="AH28" s="444"/>
      <c r="AI28" s="444"/>
      <c r="AJ28" s="444"/>
      <c r="AK28" s="445"/>
      <c r="AM28" s="444"/>
      <c r="AN28" s="444"/>
      <c r="AO28" s="444"/>
      <c r="AP28" s="444"/>
      <c r="AR28" s="427"/>
      <c r="AS28" s="444"/>
      <c r="AT28" s="444"/>
      <c r="AU28" s="444"/>
      <c r="AV28" s="444"/>
      <c r="AW28" s="444"/>
      <c r="AX28" s="444"/>
      <c r="AY28" s="444"/>
      <c r="AZ28" s="444"/>
      <c r="BA28" s="444"/>
      <c r="BB28" s="444"/>
      <c r="BC28" s="444"/>
      <c r="BD28" s="444"/>
      <c r="BE28" s="445"/>
      <c r="BG28" s="444"/>
      <c r="BH28" s="444"/>
      <c r="BI28" s="444"/>
      <c r="BJ28" s="444"/>
      <c r="BM28" s="444"/>
      <c r="BN28" s="444"/>
      <c r="BO28" s="444"/>
      <c r="BP28" s="444"/>
      <c r="BQ28" s="444"/>
      <c r="BR28" s="444"/>
      <c r="BS28" s="444"/>
      <c r="BT28" s="444"/>
      <c r="BU28" s="444"/>
      <c r="BV28" s="444"/>
      <c r="BW28" s="444"/>
      <c r="BX28" s="444"/>
      <c r="BY28" s="445"/>
      <c r="CA28" s="444"/>
      <c r="CB28" s="444"/>
      <c r="CC28" s="444"/>
      <c r="CD28" s="444"/>
      <c r="CG28" s="449"/>
      <c r="CH28" s="449"/>
      <c r="CI28" s="449"/>
      <c r="CJ28" s="449"/>
      <c r="CK28" s="449"/>
      <c r="CL28" s="449"/>
      <c r="CM28" s="449"/>
      <c r="CN28" s="449"/>
      <c r="CO28" s="449"/>
      <c r="CP28" s="449"/>
      <c r="CQ28" s="449"/>
      <c r="CR28" s="449"/>
      <c r="CS28" s="451"/>
      <c r="CT28" s="351"/>
      <c r="CU28" s="449"/>
      <c r="CV28" s="449"/>
      <c r="CW28" s="449"/>
      <c r="CX28" s="449"/>
      <c r="DA28" s="449"/>
      <c r="DB28" s="449"/>
      <c r="DC28" s="449"/>
      <c r="DD28" s="449"/>
      <c r="DE28" s="449"/>
      <c r="DF28" s="449"/>
      <c r="DG28" s="449"/>
      <c r="DH28" s="449"/>
      <c r="DI28" s="449"/>
      <c r="DJ28" s="449"/>
      <c r="DK28" s="449"/>
      <c r="DL28" s="449"/>
      <c r="DM28" s="451"/>
      <c r="DN28" s="351"/>
      <c r="DO28" s="449"/>
      <c r="DP28" s="449"/>
      <c r="DQ28" s="449"/>
      <c r="DR28" s="449"/>
    </row>
    <row r="29" spans="1:123" s="516" customFormat="1" hidden="1">
      <c r="C29" s="386"/>
      <c r="D29" s="425"/>
      <c r="E29" s="444"/>
      <c r="F29" s="444"/>
      <c r="G29" s="444"/>
      <c r="H29" s="444"/>
      <c r="I29" s="444"/>
      <c r="J29" s="444"/>
      <c r="K29" s="444"/>
      <c r="L29" s="444"/>
      <c r="M29" s="444"/>
      <c r="N29" s="444"/>
      <c r="O29" s="444"/>
      <c r="P29" s="444"/>
      <c r="Q29" s="445"/>
      <c r="S29" s="444"/>
      <c r="T29" s="444"/>
      <c r="U29" s="444"/>
      <c r="V29" s="444"/>
      <c r="W29" s="383"/>
      <c r="X29" s="427"/>
      <c r="Y29" s="444"/>
      <c r="Z29" s="444"/>
      <c r="AA29" s="444"/>
      <c r="AB29" s="444"/>
      <c r="AC29" s="444"/>
      <c r="AD29" s="444"/>
      <c r="AE29" s="444"/>
      <c r="AF29" s="444"/>
      <c r="AG29" s="444"/>
      <c r="AH29" s="444"/>
      <c r="AI29" s="444"/>
      <c r="AJ29" s="444"/>
      <c r="AK29" s="445"/>
      <c r="AM29" s="444"/>
      <c r="AN29" s="444"/>
      <c r="AO29" s="444"/>
      <c r="AP29" s="444"/>
      <c r="AQ29" s="383"/>
      <c r="AR29" s="427"/>
      <c r="AS29" s="444"/>
      <c r="AT29" s="444"/>
      <c r="AU29" s="444"/>
      <c r="AV29" s="444"/>
      <c r="AW29" s="444"/>
      <c r="AX29" s="444"/>
      <c r="AY29" s="444"/>
      <c r="AZ29" s="444"/>
      <c r="BA29" s="444"/>
      <c r="BB29" s="444"/>
      <c r="BC29" s="444"/>
      <c r="BD29" s="444"/>
      <c r="BE29" s="445"/>
      <c r="BG29" s="444"/>
      <c r="BH29" s="444"/>
      <c r="BI29" s="444"/>
      <c r="BJ29" s="444"/>
      <c r="BK29" s="383"/>
      <c r="BL29" s="383"/>
      <c r="BM29" s="444"/>
      <c r="BN29" s="444"/>
      <c r="BO29" s="444"/>
      <c r="BP29" s="444"/>
      <c r="BQ29" s="444"/>
      <c r="BR29" s="444"/>
      <c r="BS29" s="444"/>
      <c r="BT29" s="444"/>
      <c r="BU29" s="444"/>
      <c r="BV29" s="444"/>
      <c r="BW29" s="444"/>
      <c r="BX29" s="444"/>
      <c r="BY29" s="445"/>
      <c r="CA29" s="444"/>
      <c r="CB29" s="444"/>
      <c r="CC29" s="444"/>
      <c r="CD29" s="444"/>
      <c r="CE29" s="383"/>
      <c r="CF29" s="383"/>
      <c r="CG29" s="449"/>
      <c r="CH29" s="449"/>
      <c r="CI29" s="449"/>
      <c r="CJ29" s="449"/>
      <c r="CK29" s="449"/>
      <c r="CL29" s="449"/>
      <c r="CM29" s="449"/>
      <c r="CN29" s="449"/>
      <c r="CO29" s="449"/>
      <c r="CP29" s="449"/>
      <c r="CQ29" s="449"/>
      <c r="CR29" s="449"/>
      <c r="CS29" s="451"/>
      <c r="CT29" s="351"/>
      <c r="CU29" s="449"/>
      <c r="CV29" s="449"/>
      <c r="CW29" s="449"/>
      <c r="CX29" s="449"/>
      <c r="CY29" s="383"/>
      <c r="DA29" s="449"/>
      <c r="DB29" s="449"/>
      <c r="DC29" s="449"/>
      <c r="DD29" s="449"/>
      <c r="DE29" s="449"/>
      <c r="DF29" s="449"/>
      <c r="DG29" s="449"/>
      <c r="DH29" s="449"/>
      <c r="DI29" s="449"/>
      <c r="DJ29" s="449"/>
      <c r="DK29" s="449"/>
      <c r="DL29" s="449"/>
      <c r="DM29" s="451"/>
      <c r="DN29" s="351"/>
      <c r="DO29" s="449"/>
      <c r="DP29" s="449"/>
      <c r="DQ29" s="449"/>
      <c r="DR29" s="449"/>
      <c r="DS29" s="383"/>
    </row>
    <row r="30" spans="1:123" s="516" customFormat="1" hidden="1">
      <c r="C30" s="388"/>
      <c r="D30" s="426"/>
      <c r="E30" s="446"/>
      <c r="F30" s="446"/>
      <c r="G30" s="446"/>
      <c r="H30" s="446"/>
      <c r="I30" s="446"/>
      <c r="J30" s="446"/>
      <c r="K30" s="446"/>
      <c r="L30" s="446"/>
      <c r="M30" s="446"/>
      <c r="N30" s="446"/>
      <c r="O30" s="446"/>
      <c r="P30" s="446"/>
      <c r="Q30" s="447"/>
      <c r="S30" s="446"/>
      <c r="T30" s="446"/>
      <c r="U30" s="446"/>
      <c r="V30" s="446"/>
      <c r="W30" s="383"/>
      <c r="X30" s="427"/>
      <c r="Y30" s="446"/>
      <c r="Z30" s="446"/>
      <c r="AA30" s="446"/>
      <c r="AB30" s="446"/>
      <c r="AC30" s="446"/>
      <c r="AD30" s="446"/>
      <c r="AE30" s="446"/>
      <c r="AF30" s="446"/>
      <c r="AG30" s="446"/>
      <c r="AH30" s="446"/>
      <c r="AI30" s="446"/>
      <c r="AJ30" s="446"/>
      <c r="AK30" s="447"/>
      <c r="AM30" s="446"/>
      <c r="AN30" s="446"/>
      <c r="AO30" s="446"/>
      <c r="AP30" s="446"/>
      <c r="AQ30" s="383"/>
      <c r="AR30" s="427"/>
      <c r="AS30" s="446"/>
      <c r="AT30" s="446"/>
      <c r="AU30" s="446"/>
      <c r="AV30" s="446"/>
      <c r="AW30" s="446"/>
      <c r="AX30" s="446"/>
      <c r="AY30" s="446"/>
      <c r="AZ30" s="446"/>
      <c r="BA30" s="446"/>
      <c r="BB30" s="446"/>
      <c r="BC30" s="446"/>
      <c r="BD30" s="446"/>
      <c r="BE30" s="447"/>
      <c r="BG30" s="446"/>
      <c r="BH30" s="446"/>
      <c r="BI30" s="446"/>
      <c r="BJ30" s="446"/>
      <c r="BK30" s="383"/>
      <c r="BL30" s="383"/>
      <c r="BM30" s="446"/>
      <c r="BN30" s="446"/>
      <c r="BO30" s="446"/>
      <c r="BP30" s="446"/>
      <c r="BQ30" s="446"/>
      <c r="BR30" s="446"/>
      <c r="BS30" s="446"/>
      <c r="BT30" s="446"/>
      <c r="BU30" s="446"/>
      <c r="BV30" s="446"/>
      <c r="BW30" s="446"/>
      <c r="BX30" s="446"/>
      <c r="BY30" s="447"/>
      <c r="CA30" s="446"/>
      <c r="CB30" s="446"/>
      <c r="CC30" s="446"/>
      <c r="CD30" s="446"/>
      <c r="CE30" s="383"/>
      <c r="CF30" s="383"/>
      <c r="CG30" s="450"/>
      <c r="CH30" s="450"/>
      <c r="CI30" s="450"/>
      <c r="CJ30" s="450"/>
      <c r="CK30" s="450"/>
      <c r="CL30" s="450"/>
      <c r="CM30" s="450"/>
      <c r="CN30" s="450"/>
      <c r="CO30" s="450"/>
      <c r="CP30" s="450"/>
      <c r="CQ30" s="450"/>
      <c r="CR30" s="450"/>
      <c r="CS30" s="452"/>
      <c r="CT30" s="351"/>
      <c r="CU30" s="450"/>
      <c r="CV30" s="450"/>
      <c r="CW30" s="450"/>
      <c r="CX30" s="450"/>
      <c r="CY30" s="383"/>
      <c r="DA30" s="450"/>
      <c r="DB30" s="450"/>
      <c r="DC30" s="450"/>
      <c r="DD30" s="450"/>
      <c r="DE30" s="450"/>
      <c r="DF30" s="450"/>
      <c r="DG30" s="450"/>
      <c r="DH30" s="450"/>
      <c r="DI30" s="450"/>
      <c r="DJ30" s="450"/>
      <c r="DK30" s="450"/>
      <c r="DL30" s="450"/>
      <c r="DM30" s="452"/>
      <c r="DN30" s="351"/>
      <c r="DO30" s="450"/>
      <c r="DP30" s="450"/>
      <c r="DQ30" s="450"/>
      <c r="DR30" s="450"/>
      <c r="DS30" s="383"/>
    </row>
    <row r="31" spans="1:123" hidden="1">
      <c r="C31" s="413"/>
      <c r="D31" s="414"/>
      <c r="E31" s="347"/>
      <c r="F31" s="347"/>
      <c r="G31" s="347"/>
      <c r="H31" s="347"/>
      <c r="I31" s="347"/>
      <c r="J31" s="347"/>
      <c r="K31" s="347"/>
      <c r="L31" s="347"/>
      <c r="M31" s="347"/>
      <c r="N31" s="347"/>
      <c r="O31" s="347"/>
      <c r="P31" s="347"/>
      <c r="Q31" s="415"/>
      <c r="S31" s="347"/>
      <c r="T31" s="347"/>
      <c r="U31" s="347"/>
      <c r="V31" s="347"/>
      <c r="X31" s="42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415"/>
      <c r="AM31" s="347"/>
      <c r="AN31" s="347"/>
      <c r="AO31" s="347"/>
      <c r="AP31" s="347"/>
      <c r="AR31" s="427"/>
      <c r="AS31" s="347"/>
      <c r="AT31" s="347"/>
      <c r="AU31" s="347"/>
      <c r="AV31" s="347"/>
      <c r="AW31" s="347"/>
      <c r="AX31" s="347"/>
      <c r="AY31" s="347"/>
      <c r="AZ31" s="347"/>
      <c r="BA31" s="347"/>
      <c r="BB31" s="347"/>
      <c r="BC31" s="347"/>
      <c r="BD31" s="347"/>
      <c r="BE31" s="415"/>
      <c r="BG31" s="347"/>
      <c r="BH31" s="347"/>
      <c r="BI31" s="347"/>
      <c r="BJ31" s="347"/>
      <c r="BM31" s="347"/>
      <c r="BN31" s="347"/>
      <c r="BO31" s="347"/>
      <c r="BP31" s="347"/>
      <c r="BQ31" s="347"/>
      <c r="BR31" s="347"/>
      <c r="BS31" s="347"/>
      <c r="BT31" s="347"/>
      <c r="BU31" s="347"/>
      <c r="BV31" s="347"/>
      <c r="BW31" s="347"/>
      <c r="BX31" s="347"/>
      <c r="BY31" s="415"/>
      <c r="CA31" s="347"/>
      <c r="CB31" s="347"/>
      <c r="CC31" s="347"/>
      <c r="CD31" s="347"/>
      <c r="CG31" s="475"/>
      <c r="CH31" s="475"/>
      <c r="CI31" s="475"/>
      <c r="CJ31" s="475"/>
      <c r="CK31" s="475"/>
      <c r="CL31" s="475"/>
      <c r="CM31" s="475"/>
      <c r="CN31" s="475"/>
      <c r="CO31" s="475"/>
      <c r="CP31" s="475"/>
      <c r="CQ31" s="475"/>
      <c r="CR31" s="475"/>
      <c r="CS31" s="497"/>
      <c r="CT31" s="351"/>
      <c r="CU31" s="475"/>
      <c r="CV31" s="475"/>
      <c r="CW31" s="475"/>
      <c r="CX31" s="475"/>
      <c r="DA31" s="475"/>
      <c r="DB31" s="475"/>
      <c r="DC31" s="475"/>
      <c r="DD31" s="475"/>
      <c r="DE31" s="475"/>
      <c r="DF31" s="475"/>
      <c r="DG31" s="475"/>
      <c r="DH31" s="475"/>
      <c r="DI31" s="475"/>
      <c r="DJ31" s="475"/>
      <c r="DK31" s="475"/>
      <c r="DL31" s="475"/>
      <c r="DM31" s="497"/>
      <c r="DN31" s="351"/>
      <c r="DO31" s="475"/>
      <c r="DP31" s="475"/>
      <c r="DQ31" s="475"/>
      <c r="DR31" s="475"/>
    </row>
    <row r="32" spans="1:123" ht="2.5499999999999998" hidden="1" customHeight="1">
      <c r="A32" s="416"/>
      <c r="B32" s="416"/>
      <c r="C32" s="417"/>
      <c r="D32" s="418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20"/>
      <c r="R32" s="416"/>
      <c r="S32" s="419"/>
      <c r="T32" s="419"/>
      <c r="U32" s="419"/>
      <c r="V32" s="419"/>
      <c r="W32" s="416"/>
      <c r="X32" s="428"/>
      <c r="Y32" s="419"/>
      <c r="Z32" s="419"/>
      <c r="AA32" s="419"/>
      <c r="AB32" s="419"/>
      <c r="AC32" s="419"/>
      <c r="AD32" s="419"/>
      <c r="AE32" s="419"/>
      <c r="AF32" s="419"/>
      <c r="AG32" s="419"/>
      <c r="AH32" s="419"/>
      <c r="AI32" s="419"/>
      <c r="AJ32" s="419"/>
      <c r="AK32" s="420"/>
      <c r="AL32" s="416"/>
      <c r="AM32" s="419"/>
      <c r="AN32" s="419"/>
      <c r="AO32" s="419"/>
      <c r="AP32" s="419"/>
      <c r="AQ32" s="416"/>
      <c r="AR32" s="428"/>
      <c r="AS32" s="419"/>
      <c r="AT32" s="419"/>
      <c r="AU32" s="419"/>
      <c r="AV32" s="419"/>
      <c r="AW32" s="419"/>
      <c r="AX32" s="419"/>
      <c r="AY32" s="419"/>
      <c r="AZ32" s="419"/>
      <c r="BA32" s="419"/>
      <c r="BB32" s="419"/>
      <c r="BC32" s="419"/>
      <c r="BD32" s="419"/>
      <c r="BE32" s="420"/>
      <c r="BF32" s="416"/>
      <c r="BG32" s="419"/>
      <c r="BH32" s="419"/>
      <c r="BI32" s="419"/>
      <c r="BJ32" s="419"/>
      <c r="BK32" s="416"/>
      <c r="BL32" s="416"/>
      <c r="BM32" s="419"/>
      <c r="BN32" s="419"/>
      <c r="BO32" s="419"/>
      <c r="BP32" s="419"/>
      <c r="BQ32" s="419"/>
      <c r="BR32" s="419"/>
      <c r="BS32" s="419"/>
      <c r="BT32" s="419"/>
      <c r="BU32" s="419"/>
      <c r="BV32" s="419"/>
      <c r="BW32" s="419"/>
      <c r="BX32" s="419"/>
      <c r="BY32" s="420"/>
      <c r="BZ32" s="416"/>
      <c r="CA32" s="419"/>
      <c r="CB32" s="419"/>
      <c r="CC32" s="419"/>
      <c r="CD32" s="419"/>
      <c r="CE32" s="416"/>
      <c r="CF32" s="416"/>
      <c r="CG32" s="498"/>
      <c r="CH32" s="498"/>
      <c r="CI32" s="498"/>
      <c r="CJ32" s="498"/>
      <c r="CK32" s="498"/>
      <c r="CL32" s="498"/>
      <c r="CM32" s="498"/>
      <c r="CN32" s="498"/>
      <c r="CO32" s="498"/>
      <c r="CP32" s="498"/>
      <c r="CQ32" s="498"/>
      <c r="CR32" s="498"/>
      <c r="CS32" s="499"/>
      <c r="CT32" s="500"/>
      <c r="CU32" s="498"/>
      <c r="CV32" s="498"/>
      <c r="CW32" s="498"/>
      <c r="CX32" s="498"/>
      <c r="CY32" s="416"/>
      <c r="CZ32" s="416"/>
      <c r="DA32" s="498"/>
      <c r="DB32" s="498"/>
      <c r="DC32" s="498"/>
      <c r="DD32" s="498"/>
      <c r="DE32" s="498"/>
      <c r="DF32" s="498"/>
      <c r="DG32" s="498"/>
      <c r="DH32" s="498"/>
      <c r="DI32" s="498"/>
      <c r="DJ32" s="498"/>
      <c r="DK32" s="498"/>
      <c r="DL32" s="498"/>
      <c r="DM32" s="499"/>
      <c r="DN32" s="500"/>
      <c r="DO32" s="498"/>
      <c r="DP32" s="498"/>
      <c r="DQ32" s="498"/>
      <c r="DR32" s="498"/>
      <c r="DS32" s="416"/>
    </row>
    <row r="33" spans="2:122" hidden="1">
      <c r="X33" s="427"/>
      <c r="AR33" s="427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</row>
    <row r="34" spans="2:122">
      <c r="B34" s="334" t="s">
        <v>109</v>
      </c>
      <c r="C34" s="456" t="s">
        <v>117</v>
      </c>
      <c r="D34" s="457"/>
      <c r="E34" s="473">
        <f>SUBTOTAL(9,E35:E38)</f>
        <v>19865.873233440001</v>
      </c>
      <c r="F34" s="473">
        <f t="shared" ref="F34:G34" si="0">SUBTOTAL(9,F35:F38)</f>
        <v>17457.899464598209</v>
      </c>
      <c r="G34" s="473">
        <f t="shared" si="0"/>
        <v>20949.479357517852</v>
      </c>
      <c r="H34" s="473">
        <f>SUBTOTAL(9,H35:H38)</f>
        <v>26186.849196897318</v>
      </c>
      <c r="I34" s="473">
        <f t="shared" ref="I34:J34" si="1">SUBTOTAL(9,I35:I38)</f>
        <v>25139.375229021422</v>
      </c>
      <c r="J34" s="473">
        <f t="shared" si="1"/>
        <v>25642.16273360185</v>
      </c>
      <c r="K34" s="473">
        <f>SUBTOTAL(9,K35:K38)</f>
        <v>26924.270870281951</v>
      </c>
      <c r="L34" s="473">
        <f t="shared" ref="L34:M34" si="2">SUBTOTAL(9,L35:L38)</f>
        <v>29616.697957310145</v>
      </c>
      <c r="M34" s="473">
        <f t="shared" si="2"/>
        <v>35540.037548772176</v>
      </c>
      <c r="N34" s="473">
        <f>SUBTOTAL(9,N35:N38)</f>
        <v>40871.043181087982</v>
      </c>
      <c r="O34" s="473">
        <f t="shared" ref="O34:Q34" si="3">SUBTOTAL(9,O35:O38)</f>
        <v>53132.356135414375</v>
      </c>
      <c r="P34" s="473">
        <f t="shared" si="3"/>
        <v>69072.062976038709</v>
      </c>
      <c r="Q34" s="473">
        <f t="shared" si="3"/>
        <v>390398.10788398201</v>
      </c>
      <c r="S34" s="465">
        <f t="shared" ref="S34:V34" si="4">SUBTOTAL(9,S35:S38)</f>
        <v>58273.25205555607</v>
      </c>
      <c r="T34" s="465">
        <f t="shared" si="4"/>
        <v>76968.387159520586</v>
      </c>
      <c r="U34" s="465">
        <f t="shared" si="4"/>
        <v>92081.006376364254</v>
      </c>
      <c r="V34" s="465">
        <f t="shared" si="4"/>
        <v>163075.46229254108</v>
      </c>
      <c r="X34" s="427"/>
      <c r="Y34" s="473">
        <f>SUBTOTAL(9,Y35:Y38)</f>
        <v>19865.873233440001</v>
      </c>
      <c r="Z34" s="473">
        <f t="shared" ref="Z34:AA34" si="5">SUBTOTAL(9,Z35:Z38)</f>
        <v>17457.899464598209</v>
      </c>
      <c r="AA34" s="473">
        <f t="shared" si="5"/>
        <v>20949.479357517852</v>
      </c>
      <c r="AB34" s="473">
        <f>SUBTOTAL(9,AB35:AB38)</f>
        <v>26186.849196897318</v>
      </c>
      <c r="AC34" s="473">
        <f t="shared" ref="AC34:AD34" si="6">SUBTOTAL(9,AC35:AC38)</f>
        <v>25139.375229021422</v>
      </c>
      <c r="AD34" s="473">
        <f t="shared" si="6"/>
        <v>25642.16273360185</v>
      </c>
      <c r="AE34" s="473">
        <f>SUBTOTAL(9,AE35:AE38)</f>
        <v>26924.270870281951</v>
      </c>
      <c r="AF34" s="473">
        <f t="shared" ref="AF34:AG34" si="7">SUBTOTAL(9,AF35:AF38)</f>
        <v>29616.697957310145</v>
      </c>
      <c r="AG34" s="473">
        <f t="shared" si="7"/>
        <v>35540.037548772176</v>
      </c>
      <c r="AH34" s="473">
        <f>SUBTOTAL(9,AH35:AH38)</f>
        <v>40871.043181087982</v>
      </c>
      <c r="AI34" s="473">
        <f t="shared" ref="AI34:AK34" si="8">SUBTOTAL(9,AI35:AI38)</f>
        <v>53132.356135414375</v>
      </c>
      <c r="AJ34" s="473">
        <f t="shared" si="8"/>
        <v>69072.062976038709</v>
      </c>
      <c r="AK34" s="473">
        <f t="shared" si="8"/>
        <v>390398.10788398201</v>
      </c>
      <c r="AM34" s="465">
        <f t="shared" ref="AM34:AP34" si="9">SUBTOTAL(9,AM35:AM38)</f>
        <v>58273.25205555607</v>
      </c>
      <c r="AN34" s="465">
        <f t="shared" si="9"/>
        <v>76968.387159520586</v>
      </c>
      <c r="AO34" s="465">
        <f t="shared" si="9"/>
        <v>92081.006376364254</v>
      </c>
      <c r="AP34" s="465">
        <f t="shared" si="9"/>
        <v>163075.46229254108</v>
      </c>
      <c r="AR34" s="427"/>
      <c r="AS34" s="473">
        <f>SUBTOTAL(9,AS35:AS38)</f>
        <v>12317.369999999999</v>
      </c>
      <c r="AT34" s="473">
        <f t="shared" ref="AT34:AU34" si="10">SUBTOTAL(9,AT35:AT38)</f>
        <v>18716.88</v>
      </c>
      <c r="AU34" s="473">
        <f t="shared" si="10"/>
        <v>36603.479999999996</v>
      </c>
      <c r="AV34" s="473">
        <f>SUBTOTAL(9,AV35:AV38)</f>
        <v>36237.040000000001</v>
      </c>
      <c r="AW34" s="473">
        <f t="shared" ref="AW34:AX34" si="11">SUBTOTAL(9,AW35:AW38)</f>
        <v>34947.030000000006</v>
      </c>
      <c r="AX34" s="473">
        <f t="shared" si="11"/>
        <v>33904.18</v>
      </c>
      <c r="AY34" s="473">
        <f>SUBTOTAL(9,AY35:AY38)</f>
        <v>55065.759999999995</v>
      </c>
      <c r="AZ34" s="473">
        <f t="shared" ref="AZ34:BA34" si="12">SUBTOTAL(9,AZ35:AZ38)</f>
        <v>78714.015999999348</v>
      </c>
      <c r="BA34" s="473">
        <f t="shared" si="12"/>
        <v>9802.9619999997449</v>
      </c>
      <c r="BB34" s="473">
        <f>SUBTOTAL(9,BB35:BB38)</f>
        <v>0</v>
      </c>
      <c r="BC34" s="473">
        <f t="shared" ref="BC34:BE34" si="13">SUBTOTAL(9,BC35:BC38)</f>
        <v>0</v>
      </c>
      <c r="BD34" s="473">
        <f t="shared" si="13"/>
        <v>0</v>
      </c>
      <c r="BE34" s="473">
        <f t="shared" si="13"/>
        <v>316308.717999999</v>
      </c>
      <c r="BG34" s="465">
        <f t="shared" ref="BG34:BJ34" si="14">SUBTOTAL(9,BG35:BG38)</f>
        <v>67637.73</v>
      </c>
      <c r="BH34" s="465">
        <f t="shared" si="14"/>
        <v>105088.25000000001</v>
      </c>
      <c r="BI34" s="465">
        <f t="shared" si="14"/>
        <v>143582.73799999908</v>
      </c>
      <c r="BJ34" s="465">
        <f t="shared" si="14"/>
        <v>0</v>
      </c>
      <c r="BM34" s="473">
        <f>SUBTOTAL(9,BM35:BM38)</f>
        <v>-7548.5032334400012</v>
      </c>
      <c r="BN34" s="473">
        <f t="shared" ref="BN34:BO34" si="15">SUBTOTAL(9,BN35:BN38)</f>
        <v>1258.9805354017899</v>
      </c>
      <c r="BO34" s="473">
        <f t="shared" si="15"/>
        <v>15654.000642482144</v>
      </c>
      <c r="BP34" s="473">
        <f>SUBTOTAL(9,BP35:BP38)</f>
        <v>10050.190803102683</v>
      </c>
      <c r="BQ34" s="473">
        <f t="shared" ref="BQ34:BR34" si="16">SUBTOTAL(9,BQ35:BQ38)</f>
        <v>9807.6547709785827</v>
      </c>
      <c r="BR34" s="473">
        <f t="shared" si="16"/>
        <v>0</v>
      </c>
      <c r="BS34" s="473">
        <f>SUBTOTAL(9,BS35:BS38)</f>
        <v>0</v>
      </c>
      <c r="BT34" s="473">
        <f t="shared" ref="BT34:BU34" si="17">SUBTOTAL(9,BT35:BT38)</f>
        <v>0</v>
      </c>
      <c r="BU34" s="473">
        <f t="shared" si="17"/>
        <v>0</v>
      </c>
      <c r="BV34" s="473">
        <f>SUBTOTAL(9,BV35:BV38)</f>
        <v>0</v>
      </c>
      <c r="BW34" s="473">
        <f t="shared" ref="BW34:BY34" si="18">SUBTOTAL(9,BW35:BW38)</f>
        <v>0</v>
      </c>
      <c r="BX34" s="473">
        <f t="shared" si="18"/>
        <v>0</v>
      </c>
      <c r="BY34" s="473">
        <f t="shared" si="18"/>
        <v>29222.323518525198</v>
      </c>
      <c r="CA34" s="465">
        <f t="shared" ref="CA34:CD34" si="19">SUBTOTAL(9,CA35:CA38)</f>
        <v>9364.4779444439318</v>
      </c>
      <c r="CB34" s="465">
        <f t="shared" si="19"/>
        <v>19857.845574081268</v>
      </c>
      <c r="CC34" s="465">
        <f t="shared" si="19"/>
        <v>0</v>
      </c>
      <c r="CD34" s="465">
        <f t="shared" si="19"/>
        <v>0</v>
      </c>
      <c r="CG34" s="489">
        <f t="shared" ref="CG34:CS38" si="20">IFERROR(AS34/E34,0)</f>
        <v>0.6200266082069984</v>
      </c>
      <c r="CH34" s="489">
        <f t="shared" si="20"/>
        <v>1.0721152357392594</v>
      </c>
      <c r="CI34" s="489">
        <f t="shared" si="20"/>
        <v>1.7472262377186289</v>
      </c>
      <c r="CJ34" s="489">
        <f t="shared" si="20"/>
        <v>1.3837877068575877</v>
      </c>
      <c r="CK34" s="489">
        <f t="shared" si="20"/>
        <v>1.3901312057929118</v>
      </c>
      <c r="CL34" s="489">
        <f t="shared" si="20"/>
        <v>1.3222043847171865</v>
      </c>
      <c r="CM34" s="489">
        <f t="shared" si="20"/>
        <v>2.0452089590578146</v>
      </c>
      <c r="CN34" s="489">
        <f t="shared" si="20"/>
        <v>2.6577580023761818</v>
      </c>
      <c r="CO34" s="489">
        <f t="shared" si="20"/>
        <v>0.27582869001044186</v>
      </c>
      <c r="CP34" s="489">
        <f t="shared" si="20"/>
        <v>0</v>
      </c>
      <c r="CQ34" s="489">
        <f t="shared" si="20"/>
        <v>0</v>
      </c>
      <c r="CR34" s="489">
        <f t="shared" si="20"/>
        <v>0</v>
      </c>
      <c r="CS34" s="489">
        <f t="shared" si="20"/>
        <v>0.81022092989753736</v>
      </c>
      <c r="CT34" s="351"/>
      <c r="CU34" s="486">
        <f t="shared" ref="CU34:CX38" si="21">IFERROR(BG34/S34,0)</f>
        <v>1.1606994223613278</v>
      </c>
      <c r="CV34" s="486">
        <f t="shared" si="21"/>
        <v>1.3653430178054751</v>
      </c>
      <c r="CW34" s="486">
        <f t="shared" si="21"/>
        <v>1.5593089568670755</v>
      </c>
      <c r="CX34" s="486">
        <f t="shared" si="21"/>
        <v>0</v>
      </c>
      <c r="DA34" s="489">
        <f t="shared" ref="DA34:DA38" si="22">IFERROR(AS34/Y34,0)</f>
        <v>0.6200266082069984</v>
      </c>
      <c r="DB34" s="489">
        <f t="shared" ref="DB34:DB38" si="23">IFERROR(AT34/Z34,0)</f>
        <v>1.0721152357392594</v>
      </c>
      <c r="DC34" s="489">
        <f t="shared" ref="DC34:DC38" si="24">IFERROR(AU34/AA34,0)</f>
        <v>1.7472262377186289</v>
      </c>
      <c r="DD34" s="489">
        <f t="shared" ref="DD34:DD38" si="25">IFERROR(AV34/AB34,0)</f>
        <v>1.3837877068575877</v>
      </c>
      <c r="DE34" s="489">
        <f t="shared" ref="DE34:DE38" si="26">IFERROR(AW34/AC34,0)</f>
        <v>1.3901312057929118</v>
      </c>
      <c r="DF34" s="489">
        <f t="shared" ref="DF34:DF38" si="27">IFERROR(AX34/AD34,0)</f>
        <v>1.3222043847171865</v>
      </c>
      <c r="DG34" s="489">
        <f t="shared" ref="DG34:DG38" si="28">IFERROR(AY34/AE34,0)</f>
        <v>2.0452089590578146</v>
      </c>
      <c r="DH34" s="489">
        <f t="shared" ref="DH34:DH38" si="29">IFERROR(AZ34/AF34,0)</f>
        <v>2.6577580023761818</v>
      </c>
      <c r="DI34" s="489">
        <f t="shared" ref="DI34:DI38" si="30">IFERROR(BA34/AG34,0)</f>
        <v>0.27582869001044186</v>
      </c>
      <c r="DJ34" s="489">
        <f t="shared" ref="DJ34:DJ38" si="31">IFERROR(BB34/AH34,0)</f>
        <v>0</v>
      </c>
      <c r="DK34" s="489">
        <f t="shared" ref="DK34:DK38" si="32">IFERROR(BC34/AI34,0)</f>
        <v>0</v>
      </c>
      <c r="DL34" s="489">
        <f t="shared" ref="DL34:DL38" si="33">IFERROR(BD34/AJ34,0)</f>
        <v>0</v>
      </c>
      <c r="DM34" s="489">
        <f t="shared" ref="DM34:DM38" si="34">IFERROR(BE34/AK34,0)</f>
        <v>0.81022092989753736</v>
      </c>
      <c r="DN34" s="351"/>
      <c r="DO34" s="486">
        <f t="shared" ref="DO34:DR38" si="35">IFERROR(CA34/AM34,0)</f>
        <v>0.16069942236132803</v>
      </c>
      <c r="DP34" s="486">
        <f t="shared" si="35"/>
        <v>0.25800002191711452</v>
      </c>
      <c r="DQ34" s="486">
        <f t="shared" si="35"/>
        <v>0</v>
      </c>
      <c r="DR34" s="486">
        <f t="shared" si="35"/>
        <v>0</v>
      </c>
    </row>
    <row r="35" spans="2:122">
      <c r="C35" s="458" t="s">
        <v>130</v>
      </c>
      <c r="D35" s="459" t="s">
        <v>78</v>
      </c>
      <c r="E35" s="501">
        <v>5.8416587246432545</v>
      </c>
      <c r="F35" s="501">
        <v>5.1335820742904943</v>
      </c>
      <c r="G35" s="501">
        <v>6.1602984891485937</v>
      </c>
      <c r="H35" s="467">
        <v>7.7003731114357423</v>
      </c>
      <c r="I35" s="467">
        <v>7.3923581869783108</v>
      </c>
      <c r="J35" s="467">
        <v>7.5402053507178772</v>
      </c>
      <c r="K35" s="467">
        <v>7.9172156182537732</v>
      </c>
      <c r="L35" s="467">
        <v>8.7089371800791504</v>
      </c>
      <c r="M35" s="467">
        <v>10.450724616094979</v>
      </c>
      <c r="N35" s="467">
        <v>12.018333308509227</v>
      </c>
      <c r="O35" s="467">
        <v>15.623833301061993</v>
      </c>
      <c r="P35" s="467">
        <v>20.310983291380591</v>
      </c>
      <c r="Q35" s="468">
        <f>SUM(E35:P35)</f>
        <v>114.79850325259397</v>
      </c>
      <c r="R35" s="383"/>
      <c r="S35" s="467">
        <f>SUM(E35:G35)</f>
        <v>17.135539288082342</v>
      </c>
      <c r="T35" s="467">
        <f>SUM(H35:J35)</f>
        <v>22.632936649131931</v>
      </c>
      <c r="U35" s="467">
        <f>SUM(K35:M35)</f>
        <v>27.076877414427905</v>
      </c>
      <c r="V35" s="467">
        <f>SUM(N35:P35)</f>
        <v>47.953149900951814</v>
      </c>
      <c r="X35" s="427" t="s">
        <v>78</v>
      </c>
      <c r="Y35" s="501">
        <v>5.8416587246432545</v>
      </c>
      <c r="Z35" s="501">
        <v>5.1335820742904943</v>
      </c>
      <c r="AA35" s="501">
        <v>6.1602984891485937</v>
      </c>
      <c r="AB35" s="467">
        <v>7.7003731114357423</v>
      </c>
      <c r="AC35" s="467">
        <v>7.3923581869783108</v>
      </c>
      <c r="AD35" s="467">
        <v>7.5402053507178772</v>
      </c>
      <c r="AE35" s="467">
        <v>7.9172156182537732</v>
      </c>
      <c r="AF35" s="467">
        <v>8.7089371800791504</v>
      </c>
      <c r="AG35" s="467">
        <v>10.450724616094979</v>
      </c>
      <c r="AH35" s="467">
        <v>12.018333308509227</v>
      </c>
      <c r="AI35" s="467">
        <v>15.623833301061993</v>
      </c>
      <c r="AJ35" s="467">
        <v>20.310983291380591</v>
      </c>
      <c r="AK35" s="468">
        <f>SUM(Y35:AJ35)</f>
        <v>114.79850325259397</v>
      </c>
      <c r="AL35" s="383"/>
      <c r="AM35" s="467">
        <f>SUM(Y35:AA35)</f>
        <v>17.135539288082342</v>
      </c>
      <c r="AN35" s="467">
        <f>SUM(AB35:AD35)</f>
        <v>22.632936649131931</v>
      </c>
      <c r="AO35" s="467">
        <f>SUM(AE35:AG35)</f>
        <v>27.076877414427905</v>
      </c>
      <c r="AP35" s="467">
        <f>SUM(AH35:AJ35)</f>
        <v>47.953149900951814</v>
      </c>
      <c r="AR35" s="427" t="s">
        <v>78</v>
      </c>
      <c r="AS35" s="490">
        <v>1.19</v>
      </c>
      <c r="AT35" s="490">
        <v>1.9700000000000002</v>
      </c>
      <c r="AU35" s="490">
        <v>1.27</v>
      </c>
      <c r="AV35" s="490">
        <v>0.59000000000000008</v>
      </c>
      <c r="AW35" s="490">
        <f>0.1+0.58</f>
        <v>0.67999999999999994</v>
      </c>
      <c r="AX35" s="490">
        <f>0.11+0.34</f>
        <v>0.45</v>
      </c>
      <c r="AY35" s="467">
        <f t="array" ref="AY35:BD35">TRANSPOSE('TH_YouTube Performance'!F12:F17)</f>
        <v>0.19000000000000006</v>
      </c>
      <c r="AZ35" s="467">
        <v>288.86400000000003</v>
      </c>
      <c r="BA35" s="467">
        <v>237.52099999999999</v>
      </c>
      <c r="BB35" s="467">
        <v>0</v>
      </c>
      <c r="BC35" s="467">
        <v>0</v>
      </c>
      <c r="BD35" s="467">
        <v>0</v>
      </c>
      <c r="BE35" s="468">
        <f>SUM(AS35:BD35)</f>
        <v>532.72500000000002</v>
      </c>
      <c r="BF35" s="383"/>
      <c r="BG35" s="467">
        <f>SUM(AS35:AU35)</f>
        <v>4.43</v>
      </c>
      <c r="BH35" s="467">
        <f>SUM(AV35:AX35)</f>
        <v>1.72</v>
      </c>
      <c r="BI35" s="467">
        <f>SUM(AY35:BA35)</f>
        <v>526.57500000000005</v>
      </c>
      <c r="BJ35" s="467">
        <f>SUM(BB35:BD35)</f>
        <v>0</v>
      </c>
      <c r="BM35" s="501">
        <f t="shared" ref="BM35:BQ38" si="36">AS35-E35</f>
        <v>-4.651658724643255</v>
      </c>
      <c r="BN35" s="501">
        <f t="shared" si="36"/>
        <v>-3.1635820742904941</v>
      </c>
      <c r="BO35" s="501">
        <f t="shared" si="36"/>
        <v>-4.8902984891485932</v>
      </c>
      <c r="BP35" s="467">
        <f t="shared" si="36"/>
        <v>-7.1103731114357425</v>
      </c>
      <c r="BQ35" s="467">
        <f t="shared" si="36"/>
        <v>-6.7123581869783111</v>
      </c>
      <c r="BR35" s="467"/>
      <c r="BS35" s="467"/>
      <c r="BT35" s="467"/>
      <c r="BU35" s="467"/>
      <c r="BV35" s="467"/>
      <c r="BW35" s="467"/>
      <c r="BX35" s="467"/>
      <c r="BY35" s="468">
        <f>SUM(BM35:BX35)</f>
        <v>-26.528270586496394</v>
      </c>
      <c r="BZ35" s="383"/>
      <c r="CA35" s="467">
        <f>SUM(BM35:BO35)</f>
        <v>-12.705539288082342</v>
      </c>
      <c r="CB35" s="467">
        <f>SUM(BP35:BR35)</f>
        <v>-13.822731298414054</v>
      </c>
      <c r="CC35" s="467">
        <f>SUM(BS35:BU35)</f>
        <v>0</v>
      </c>
      <c r="CD35" s="467">
        <f>SUM(BV35:BX35)</f>
        <v>0</v>
      </c>
      <c r="CG35" s="504">
        <f t="shared" si="20"/>
        <v>0.2037092641136225</v>
      </c>
      <c r="CH35" s="504">
        <f t="shared" si="20"/>
        <v>0.38374763887889557</v>
      </c>
      <c r="CI35" s="504">
        <f t="shared" si="20"/>
        <v>0.20615884152969427</v>
      </c>
      <c r="CJ35" s="491">
        <f t="shared" si="20"/>
        <v>7.661966393859504E-2</v>
      </c>
      <c r="CK35" s="491">
        <f t="shared" si="20"/>
        <v>9.198688467204208E-2</v>
      </c>
      <c r="CL35" s="491">
        <f t="shared" si="20"/>
        <v>5.9680072235321423E-2</v>
      </c>
      <c r="CM35" s="491">
        <f t="shared" si="20"/>
        <v>2.3998335925314435E-2</v>
      </c>
      <c r="CN35" s="491">
        <f t="shared" si="20"/>
        <v>33.16868568770348</v>
      </c>
      <c r="CO35" s="491">
        <f t="shared" si="20"/>
        <v>22.727706329013593</v>
      </c>
      <c r="CP35" s="491">
        <f t="shared" si="20"/>
        <v>0</v>
      </c>
      <c r="CQ35" s="491">
        <f t="shared" si="20"/>
        <v>0</v>
      </c>
      <c r="CR35" s="491">
        <f t="shared" si="20"/>
        <v>0</v>
      </c>
      <c r="CS35" s="492">
        <f t="shared" si="20"/>
        <v>4.6405221749958887</v>
      </c>
      <c r="CT35" s="493"/>
      <c r="CU35" s="491">
        <f t="shared" si="21"/>
        <v>0.25852702535490296</v>
      </c>
      <c r="CV35" s="491">
        <f t="shared" si="21"/>
        <v>7.5995440921537205E-2</v>
      </c>
      <c r="CW35" s="491">
        <f t="shared" si="21"/>
        <v>19.447404955174584</v>
      </c>
      <c r="CX35" s="491">
        <f t="shared" si="21"/>
        <v>0</v>
      </c>
      <c r="DA35" s="504">
        <f t="shared" si="22"/>
        <v>0.2037092641136225</v>
      </c>
      <c r="DB35" s="504">
        <f t="shared" si="23"/>
        <v>0.38374763887889557</v>
      </c>
      <c r="DC35" s="504">
        <f t="shared" si="24"/>
        <v>0.20615884152969427</v>
      </c>
      <c r="DD35" s="491">
        <f t="shared" si="25"/>
        <v>7.661966393859504E-2</v>
      </c>
      <c r="DE35" s="491">
        <f t="shared" si="26"/>
        <v>9.198688467204208E-2</v>
      </c>
      <c r="DF35" s="491">
        <f t="shared" si="27"/>
        <v>5.9680072235321423E-2</v>
      </c>
      <c r="DG35" s="491">
        <f t="shared" si="28"/>
        <v>2.3998335925314435E-2</v>
      </c>
      <c r="DH35" s="491">
        <f t="shared" si="29"/>
        <v>33.16868568770348</v>
      </c>
      <c r="DI35" s="491">
        <f t="shared" si="30"/>
        <v>22.727706329013593</v>
      </c>
      <c r="DJ35" s="491">
        <f t="shared" si="31"/>
        <v>0</v>
      </c>
      <c r="DK35" s="491">
        <f t="shared" si="32"/>
        <v>0</v>
      </c>
      <c r="DL35" s="491">
        <f t="shared" si="33"/>
        <v>0</v>
      </c>
      <c r="DM35" s="492">
        <f t="shared" si="34"/>
        <v>4.6405221749958887</v>
      </c>
      <c r="DN35" s="493"/>
      <c r="DO35" s="491">
        <f t="shared" si="35"/>
        <v>-0.74147297464509698</v>
      </c>
      <c r="DP35" s="491">
        <f t="shared" si="35"/>
        <v>-0.61073520916448165</v>
      </c>
      <c r="DQ35" s="491">
        <f t="shared" si="35"/>
        <v>0</v>
      </c>
      <c r="DR35" s="491">
        <f t="shared" si="35"/>
        <v>0</v>
      </c>
    </row>
    <row r="36" spans="2:122">
      <c r="C36" s="458" t="s">
        <v>130</v>
      </c>
      <c r="D36" s="459" t="s">
        <v>79</v>
      </c>
      <c r="E36" s="501">
        <v>18192.2575176719</v>
      </c>
      <c r="F36" s="501">
        <v>15987.145344458702</v>
      </c>
      <c r="G36" s="501">
        <v>19184.574413350445</v>
      </c>
      <c r="H36" s="467">
        <v>23980.718016688057</v>
      </c>
      <c r="I36" s="467">
        <v>23021.489296020529</v>
      </c>
      <c r="J36" s="467">
        <v>23481.919081940941</v>
      </c>
      <c r="K36" s="467">
        <v>24656.015036037996</v>
      </c>
      <c r="L36" s="467">
        <v>27121.616539641793</v>
      </c>
      <c r="M36" s="467">
        <v>32545.939847570153</v>
      </c>
      <c r="N36" s="467">
        <v>37427.830824705663</v>
      </c>
      <c r="O36" s="467">
        <v>48656.180072117357</v>
      </c>
      <c r="P36" s="467">
        <v>63253.034093752583</v>
      </c>
      <c r="Q36" s="468">
        <f t="shared" ref="Q36:Q38" si="37">SUM(E36:P36)</f>
        <v>357508.72008395608</v>
      </c>
      <c r="R36" s="383"/>
      <c r="S36" s="467">
        <f>SUM(E36:G36)</f>
        <v>53363.977275481055</v>
      </c>
      <c r="T36" s="467">
        <f>SUM(H36:J36)</f>
        <v>70484.126394649531</v>
      </c>
      <c r="U36" s="467">
        <f>SUM(K36:M36)</f>
        <v>84323.57142324993</v>
      </c>
      <c r="V36" s="467">
        <f>SUM(N36:P36)</f>
        <v>149337.04499057561</v>
      </c>
      <c r="X36" s="427" t="s">
        <v>79</v>
      </c>
      <c r="Y36" s="501">
        <v>18192.2575176719</v>
      </c>
      <c r="Z36" s="501">
        <v>15987.145344458702</v>
      </c>
      <c r="AA36" s="501">
        <v>19184.574413350445</v>
      </c>
      <c r="AB36" s="467">
        <v>23980.718016688057</v>
      </c>
      <c r="AC36" s="467">
        <v>23021.489296020529</v>
      </c>
      <c r="AD36" s="467">
        <v>23481.919081940941</v>
      </c>
      <c r="AE36" s="467">
        <v>24656.015036037996</v>
      </c>
      <c r="AF36" s="467">
        <v>27121.616539641793</v>
      </c>
      <c r="AG36" s="467">
        <v>32545.939847570153</v>
      </c>
      <c r="AH36" s="467">
        <v>37427.830824705663</v>
      </c>
      <c r="AI36" s="467">
        <v>48656.180072117357</v>
      </c>
      <c r="AJ36" s="467">
        <v>63253.034093752583</v>
      </c>
      <c r="AK36" s="468">
        <f t="shared" ref="AK36:AK38" si="38">SUM(Y36:AJ36)</f>
        <v>357508.72008395608</v>
      </c>
      <c r="AL36" s="383"/>
      <c r="AM36" s="467">
        <f t="shared" ref="AM36:AM38" si="39">SUM(Y36:AA36)</f>
        <v>53363.977275481055</v>
      </c>
      <c r="AN36" s="467">
        <f t="shared" ref="AN36:AN38" si="40">SUM(AB36:AD36)</f>
        <v>70484.126394649531</v>
      </c>
      <c r="AO36" s="467">
        <f>SUM(AE36:AG36)</f>
        <v>84323.57142324993</v>
      </c>
      <c r="AP36" s="467">
        <f t="shared" ref="AP36:AP38" si="41">SUM(AH36:AJ36)</f>
        <v>149337.04499057561</v>
      </c>
      <c r="AR36" s="427" t="s">
        <v>79</v>
      </c>
      <c r="AS36" s="490">
        <v>11744.529999999999</v>
      </c>
      <c r="AT36" s="490">
        <v>17888.43</v>
      </c>
      <c r="AU36" s="490">
        <v>34740.6</v>
      </c>
      <c r="AV36" s="490">
        <v>33290.340000000004</v>
      </c>
      <c r="AW36" s="490">
        <f>33.81+31907.06</f>
        <v>31940.870000000003</v>
      </c>
      <c r="AX36" s="490">
        <f>50.38+30260.45</f>
        <v>30310.83</v>
      </c>
      <c r="AY36" s="467">
        <f t="array" ref="AY36:BD36">TRANSPOSE('TH_YouTube Performance'!H12:H17)</f>
        <v>45395.429999999993</v>
      </c>
      <c r="AZ36" s="467">
        <v>54772.393999999687</v>
      </c>
      <c r="BA36" s="467">
        <v>5513.9709999998095</v>
      </c>
      <c r="BB36" s="467">
        <v>0</v>
      </c>
      <c r="BC36" s="467">
        <v>0</v>
      </c>
      <c r="BD36" s="467">
        <v>0</v>
      </c>
      <c r="BE36" s="468">
        <f t="shared" ref="BE36:BE38" si="42">SUM(AS36:BD36)</f>
        <v>265597.39499999944</v>
      </c>
      <c r="BF36" s="383"/>
      <c r="BG36" s="467">
        <f t="shared" ref="BG36:BG38" si="43">SUM(AS36:AU36)</f>
        <v>64373.56</v>
      </c>
      <c r="BH36" s="467">
        <f t="shared" ref="BH36:BH38" si="44">SUM(AV36:AX36)</f>
        <v>95542.040000000008</v>
      </c>
      <c r="BI36" s="467">
        <f>SUM(AY36:BA36)</f>
        <v>105681.79499999949</v>
      </c>
      <c r="BJ36" s="467">
        <f t="shared" ref="BJ36:BJ38" si="45">SUM(BB36:BD36)</f>
        <v>0</v>
      </c>
      <c r="BM36" s="501">
        <f t="shared" si="36"/>
        <v>-6447.7275176719013</v>
      </c>
      <c r="BN36" s="501">
        <f t="shared" si="36"/>
        <v>1901.284655541298</v>
      </c>
      <c r="BO36" s="501">
        <f t="shared" si="36"/>
        <v>15556.025586649554</v>
      </c>
      <c r="BP36" s="467">
        <f t="shared" si="36"/>
        <v>9309.6219833119467</v>
      </c>
      <c r="BQ36" s="467">
        <f t="shared" si="36"/>
        <v>8919.3807039794738</v>
      </c>
      <c r="BR36" s="467"/>
      <c r="BS36" s="467"/>
      <c r="BT36" s="467"/>
      <c r="BU36" s="467"/>
      <c r="BV36" s="467"/>
      <c r="BW36" s="467"/>
      <c r="BX36" s="467"/>
      <c r="BY36" s="468">
        <f t="shared" ref="BY36:BY38" si="46">SUM(BM36:BX36)</f>
        <v>29238.585411810371</v>
      </c>
      <c r="BZ36" s="383"/>
      <c r="CA36" s="467">
        <f t="shared" ref="CA36:CA38" si="47">SUM(BM36:BO36)</f>
        <v>11009.58272451895</v>
      </c>
      <c r="CB36" s="467">
        <f t="shared" ref="CB36:CB38" si="48">SUM(BP36:BR36)</f>
        <v>18229.00268729142</v>
      </c>
      <c r="CC36" s="467">
        <f>SUM(BS36:BU36)</f>
        <v>0</v>
      </c>
      <c r="CD36" s="467">
        <f t="shared" ref="CD36:CD38" si="49">SUM(BV36:BX36)</f>
        <v>0</v>
      </c>
      <c r="CG36" s="504">
        <f t="shared" si="20"/>
        <v>0.64557848241711624</v>
      </c>
      <c r="CH36" s="504">
        <f t="shared" si="20"/>
        <v>1.1189258378888951</v>
      </c>
      <c r="CI36" s="504">
        <f t="shared" si="20"/>
        <v>1.8108611247494861</v>
      </c>
      <c r="CJ36" s="491">
        <f t="shared" si="20"/>
        <v>1.3882128123450443</v>
      </c>
      <c r="CK36" s="491">
        <f t="shared" si="20"/>
        <v>1.3874371718219494</v>
      </c>
      <c r="CL36" s="491">
        <f t="shared" si="20"/>
        <v>1.2908157077890161</v>
      </c>
      <c r="CM36" s="491">
        <f t="shared" si="20"/>
        <v>1.8411503210737268</v>
      </c>
      <c r="CN36" s="491">
        <f t="shared" si="20"/>
        <v>2.0195106703887897</v>
      </c>
      <c r="CO36" s="491">
        <f t="shared" si="20"/>
        <v>0.16942116361747891</v>
      </c>
      <c r="CP36" s="491">
        <f t="shared" si="20"/>
        <v>0</v>
      </c>
      <c r="CQ36" s="491">
        <f t="shared" si="20"/>
        <v>0</v>
      </c>
      <c r="CR36" s="491">
        <f t="shared" si="20"/>
        <v>0</v>
      </c>
      <c r="CS36" s="492">
        <f t="shared" si="20"/>
        <v>0.74291165523914349</v>
      </c>
      <c r="CT36" s="493"/>
      <c r="CU36" s="491">
        <f t="shared" si="21"/>
        <v>1.2063111350880789</v>
      </c>
      <c r="CV36" s="491">
        <f t="shared" si="21"/>
        <v>1.3555114447336418</v>
      </c>
      <c r="CW36" s="491">
        <f t="shared" si="21"/>
        <v>1.2532888872738213</v>
      </c>
      <c r="CX36" s="491">
        <f t="shared" si="21"/>
        <v>0</v>
      </c>
      <c r="DA36" s="504">
        <f t="shared" si="22"/>
        <v>0.64557848241711624</v>
      </c>
      <c r="DB36" s="504">
        <f t="shared" si="23"/>
        <v>1.1189258378888951</v>
      </c>
      <c r="DC36" s="504">
        <f t="shared" si="24"/>
        <v>1.8108611247494861</v>
      </c>
      <c r="DD36" s="491">
        <f t="shared" si="25"/>
        <v>1.3882128123450443</v>
      </c>
      <c r="DE36" s="491">
        <f t="shared" si="26"/>
        <v>1.3874371718219494</v>
      </c>
      <c r="DF36" s="491">
        <f t="shared" si="27"/>
        <v>1.2908157077890161</v>
      </c>
      <c r="DG36" s="491">
        <f t="shared" si="28"/>
        <v>1.8411503210737268</v>
      </c>
      <c r="DH36" s="491">
        <f t="shared" si="29"/>
        <v>2.0195106703887897</v>
      </c>
      <c r="DI36" s="491">
        <f t="shared" si="30"/>
        <v>0.16942116361747891</v>
      </c>
      <c r="DJ36" s="491">
        <f t="shared" si="31"/>
        <v>0</v>
      </c>
      <c r="DK36" s="491">
        <f t="shared" si="32"/>
        <v>0</v>
      </c>
      <c r="DL36" s="491">
        <f t="shared" si="33"/>
        <v>0</v>
      </c>
      <c r="DM36" s="492">
        <f t="shared" si="34"/>
        <v>0.74291165523914349</v>
      </c>
      <c r="DN36" s="493"/>
      <c r="DO36" s="491">
        <f t="shared" si="35"/>
        <v>0.206311135088079</v>
      </c>
      <c r="DP36" s="491">
        <f t="shared" si="35"/>
        <v>0.25862564551378464</v>
      </c>
      <c r="DQ36" s="491">
        <f t="shared" si="35"/>
        <v>0</v>
      </c>
      <c r="DR36" s="491">
        <f t="shared" si="35"/>
        <v>0</v>
      </c>
    </row>
    <row r="37" spans="2:122" hidden="1">
      <c r="C37" s="458" t="s">
        <v>130</v>
      </c>
      <c r="D37" s="459" t="s">
        <v>80</v>
      </c>
      <c r="E37" s="501">
        <v>0</v>
      </c>
      <c r="F37" s="501">
        <v>0</v>
      </c>
      <c r="G37" s="501">
        <v>0</v>
      </c>
      <c r="H37" s="467">
        <v>0</v>
      </c>
      <c r="I37" s="467">
        <v>0</v>
      </c>
      <c r="J37" s="467">
        <v>0</v>
      </c>
      <c r="K37" s="467">
        <v>0</v>
      </c>
      <c r="L37" s="467">
        <v>0</v>
      </c>
      <c r="M37" s="467">
        <v>0</v>
      </c>
      <c r="N37" s="467">
        <v>0</v>
      </c>
      <c r="O37" s="467">
        <v>0</v>
      </c>
      <c r="P37" s="467">
        <v>0</v>
      </c>
      <c r="Q37" s="468">
        <f t="shared" si="37"/>
        <v>0</v>
      </c>
      <c r="R37" s="383"/>
      <c r="S37" s="467">
        <f>SUM(E37:G37)</f>
        <v>0</v>
      </c>
      <c r="T37" s="467">
        <f>SUM(H37:J37)</f>
        <v>0</v>
      </c>
      <c r="U37" s="467">
        <f>SUM(K37:M37)</f>
        <v>0</v>
      </c>
      <c r="V37" s="467">
        <f>SUM(N37:P37)</f>
        <v>0</v>
      </c>
      <c r="X37" s="427" t="s">
        <v>80</v>
      </c>
      <c r="Y37" s="501">
        <v>0</v>
      </c>
      <c r="Z37" s="501">
        <v>0</v>
      </c>
      <c r="AA37" s="501">
        <v>0</v>
      </c>
      <c r="AB37" s="467">
        <v>0</v>
      </c>
      <c r="AC37" s="467">
        <v>0</v>
      </c>
      <c r="AD37" s="467">
        <v>0</v>
      </c>
      <c r="AE37" s="467">
        <v>0</v>
      </c>
      <c r="AF37" s="467">
        <v>0</v>
      </c>
      <c r="AG37" s="467">
        <v>0</v>
      </c>
      <c r="AH37" s="467">
        <v>0</v>
      </c>
      <c r="AI37" s="467">
        <v>0</v>
      </c>
      <c r="AJ37" s="467">
        <v>0</v>
      </c>
      <c r="AK37" s="468">
        <f t="shared" si="38"/>
        <v>0</v>
      </c>
      <c r="AL37" s="383"/>
      <c r="AM37" s="467">
        <f t="shared" si="39"/>
        <v>0</v>
      </c>
      <c r="AN37" s="467">
        <f t="shared" si="40"/>
        <v>0</v>
      </c>
      <c r="AO37" s="467">
        <f>SUM(AE37:AG37)</f>
        <v>0</v>
      </c>
      <c r="AP37" s="467">
        <f t="shared" si="41"/>
        <v>0</v>
      </c>
      <c r="AR37" s="427" t="s">
        <v>80</v>
      </c>
      <c r="AS37" s="490">
        <v>0</v>
      </c>
      <c r="AT37" s="490">
        <v>0</v>
      </c>
      <c r="AU37" s="490">
        <v>0</v>
      </c>
      <c r="AV37" s="490">
        <v>0</v>
      </c>
      <c r="AW37" s="490">
        <v>0</v>
      </c>
      <c r="AX37" s="490">
        <v>0</v>
      </c>
      <c r="AY37" s="490">
        <v>0</v>
      </c>
      <c r="AZ37" s="490">
        <v>0</v>
      </c>
      <c r="BA37" s="490">
        <v>0</v>
      </c>
      <c r="BB37" s="490">
        <v>0</v>
      </c>
      <c r="BC37" s="490">
        <v>0</v>
      </c>
      <c r="BD37" s="490">
        <v>0</v>
      </c>
      <c r="BE37" s="468">
        <f t="shared" si="42"/>
        <v>0</v>
      </c>
      <c r="BF37" s="383"/>
      <c r="BG37" s="467">
        <f t="shared" si="43"/>
        <v>0</v>
      </c>
      <c r="BH37" s="467">
        <f t="shared" si="44"/>
        <v>0</v>
      </c>
      <c r="BI37" s="467">
        <f t="shared" ref="BI37:BI38" si="50">SUM(AY37:BA37)</f>
        <v>0</v>
      </c>
      <c r="BJ37" s="467">
        <f t="shared" si="45"/>
        <v>0</v>
      </c>
      <c r="BM37" s="501">
        <f t="shared" si="36"/>
        <v>0</v>
      </c>
      <c r="BN37" s="501">
        <f t="shared" si="36"/>
        <v>0</v>
      </c>
      <c r="BO37" s="501">
        <f t="shared" si="36"/>
        <v>0</v>
      </c>
      <c r="BP37" s="467">
        <f t="shared" si="36"/>
        <v>0</v>
      </c>
      <c r="BQ37" s="467">
        <f t="shared" si="36"/>
        <v>0</v>
      </c>
      <c r="BR37" s="467"/>
      <c r="BS37" s="467"/>
      <c r="BT37" s="467"/>
      <c r="BU37" s="467"/>
      <c r="BV37" s="467"/>
      <c r="BW37" s="467"/>
      <c r="BX37" s="467"/>
      <c r="BY37" s="468">
        <f t="shared" si="46"/>
        <v>0</v>
      </c>
      <c r="BZ37" s="383"/>
      <c r="CA37" s="467">
        <f t="shared" si="47"/>
        <v>0</v>
      </c>
      <c r="CB37" s="467">
        <f t="shared" si="48"/>
        <v>0</v>
      </c>
      <c r="CC37" s="467">
        <f t="shared" ref="CC37:CC38" si="51">SUM(BS37:BU37)</f>
        <v>0</v>
      </c>
      <c r="CD37" s="467">
        <f t="shared" si="49"/>
        <v>0</v>
      </c>
      <c r="CG37" s="504">
        <f t="shared" si="20"/>
        <v>0</v>
      </c>
      <c r="CH37" s="504">
        <f t="shared" si="20"/>
        <v>0</v>
      </c>
      <c r="CI37" s="504">
        <f t="shared" si="20"/>
        <v>0</v>
      </c>
      <c r="CJ37" s="491">
        <f t="shared" si="20"/>
        <v>0</v>
      </c>
      <c r="CK37" s="491">
        <f t="shared" si="20"/>
        <v>0</v>
      </c>
      <c r="CL37" s="491">
        <f t="shared" si="20"/>
        <v>0</v>
      </c>
      <c r="CM37" s="491">
        <f t="shared" si="20"/>
        <v>0</v>
      </c>
      <c r="CN37" s="491">
        <f t="shared" si="20"/>
        <v>0</v>
      </c>
      <c r="CO37" s="491">
        <f t="shared" si="20"/>
        <v>0</v>
      </c>
      <c r="CP37" s="491">
        <f t="shared" si="20"/>
        <v>0</v>
      </c>
      <c r="CQ37" s="491">
        <f t="shared" si="20"/>
        <v>0</v>
      </c>
      <c r="CR37" s="491">
        <f t="shared" si="20"/>
        <v>0</v>
      </c>
      <c r="CS37" s="492">
        <f t="shared" si="20"/>
        <v>0</v>
      </c>
      <c r="CT37" s="493"/>
      <c r="CU37" s="491">
        <f t="shared" si="21"/>
        <v>0</v>
      </c>
      <c r="CV37" s="491">
        <f t="shared" si="21"/>
        <v>0</v>
      </c>
      <c r="CW37" s="491">
        <f t="shared" si="21"/>
        <v>0</v>
      </c>
      <c r="CX37" s="491">
        <f t="shared" si="21"/>
        <v>0</v>
      </c>
      <c r="DA37" s="504">
        <f t="shared" si="22"/>
        <v>0</v>
      </c>
      <c r="DB37" s="504">
        <f t="shared" si="23"/>
        <v>0</v>
      </c>
      <c r="DC37" s="504">
        <f t="shared" si="24"/>
        <v>0</v>
      </c>
      <c r="DD37" s="491">
        <f t="shared" si="25"/>
        <v>0</v>
      </c>
      <c r="DE37" s="491">
        <f t="shared" si="26"/>
        <v>0</v>
      </c>
      <c r="DF37" s="491">
        <f t="shared" si="27"/>
        <v>0</v>
      </c>
      <c r="DG37" s="491">
        <f t="shared" si="28"/>
        <v>0</v>
      </c>
      <c r="DH37" s="491">
        <f t="shared" si="29"/>
        <v>0</v>
      </c>
      <c r="DI37" s="491">
        <f t="shared" si="30"/>
        <v>0</v>
      </c>
      <c r="DJ37" s="491">
        <f t="shared" si="31"/>
        <v>0</v>
      </c>
      <c r="DK37" s="491">
        <f t="shared" si="32"/>
        <v>0</v>
      </c>
      <c r="DL37" s="491">
        <f t="shared" si="33"/>
        <v>0</v>
      </c>
      <c r="DM37" s="492">
        <f t="shared" si="34"/>
        <v>0</v>
      </c>
      <c r="DN37" s="493"/>
      <c r="DO37" s="491">
        <f t="shared" si="35"/>
        <v>0</v>
      </c>
      <c r="DP37" s="491">
        <f t="shared" si="35"/>
        <v>0</v>
      </c>
      <c r="DQ37" s="491">
        <f t="shared" si="35"/>
        <v>0</v>
      </c>
      <c r="DR37" s="491">
        <f t="shared" si="35"/>
        <v>0</v>
      </c>
    </row>
    <row r="38" spans="2:122">
      <c r="C38" s="460" t="s">
        <v>130</v>
      </c>
      <c r="D38" s="461" t="s">
        <v>81</v>
      </c>
      <c r="E38" s="470">
        <v>1667.7740570434564</v>
      </c>
      <c r="F38" s="470">
        <v>1465.6205380652177</v>
      </c>
      <c r="G38" s="470">
        <v>1758.7446456782616</v>
      </c>
      <c r="H38" s="471">
        <v>2198.4308070978263</v>
      </c>
      <c r="I38" s="471">
        <v>2110.4935748139133</v>
      </c>
      <c r="J38" s="471">
        <v>2152.7034463101918</v>
      </c>
      <c r="K38" s="471">
        <v>2260.3386186257012</v>
      </c>
      <c r="L38" s="471">
        <v>2486.3724804882718</v>
      </c>
      <c r="M38" s="471">
        <v>2983.646976585926</v>
      </c>
      <c r="N38" s="471">
        <v>3431.1940230738146</v>
      </c>
      <c r="O38" s="471">
        <v>4460.5522299959584</v>
      </c>
      <c r="P38" s="471">
        <v>5798.717898994747</v>
      </c>
      <c r="Q38" s="472">
        <f t="shared" si="37"/>
        <v>32774.589296773287</v>
      </c>
      <c r="R38" s="383"/>
      <c r="S38" s="471">
        <f>SUM(E38:G38)</f>
        <v>4892.1392407869362</v>
      </c>
      <c r="T38" s="471">
        <f>SUM(H38:J38)</f>
        <v>6461.6278282219318</v>
      </c>
      <c r="U38" s="471">
        <f>SUM(K38:M38)</f>
        <v>7730.3580756998981</v>
      </c>
      <c r="V38" s="471">
        <f>SUM(N38:P38)</f>
        <v>13690.46415206452</v>
      </c>
      <c r="X38" s="427" t="s">
        <v>81</v>
      </c>
      <c r="Y38" s="470">
        <v>1667.7740570434564</v>
      </c>
      <c r="Z38" s="470">
        <v>1465.6205380652177</v>
      </c>
      <c r="AA38" s="470">
        <v>1758.7446456782616</v>
      </c>
      <c r="AB38" s="471">
        <v>2198.4308070978263</v>
      </c>
      <c r="AC38" s="471">
        <v>2110.4935748139133</v>
      </c>
      <c r="AD38" s="471">
        <v>2152.7034463101918</v>
      </c>
      <c r="AE38" s="471">
        <v>2260.3386186257012</v>
      </c>
      <c r="AF38" s="471">
        <v>2486.3724804882718</v>
      </c>
      <c r="AG38" s="471">
        <v>2983.646976585926</v>
      </c>
      <c r="AH38" s="471">
        <v>3431.1940230738146</v>
      </c>
      <c r="AI38" s="471">
        <v>4460.5522299959584</v>
      </c>
      <c r="AJ38" s="471">
        <v>5798.717898994747</v>
      </c>
      <c r="AK38" s="472">
        <f t="shared" si="38"/>
        <v>32774.589296773287</v>
      </c>
      <c r="AL38" s="383"/>
      <c r="AM38" s="471">
        <f t="shared" si="39"/>
        <v>4892.1392407869362</v>
      </c>
      <c r="AN38" s="471">
        <f t="shared" si="40"/>
        <v>6461.6278282219318</v>
      </c>
      <c r="AO38" s="471">
        <f>SUM(AE38:AG38)</f>
        <v>7730.3580756998981</v>
      </c>
      <c r="AP38" s="471">
        <f t="shared" si="41"/>
        <v>13690.46415206452</v>
      </c>
      <c r="AR38" s="427" t="s">
        <v>81</v>
      </c>
      <c r="AS38" s="474">
        <v>571.65</v>
      </c>
      <c r="AT38" s="474">
        <v>826.48</v>
      </c>
      <c r="AU38" s="474">
        <v>1861.61</v>
      </c>
      <c r="AV38" s="474">
        <v>2946.1099999999997</v>
      </c>
      <c r="AW38" s="474">
        <f>3000.36+5.12</f>
        <v>3005.48</v>
      </c>
      <c r="AX38" s="474">
        <f>3587.19+5.71</f>
        <v>3592.9</v>
      </c>
      <c r="AY38" s="471">
        <f t="array" ref="AY38:BD38">TRANSPOSE('TH_YouTube Performance'!J12:J17)</f>
        <v>9670.14</v>
      </c>
      <c r="AZ38" s="471">
        <v>23652.75799999966</v>
      </c>
      <c r="BA38" s="471">
        <v>4051.4699999999348</v>
      </c>
      <c r="BB38" s="471">
        <v>0</v>
      </c>
      <c r="BC38" s="471">
        <v>0</v>
      </c>
      <c r="BD38" s="471">
        <v>0</v>
      </c>
      <c r="BE38" s="472">
        <f t="shared" si="42"/>
        <v>50178.597999999598</v>
      </c>
      <c r="BF38" s="383"/>
      <c r="BG38" s="471">
        <f t="shared" si="43"/>
        <v>3259.74</v>
      </c>
      <c r="BH38" s="471">
        <f t="shared" si="44"/>
        <v>9544.49</v>
      </c>
      <c r="BI38" s="471">
        <f t="shared" si="50"/>
        <v>37374.367999999595</v>
      </c>
      <c r="BJ38" s="471">
        <f t="shared" si="45"/>
        <v>0</v>
      </c>
      <c r="BM38" s="470">
        <f t="shared" si="36"/>
        <v>-1096.1240570434566</v>
      </c>
      <c r="BN38" s="470">
        <f t="shared" si="36"/>
        <v>-639.1405380652177</v>
      </c>
      <c r="BO38" s="470">
        <f t="shared" si="36"/>
        <v>102.86535432173832</v>
      </c>
      <c r="BP38" s="471">
        <f t="shared" si="36"/>
        <v>747.67919290217333</v>
      </c>
      <c r="BQ38" s="471">
        <f t="shared" si="36"/>
        <v>894.98642518608676</v>
      </c>
      <c r="BR38" s="471"/>
      <c r="BS38" s="471"/>
      <c r="BT38" s="471"/>
      <c r="BU38" s="471"/>
      <c r="BV38" s="471"/>
      <c r="BW38" s="471"/>
      <c r="BX38" s="471"/>
      <c r="BY38" s="472">
        <f t="shared" si="46"/>
        <v>10.266377301324155</v>
      </c>
      <c r="BZ38" s="383"/>
      <c r="CA38" s="471">
        <f t="shared" si="47"/>
        <v>-1632.3992407869359</v>
      </c>
      <c r="CB38" s="471">
        <f t="shared" si="48"/>
        <v>1642.6656180882601</v>
      </c>
      <c r="CC38" s="471">
        <f t="shared" si="51"/>
        <v>0</v>
      </c>
      <c r="CD38" s="471">
        <f t="shared" si="49"/>
        <v>0</v>
      </c>
      <c r="CG38" s="505">
        <f t="shared" si="20"/>
        <v>0.34276225702502622</v>
      </c>
      <c r="CH38" s="505">
        <f t="shared" si="20"/>
        <v>0.56391131164895225</v>
      </c>
      <c r="CI38" s="505">
        <f t="shared" si="20"/>
        <v>1.0584879417114406</v>
      </c>
      <c r="CJ38" s="495">
        <f t="shared" si="20"/>
        <v>1.340096759237646</v>
      </c>
      <c r="CK38" s="495">
        <f t="shared" si="20"/>
        <v>1.4240649845451434</v>
      </c>
      <c r="CL38" s="495">
        <f t="shared" si="20"/>
        <v>1.6690176281170335</v>
      </c>
      <c r="CM38" s="495">
        <f t="shared" si="20"/>
        <v>4.2781820034909197</v>
      </c>
      <c r="CN38" s="495">
        <f t="shared" si="20"/>
        <v>9.5129584105414295</v>
      </c>
      <c r="CO38" s="495">
        <f t="shared" si="20"/>
        <v>1.3578918792315966</v>
      </c>
      <c r="CP38" s="495">
        <f t="shared" si="20"/>
        <v>0</v>
      </c>
      <c r="CQ38" s="495">
        <f t="shared" si="20"/>
        <v>0</v>
      </c>
      <c r="CR38" s="495">
        <f t="shared" si="20"/>
        <v>0</v>
      </c>
      <c r="CS38" s="496">
        <f t="shared" si="20"/>
        <v>1.531021412522773</v>
      </c>
      <c r="CT38" s="493"/>
      <c r="CU38" s="495">
        <f t="shared" si="21"/>
        <v>0.66632199934596448</v>
      </c>
      <c r="CV38" s="495">
        <f t="shared" si="21"/>
        <v>1.4771030232216871</v>
      </c>
      <c r="CW38" s="495">
        <f t="shared" si="21"/>
        <v>4.8347524958105854</v>
      </c>
      <c r="CX38" s="495">
        <f t="shared" si="21"/>
        <v>0</v>
      </c>
      <c r="DA38" s="505">
        <f t="shared" si="22"/>
        <v>0.34276225702502622</v>
      </c>
      <c r="DB38" s="505">
        <f t="shared" si="23"/>
        <v>0.56391131164895225</v>
      </c>
      <c r="DC38" s="505">
        <f t="shared" si="24"/>
        <v>1.0584879417114406</v>
      </c>
      <c r="DD38" s="495">
        <f t="shared" si="25"/>
        <v>1.340096759237646</v>
      </c>
      <c r="DE38" s="495">
        <f t="shared" si="26"/>
        <v>1.4240649845451434</v>
      </c>
      <c r="DF38" s="495">
        <f t="shared" si="27"/>
        <v>1.6690176281170335</v>
      </c>
      <c r="DG38" s="495">
        <f t="shared" si="28"/>
        <v>4.2781820034909197</v>
      </c>
      <c r="DH38" s="495">
        <f t="shared" si="29"/>
        <v>9.5129584105414295</v>
      </c>
      <c r="DI38" s="495">
        <f t="shared" si="30"/>
        <v>1.3578918792315966</v>
      </c>
      <c r="DJ38" s="495">
        <f t="shared" si="31"/>
        <v>0</v>
      </c>
      <c r="DK38" s="495">
        <f t="shared" si="32"/>
        <v>0</v>
      </c>
      <c r="DL38" s="495">
        <f t="shared" si="33"/>
        <v>0</v>
      </c>
      <c r="DM38" s="496">
        <f t="shared" si="34"/>
        <v>1.531021412522773</v>
      </c>
      <c r="DN38" s="493"/>
      <c r="DO38" s="495">
        <f t="shared" si="35"/>
        <v>-0.33367800065403547</v>
      </c>
      <c r="DP38" s="495">
        <f t="shared" si="35"/>
        <v>0.25421854395787413</v>
      </c>
      <c r="DQ38" s="495">
        <f t="shared" si="35"/>
        <v>0</v>
      </c>
      <c r="DR38" s="495">
        <f t="shared" si="35"/>
        <v>0</v>
      </c>
    </row>
    <row r="39" spans="2:122">
      <c r="X39" s="427"/>
      <c r="AR39" s="427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</row>
    <row r="40" spans="2:122" hidden="1">
      <c r="C40" s="456" t="s">
        <v>119</v>
      </c>
      <c r="D40" s="457"/>
      <c r="E40" s="473">
        <f>SUBTOTAL(9,E41:E41)</f>
        <v>0</v>
      </c>
      <c r="F40" s="473">
        <f t="shared" ref="F40:G40" si="52">SUBTOTAL(9,F41:F41)</f>
        <v>0</v>
      </c>
      <c r="G40" s="473">
        <f t="shared" si="52"/>
        <v>0</v>
      </c>
      <c r="H40" s="473">
        <f>SUBTOTAL(9,H41:H41)</f>
        <v>0</v>
      </c>
      <c r="I40" s="473">
        <f t="shared" ref="I40:J40" si="53">SUBTOTAL(9,I41:I41)</f>
        <v>0</v>
      </c>
      <c r="J40" s="473">
        <f t="shared" si="53"/>
        <v>0</v>
      </c>
      <c r="K40" s="473">
        <f>SUBTOTAL(9,K41:K41)</f>
        <v>0</v>
      </c>
      <c r="L40" s="473">
        <f t="shared" ref="L40:M40" si="54">SUBTOTAL(9,L41:L41)</f>
        <v>0</v>
      </c>
      <c r="M40" s="473">
        <f t="shared" si="54"/>
        <v>0</v>
      </c>
      <c r="N40" s="473">
        <f>SUBTOTAL(9,N41:N41)</f>
        <v>0</v>
      </c>
      <c r="O40" s="473">
        <f t="shared" ref="O40:Q40" si="55">SUBTOTAL(9,O41:O41)</f>
        <v>0</v>
      </c>
      <c r="P40" s="473">
        <f t="shared" si="55"/>
        <v>0</v>
      </c>
      <c r="Q40" s="473">
        <f t="shared" si="55"/>
        <v>0</v>
      </c>
      <c r="S40" s="465">
        <f t="shared" ref="S40:V40" si="56">SUBTOTAL(9,S41:S41)</f>
        <v>0</v>
      </c>
      <c r="T40" s="465">
        <f t="shared" si="56"/>
        <v>0</v>
      </c>
      <c r="U40" s="465">
        <f t="shared" si="56"/>
        <v>0</v>
      </c>
      <c r="V40" s="465">
        <f t="shared" si="56"/>
        <v>0</v>
      </c>
      <c r="X40" s="427"/>
      <c r="Y40" s="473">
        <f>SUBTOTAL(9,Y41:Y41)</f>
        <v>0</v>
      </c>
      <c r="Z40" s="473">
        <f t="shared" ref="Z40:AA40" si="57">SUBTOTAL(9,Z41:Z41)</f>
        <v>0</v>
      </c>
      <c r="AA40" s="473">
        <f t="shared" si="57"/>
        <v>0</v>
      </c>
      <c r="AB40" s="473">
        <f>SUBTOTAL(9,AB41:AB41)</f>
        <v>0</v>
      </c>
      <c r="AC40" s="473">
        <f t="shared" ref="AC40:AD40" si="58">SUBTOTAL(9,AC41:AC41)</f>
        <v>0</v>
      </c>
      <c r="AD40" s="473">
        <f t="shared" si="58"/>
        <v>0</v>
      </c>
      <c r="AE40" s="473">
        <f>SUBTOTAL(9,AE41:AE41)</f>
        <v>0</v>
      </c>
      <c r="AF40" s="473">
        <f t="shared" ref="AF40:AG40" si="59">SUBTOTAL(9,AF41:AF41)</f>
        <v>0</v>
      </c>
      <c r="AG40" s="473">
        <f t="shared" si="59"/>
        <v>0</v>
      </c>
      <c r="AH40" s="473">
        <f>SUBTOTAL(9,AH41:AH41)</f>
        <v>0</v>
      </c>
      <c r="AI40" s="473">
        <f t="shared" ref="AI40:AK40" si="60">SUBTOTAL(9,AI41:AI41)</f>
        <v>0</v>
      </c>
      <c r="AJ40" s="473">
        <f t="shared" si="60"/>
        <v>0</v>
      </c>
      <c r="AK40" s="473">
        <f t="shared" si="60"/>
        <v>0</v>
      </c>
      <c r="AM40" s="465">
        <f t="shared" ref="AM40:AP40" si="61">SUBTOTAL(9,AM41:AM41)</f>
        <v>0</v>
      </c>
      <c r="AN40" s="465">
        <f t="shared" si="61"/>
        <v>0</v>
      </c>
      <c r="AO40" s="465">
        <f t="shared" si="61"/>
        <v>0</v>
      </c>
      <c r="AP40" s="465">
        <f t="shared" si="61"/>
        <v>0</v>
      </c>
      <c r="AR40" s="427"/>
      <c r="AS40" s="473">
        <f>SUBTOTAL(9,AS41:AS41)</f>
        <v>0</v>
      </c>
      <c r="AT40" s="473">
        <f t="shared" ref="AT40:AU40" si="62">SUBTOTAL(9,AT41:AT41)</f>
        <v>0</v>
      </c>
      <c r="AU40" s="473">
        <f t="shared" si="62"/>
        <v>0</v>
      </c>
      <c r="AV40" s="473">
        <f>SUBTOTAL(9,AV41:AV41)</f>
        <v>0</v>
      </c>
      <c r="AW40" s="473">
        <f t="shared" ref="AW40:AX40" si="63">SUBTOTAL(9,AW41:AW41)</f>
        <v>0</v>
      </c>
      <c r="AX40" s="473">
        <f t="shared" si="63"/>
        <v>0</v>
      </c>
      <c r="AY40" s="473">
        <f>SUBTOTAL(9,AY41:AY41)</f>
        <v>0</v>
      </c>
      <c r="AZ40" s="473">
        <f t="shared" ref="AZ40:BA40" si="64">SUBTOTAL(9,AZ41:AZ41)</f>
        <v>0</v>
      </c>
      <c r="BA40" s="473">
        <f t="shared" si="64"/>
        <v>0</v>
      </c>
      <c r="BB40" s="473">
        <f>SUBTOTAL(9,BB41:BB41)</f>
        <v>0</v>
      </c>
      <c r="BC40" s="473">
        <f t="shared" ref="BC40:BE40" si="65">SUBTOTAL(9,BC41:BC41)</f>
        <v>0</v>
      </c>
      <c r="BD40" s="473">
        <f t="shared" si="65"/>
        <v>0</v>
      </c>
      <c r="BE40" s="473">
        <f t="shared" si="65"/>
        <v>0</v>
      </c>
      <c r="BG40" s="465">
        <f t="shared" ref="BG40:BJ40" si="66">SUBTOTAL(9,BG41:BG41)</f>
        <v>0</v>
      </c>
      <c r="BH40" s="465">
        <f t="shared" si="66"/>
        <v>0</v>
      </c>
      <c r="BI40" s="465">
        <f t="shared" si="66"/>
        <v>0</v>
      </c>
      <c r="BJ40" s="465">
        <f t="shared" si="66"/>
        <v>0</v>
      </c>
      <c r="BM40" s="473">
        <f>SUBTOTAL(9,BM41:BM41)</f>
        <v>0</v>
      </c>
      <c r="BN40" s="473">
        <f t="shared" ref="BN40:BO40" si="67">SUBTOTAL(9,BN41:BN41)</f>
        <v>0</v>
      </c>
      <c r="BO40" s="473">
        <f t="shared" si="67"/>
        <v>0</v>
      </c>
      <c r="BP40" s="473">
        <f>SUBTOTAL(9,BP41:BP41)</f>
        <v>0</v>
      </c>
      <c r="BQ40" s="473">
        <f>SUBTOTAL(9,BQ41:BQ41)</f>
        <v>0</v>
      </c>
      <c r="BR40" s="473">
        <f t="shared" ref="BR40" si="68">SUBTOTAL(9,BR41:BR41)</f>
        <v>0</v>
      </c>
      <c r="BS40" s="473">
        <f>SUBTOTAL(9,BS41:BS41)</f>
        <v>0</v>
      </c>
      <c r="BT40" s="473">
        <f t="shared" ref="BT40:BU40" si="69">SUBTOTAL(9,BT41:BT41)</f>
        <v>0</v>
      </c>
      <c r="BU40" s="473">
        <f t="shared" si="69"/>
        <v>0</v>
      </c>
      <c r="BV40" s="473">
        <f>SUBTOTAL(9,BV41:BV41)</f>
        <v>0</v>
      </c>
      <c r="BW40" s="473">
        <f t="shared" ref="BW40:BY40" si="70">SUBTOTAL(9,BW41:BW41)</f>
        <v>0</v>
      </c>
      <c r="BX40" s="473">
        <f t="shared" si="70"/>
        <v>0</v>
      </c>
      <c r="BY40" s="473">
        <f t="shared" si="70"/>
        <v>0</v>
      </c>
      <c r="CA40" s="465">
        <f t="shared" ref="CA40:CD40" si="71">SUBTOTAL(9,CA41:CA41)</f>
        <v>0</v>
      </c>
      <c r="CB40" s="465">
        <f t="shared" si="71"/>
        <v>0</v>
      </c>
      <c r="CC40" s="465">
        <f t="shared" si="71"/>
        <v>0</v>
      </c>
      <c r="CD40" s="465">
        <f t="shared" si="71"/>
        <v>0</v>
      </c>
      <c r="CG40" s="489">
        <f t="shared" ref="CG40:CS41" si="72">IFERROR(AS40/E40,0)</f>
        <v>0</v>
      </c>
      <c r="CH40" s="489">
        <f t="shared" si="72"/>
        <v>0</v>
      </c>
      <c r="CI40" s="489">
        <f t="shared" si="72"/>
        <v>0</v>
      </c>
      <c r="CJ40" s="489">
        <f t="shared" si="72"/>
        <v>0</v>
      </c>
      <c r="CK40" s="489">
        <f t="shared" si="72"/>
        <v>0</v>
      </c>
      <c r="CL40" s="489">
        <f t="shared" si="72"/>
        <v>0</v>
      </c>
      <c r="CM40" s="489">
        <f t="shared" si="72"/>
        <v>0</v>
      </c>
      <c r="CN40" s="489">
        <f t="shared" si="72"/>
        <v>0</v>
      </c>
      <c r="CO40" s="489">
        <f t="shared" si="72"/>
        <v>0</v>
      </c>
      <c r="CP40" s="489">
        <f t="shared" si="72"/>
        <v>0</v>
      </c>
      <c r="CQ40" s="489">
        <f t="shared" si="72"/>
        <v>0</v>
      </c>
      <c r="CR40" s="489">
        <f t="shared" si="72"/>
        <v>0</v>
      </c>
      <c r="CS40" s="489">
        <f t="shared" si="72"/>
        <v>0</v>
      </c>
      <c r="CT40" s="351"/>
      <c r="CU40" s="486">
        <f t="shared" ref="CU40:CX41" si="73">IFERROR(BG40/S40,0)</f>
        <v>0</v>
      </c>
      <c r="CV40" s="486">
        <f t="shared" si="73"/>
        <v>0</v>
      </c>
      <c r="CW40" s="486">
        <f t="shared" si="73"/>
        <v>0</v>
      </c>
      <c r="CX40" s="486">
        <f t="shared" si="73"/>
        <v>0</v>
      </c>
      <c r="DA40" s="489">
        <f t="shared" ref="DA40:DA41" si="74">IFERROR(AS40/Y40,0)</f>
        <v>0</v>
      </c>
      <c r="DB40" s="489">
        <f t="shared" ref="DB40:DB41" si="75">IFERROR(AT40/Z40,0)</f>
        <v>0</v>
      </c>
      <c r="DC40" s="489">
        <f t="shared" ref="DC40:DC41" si="76">IFERROR(AU40/AA40,0)</f>
        <v>0</v>
      </c>
      <c r="DD40" s="489">
        <f t="shared" ref="DD40:DD41" si="77">IFERROR(AV40/AB40,0)</f>
        <v>0</v>
      </c>
      <c r="DE40" s="489">
        <f t="shared" ref="DE40:DE41" si="78">IFERROR(AW40/AC40,0)</f>
        <v>0</v>
      </c>
      <c r="DF40" s="489">
        <f t="shared" ref="DF40:DF41" si="79">IFERROR(AX40/AD40,0)</f>
        <v>0</v>
      </c>
      <c r="DG40" s="489">
        <f t="shared" ref="DG40:DG41" si="80">IFERROR(AY40/AE40,0)</f>
        <v>0</v>
      </c>
      <c r="DH40" s="489">
        <f t="shared" ref="DH40:DH41" si="81">IFERROR(AZ40/AF40,0)</f>
        <v>0</v>
      </c>
      <c r="DI40" s="489">
        <f t="shared" ref="DI40:DI41" si="82">IFERROR(BA40/AG40,0)</f>
        <v>0</v>
      </c>
      <c r="DJ40" s="489">
        <f t="shared" ref="DJ40:DJ41" si="83">IFERROR(BB40/AH40,0)</f>
        <v>0</v>
      </c>
      <c r="DK40" s="489">
        <f t="shared" ref="DK40:DK41" si="84">IFERROR(BC40/AI40,0)</f>
        <v>0</v>
      </c>
      <c r="DL40" s="489">
        <f t="shared" ref="DL40:DL41" si="85">IFERROR(BD40/AJ40,0)</f>
        <v>0</v>
      </c>
      <c r="DM40" s="489">
        <f t="shared" ref="DM40:DM41" si="86">IFERROR(BE40/AK40,0)</f>
        <v>0</v>
      </c>
      <c r="DN40" s="351"/>
      <c r="DO40" s="486">
        <f t="shared" ref="DO40:DR41" si="87">IFERROR(CA40/AM40,0)</f>
        <v>0</v>
      </c>
      <c r="DP40" s="486">
        <f t="shared" si="87"/>
        <v>0</v>
      </c>
      <c r="DQ40" s="486">
        <f t="shared" si="87"/>
        <v>0</v>
      </c>
      <c r="DR40" s="486">
        <f t="shared" si="87"/>
        <v>0</v>
      </c>
    </row>
    <row r="41" spans="2:122" s="383" customFormat="1" hidden="1">
      <c r="C41" s="460" t="s">
        <v>131</v>
      </c>
      <c r="D41" s="461" t="s">
        <v>78</v>
      </c>
      <c r="E41" s="474">
        <v>0</v>
      </c>
      <c r="F41" s="474">
        <v>0</v>
      </c>
      <c r="G41" s="474">
        <v>0</v>
      </c>
      <c r="H41" s="471">
        <v>0</v>
      </c>
      <c r="I41" s="471">
        <v>0</v>
      </c>
      <c r="J41" s="471">
        <v>0</v>
      </c>
      <c r="K41" s="471">
        <v>0</v>
      </c>
      <c r="L41" s="471">
        <v>0</v>
      </c>
      <c r="M41" s="471">
        <v>0</v>
      </c>
      <c r="N41" s="471">
        <v>0</v>
      </c>
      <c r="O41" s="471">
        <v>0</v>
      </c>
      <c r="P41" s="471">
        <v>0</v>
      </c>
      <c r="Q41" s="472">
        <f>SUM(E41:P41)</f>
        <v>0</v>
      </c>
      <c r="S41" s="471">
        <f>SUM(E41:G41)</f>
        <v>0</v>
      </c>
      <c r="T41" s="471">
        <f>SUM(H41:J41)</f>
        <v>0</v>
      </c>
      <c r="U41" s="471">
        <f>SUM(K41:M41)</f>
        <v>0</v>
      </c>
      <c r="V41" s="471">
        <f>SUM(N41:P41)</f>
        <v>0</v>
      </c>
      <c r="X41" s="427" t="s">
        <v>78</v>
      </c>
      <c r="Y41" s="474">
        <v>0</v>
      </c>
      <c r="Z41" s="474">
        <v>0</v>
      </c>
      <c r="AA41" s="474">
        <v>0</v>
      </c>
      <c r="AB41" s="471">
        <v>0</v>
      </c>
      <c r="AC41" s="471">
        <v>0</v>
      </c>
      <c r="AD41" s="471">
        <v>0</v>
      </c>
      <c r="AE41" s="471">
        <v>0</v>
      </c>
      <c r="AF41" s="471">
        <v>0</v>
      </c>
      <c r="AG41" s="471">
        <v>0</v>
      </c>
      <c r="AH41" s="471">
        <v>0</v>
      </c>
      <c r="AI41" s="471">
        <v>0</v>
      </c>
      <c r="AJ41" s="471">
        <v>0</v>
      </c>
      <c r="AK41" s="472">
        <f>SUM(Y41:AJ41)</f>
        <v>0</v>
      </c>
      <c r="AM41" s="471">
        <f t="shared" ref="AM41" si="88">SUM(Y41:AA41)</f>
        <v>0</v>
      </c>
      <c r="AN41" s="471">
        <f>SUM(AB41:AD41)</f>
        <v>0</v>
      </c>
      <c r="AO41" s="471">
        <f>SUM(AE41:AG41)</f>
        <v>0</v>
      </c>
      <c r="AP41" s="471">
        <f>SUM(AH41:AJ41)</f>
        <v>0</v>
      </c>
      <c r="AR41" s="427" t="s">
        <v>78</v>
      </c>
      <c r="AS41" s="474">
        <v>0</v>
      </c>
      <c r="AT41" s="474">
        <v>0</v>
      </c>
      <c r="AU41" s="474">
        <v>0</v>
      </c>
      <c r="AV41" s="471">
        <v>0</v>
      </c>
      <c r="AW41" s="471">
        <v>0</v>
      </c>
      <c r="AX41" s="471">
        <v>0</v>
      </c>
      <c r="AY41" s="471">
        <v>0</v>
      </c>
      <c r="AZ41" s="471">
        <v>0</v>
      </c>
      <c r="BA41" s="471">
        <v>0</v>
      </c>
      <c r="BB41" s="471">
        <v>0</v>
      </c>
      <c r="BC41" s="471">
        <v>0</v>
      </c>
      <c r="BD41" s="471">
        <v>0</v>
      </c>
      <c r="BE41" s="472">
        <f>SUM(AS41:BD41)</f>
        <v>0</v>
      </c>
      <c r="BG41" s="471">
        <f t="shared" ref="BG41" si="89">SUM(AS41:AU41)</f>
        <v>0</v>
      </c>
      <c r="BH41" s="471">
        <f>SUM(AV41:AX41)</f>
        <v>0</v>
      </c>
      <c r="BI41" s="471">
        <f>SUM(AY41:BA41)</f>
        <v>0</v>
      </c>
      <c r="BJ41" s="471">
        <f>SUM(BB41:BD41)</f>
        <v>0</v>
      </c>
      <c r="BM41" s="474">
        <f>AS41-E41</f>
        <v>0</v>
      </c>
      <c r="BN41" s="474">
        <f>AT41-F41</f>
        <v>0</v>
      </c>
      <c r="BO41" s="474">
        <f>AU41-G41</f>
        <v>0</v>
      </c>
      <c r="BP41" s="471">
        <f>AV41-H41</f>
        <v>0</v>
      </c>
      <c r="BQ41" s="471">
        <f>AW41-I41</f>
        <v>0</v>
      </c>
      <c r="BR41" s="471"/>
      <c r="BS41" s="471"/>
      <c r="BT41" s="471"/>
      <c r="BU41" s="471"/>
      <c r="BV41" s="471"/>
      <c r="BW41" s="471"/>
      <c r="BX41" s="471"/>
      <c r="BY41" s="472">
        <f>SUM(BM41:BX41)</f>
        <v>0</v>
      </c>
      <c r="CA41" s="471">
        <f t="shared" ref="CA41" si="90">SUM(BM41:BO41)</f>
        <v>0</v>
      </c>
      <c r="CB41" s="471">
        <f>SUM(BP41:BR41)</f>
        <v>0</v>
      </c>
      <c r="CC41" s="471">
        <f>SUM(BS41:BU41)</f>
        <v>0</v>
      </c>
      <c r="CD41" s="471">
        <f>SUM(BV41:BX41)</f>
        <v>0</v>
      </c>
      <c r="CG41" s="494">
        <f t="shared" si="72"/>
        <v>0</v>
      </c>
      <c r="CH41" s="494">
        <f t="shared" si="72"/>
        <v>0</v>
      </c>
      <c r="CI41" s="494">
        <f t="shared" si="72"/>
        <v>0</v>
      </c>
      <c r="CJ41" s="495">
        <f t="shared" si="72"/>
        <v>0</v>
      </c>
      <c r="CK41" s="495">
        <f t="shared" si="72"/>
        <v>0</v>
      </c>
      <c r="CL41" s="495">
        <f t="shared" si="72"/>
        <v>0</v>
      </c>
      <c r="CM41" s="495">
        <f t="shared" si="72"/>
        <v>0</v>
      </c>
      <c r="CN41" s="495">
        <f t="shared" si="72"/>
        <v>0</v>
      </c>
      <c r="CO41" s="495">
        <f t="shared" si="72"/>
        <v>0</v>
      </c>
      <c r="CP41" s="495">
        <f t="shared" si="72"/>
        <v>0</v>
      </c>
      <c r="CQ41" s="495">
        <f t="shared" si="72"/>
        <v>0</v>
      </c>
      <c r="CR41" s="495">
        <f t="shared" si="72"/>
        <v>0</v>
      </c>
      <c r="CS41" s="496">
        <f t="shared" si="72"/>
        <v>0</v>
      </c>
      <c r="CT41" s="493"/>
      <c r="CU41" s="495">
        <f t="shared" si="73"/>
        <v>0</v>
      </c>
      <c r="CV41" s="495">
        <f t="shared" si="73"/>
        <v>0</v>
      </c>
      <c r="CW41" s="495">
        <f t="shared" si="73"/>
        <v>0</v>
      </c>
      <c r="CX41" s="495">
        <f t="shared" si="73"/>
        <v>0</v>
      </c>
      <c r="DA41" s="494">
        <f t="shared" si="74"/>
        <v>0</v>
      </c>
      <c r="DB41" s="494">
        <f t="shared" si="75"/>
        <v>0</v>
      </c>
      <c r="DC41" s="494">
        <f t="shared" si="76"/>
        <v>0</v>
      </c>
      <c r="DD41" s="495">
        <f t="shared" si="77"/>
        <v>0</v>
      </c>
      <c r="DE41" s="495">
        <f t="shared" si="78"/>
        <v>0</v>
      </c>
      <c r="DF41" s="495">
        <f t="shared" si="79"/>
        <v>0</v>
      </c>
      <c r="DG41" s="495">
        <f t="shared" si="80"/>
        <v>0</v>
      </c>
      <c r="DH41" s="495">
        <f t="shared" si="81"/>
        <v>0</v>
      </c>
      <c r="DI41" s="495">
        <f t="shared" si="82"/>
        <v>0</v>
      </c>
      <c r="DJ41" s="495">
        <f t="shared" si="83"/>
        <v>0</v>
      </c>
      <c r="DK41" s="495">
        <f t="shared" si="84"/>
        <v>0</v>
      </c>
      <c r="DL41" s="495">
        <f t="shared" si="85"/>
        <v>0</v>
      </c>
      <c r="DM41" s="496">
        <f t="shared" si="86"/>
        <v>0</v>
      </c>
      <c r="DN41" s="493"/>
      <c r="DO41" s="495">
        <f t="shared" si="87"/>
        <v>0</v>
      </c>
      <c r="DP41" s="495">
        <f t="shared" si="87"/>
        <v>0</v>
      </c>
      <c r="DQ41" s="495">
        <f t="shared" si="87"/>
        <v>0</v>
      </c>
      <c r="DR41" s="495">
        <f t="shared" si="87"/>
        <v>0</v>
      </c>
    </row>
    <row r="42" spans="2:122" hidden="1">
      <c r="X42" s="427"/>
      <c r="AR42" s="427"/>
      <c r="CG42" s="351"/>
      <c r="CH42" s="351"/>
      <c r="CI42" s="351"/>
      <c r="CJ42" s="351"/>
      <c r="CK42" s="351"/>
      <c r="CL42" s="351"/>
      <c r="CM42" s="351"/>
      <c r="CN42" s="351"/>
      <c r="CO42" s="351"/>
      <c r="CP42" s="351"/>
      <c r="CQ42" s="351"/>
      <c r="CR42" s="351"/>
      <c r="CS42" s="351"/>
      <c r="CT42" s="351"/>
      <c r="CU42" s="351"/>
      <c r="CV42" s="351"/>
      <c r="CW42" s="351"/>
      <c r="CX42" s="351"/>
      <c r="DA42" s="351"/>
      <c r="DB42" s="351"/>
      <c r="DC42" s="351"/>
      <c r="DD42" s="351"/>
      <c r="DE42" s="351"/>
      <c r="DF42" s="351"/>
      <c r="DG42" s="351"/>
      <c r="DH42" s="351"/>
      <c r="DI42" s="351"/>
      <c r="DJ42" s="351"/>
      <c r="DK42" s="351"/>
      <c r="DL42" s="351"/>
      <c r="DM42" s="351"/>
      <c r="DN42" s="351"/>
      <c r="DO42" s="351"/>
      <c r="DP42" s="351"/>
      <c r="DQ42" s="351"/>
      <c r="DR42" s="351"/>
    </row>
    <row r="43" spans="2:122">
      <c r="C43" s="456" t="s">
        <v>120</v>
      </c>
      <c r="D43" s="457"/>
      <c r="E43" s="473">
        <f>SUBTOTAL(9,E44:E47)</f>
        <v>0</v>
      </c>
      <c r="F43" s="473">
        <f t="shared" ref="F43:G43" si="91">SUBTOTAL(9,F44:F47)</f>
        <v>0</v>
      </c>
      <c r="G43" s="473">
        <f t="shared" si="91"/>
        <v>0</v>
      </c>
      <c r="H43" s="473">
        <f>SUBTOTAL(9,H44:H47)</f>
        <v>13322.250000000002</v>
      </c>
      <c r="I43" s="473">
        <f t="shared" ref="I43:J43" si="92">SUBTOTAL(9,I44:I47)</f>
        <v>55935.9</v>
      </c>
      <c r="J43" s="473">
        <f t="shared" si="92"/>
        <v>55935.9</v>
      </c>
      <c r="K43" s="473">
        <f>SUBTOTAL(9,K44:K47)</f>
        <v>55935.9</v>
      </c>
      <c r="L43" s="473">
        <f t="shared" ref="L43:M43" si="93">SUBTOTAL(9,L44:L47)</f>
        <v>55935.9</v>
      </c>
      <c r="M43" s="473">
        <f t="shared" si="93"/>
        <v>55935.9</v>
      </c>
      <c r="N43" s="473">
        <f>SUBTOTAL(9,N44:N47)</f>
        <v>55935.9</v>
      </c>
      <c r="O43" s="473">
        <f t="shared" ref="O43:Q43" si="94">SUBTOTAL(9,O44:O47)</f>
        <v>55935.9</v>
      </c>
      <c r="P43" s="473">
        <f t="shared" si="94"/>
        <v>55935.9</v>
      </c>
      <c r="Q43" s="473">
        <f t="shared" si="94"/>
        <v>460809.45000000007</v>
      </c>
      <c r="S43" s="465">
        <f t="shared" ref="S43:V43" si="95">SUBTOTAL(9,S44:S47)</f>
        <v>0</v>
      </c>
      <c r="T43" s="465">
        <f t="shared" si="95"/>
        <v>125194.05000000002</v>
      </c>
      <c r="U43" s="465">
        <f t="shared" si="95"/>
        <v>167807.7</v>
      </c>
      <c r="V43" s="465">
        <f t="shared" si="95"/>
        <v>167807.7</v>
      </c>
      <c r="X43" s="427"/>
      <c r="Y43" s="473">
        <f>SUBTOTAL(9,Y44:Y47)</f>
        <v>0</v>
      </c>
      <c r="Z43" s="473">
        <f t="shared" ref="Z43:AA43" si="96">SUBTOTAL(9,Z44:Z47)</f>
        <v>0</v>
      </c>
      <c r="AA43" s="473">
        <f t="shared" si="96"/>
        <v>0</v>
      </c>
      <c r="AB43" s="473">
        <f>SUBTOTAL(9,AB44:AB47)</f>
        <v>13322.250000000002</v>
      </c>
      <c r="AC43" s="473">
        <f t="shared" ref="AC43:AD43" si="97">SUBTOTAL(9,AC44:AC47)</f>
        <v>55935.9</v>
      </c>
      <c r="AD43" s="473">
        <f t="shared" si="97"/>
        <v>55935.9</v>
      </c>
      <c r="AE43" s="473">
        <f>SUBTOTAL(9,AE44:AE47)</f>
        <v>55935.9</v>
      </c>
      <c r="AF43" s="473">
        <f t="shared" ref="AF43:AG43" si="98">SUBTOTAL(9,AF44:AF47)</f>
        <v>55935.9</v>
      </c>
      <c r="AG43" s="473">
        <f t="shared" si="98"/>
        <v>55935.9</v>
      </c>
      <c r="AH43" s="473">
        <f>SUBTOTAL(9,AH44:AH47)</f>
        <v>55935.9</v>
      </c>
      <c r="AI43" s="473">
        <f t="shared" ref="AI43:AK43" si="99">SUBTOTAL(9,AI44:AI47)</f>
        <v>55935.9</v>
      </c>
      <c r="AJ43" s="473">
        <f t="shared" si="99"/>
        <v>55935.9</v>
      </c>
      <c r="AK43" s="473">
        <f t="shared" si="99"/>
        <v>460809.45000000007</v>
      </c>
      <c r="AM43" s="465">
        <f t="shared" ref="AM43:AP43" si="100">SUBTOTAL(9,AM44:AM47)</f>
        <v>0</v>
      </c>
      <c r="AN43" s="465">
        <f t="shared" si="100"/>
        <v>125194.05000000002</v>
      </c>
      <c r="AO43" s="465">
        <f t="shared" si="100"/>
        <v>167807.7</v>
      </c>
      <c r="AP43" s="465">
        <f t="shared" si="100"/>
        <v>167807.7</v>
      </c>
      <c r="AR43" s="427"/>
      <c r="AS43" s="473">
        <f>SUBTOTAL(9,AS44:AS47)</f>
        <v>1637.97</v>
      </c>
      <c r="AT43" s="473">
        <f t="shared" ref="AT43:AU43" si="101">SUBTOTAL(9,AT44:AT47)</f>
        <v>0</v>
      </c>
      <c r="AU43" s="473">
        <f t="shared" si="101"/>
        <v>1816.0700000000015</v>
      </c>
      <c r="AV43" s="473">
        <f>SUBTOTAL(9,AV44:AV47)</f>
        <v>0</v>
      </c>
      <c r="AW43" s="473">
        <f t="shared" ref="AW43:AX43" si="102">SUBTOTAL(9,AW44:AW47)</f>
        <v>6491.8099999999995</v>
      </c>
      <c r="AX43" s="473">
        <f t="shared" si="102"/>
        <v>41886.94</v>
      </c>
      <c r="AY43" s="473">
        <f>SUBTOTAL(9,AY44:AY47)</f>
        <v>0</v>
      </c>
      <c r="AZ43" s="473">
        <f t="shared" ref="AZ43:BA43" si="103">SUBTOTAL(9,AZ44:AZ47)</f>
        <v>0</v>
      </c>
      <c r="BA43" s="473">
        <f t="shared" si="103"/>
        <v>0</v>
      </c>
      <c r="BB43" s="473">
        <f>SUBTOTAL(9,BB44:BB47)</f>
        <v>0</v>
      </c>
      <c r="BC43" s="473">
        <f t="shared" ref="BC43:BE43" si="104">SUBTOTAL(9,BC44:BC47)</f>
        <v>0</v>
      </c>
      <c r="BD43" s="473">
        <f t="shared" si="104"/>
        <v>0</v>
      </c>
      <c r="BE43" s="473">
        <f t="shared" si="104"/>
        <v>51832.790000000008</v>
      </c>
      <c r="BG43" s="465">
        <f t="shared" ref="BG43:BJ43" si="105">SUBTOTAL(9,BG44:BG47)</f>
        <v>3454.0400000000018</v>
      </c>
      <c r="BH43" s="465">
        <f t="shared" si="105"/>
        <v>48378.75</v>
      </c>
      <c r="BI43" s="465">
        <f t="shared" si="105"/>
        <v>0</v>
      </c>
      <c r="BJ43" s="465">
        <f t="shared" si="105"/>
        <v>0</v>
      </c>
      <c r="BM43" s="473">
        <f>SUBTOTAL(9,BM44:BM47)</f>
        <v>1637.97</v>
      </c>
      <c r="BN43" s="473">
        <f t="shared" ref="BN43:BO43" si="106">SUBTOTAL(9,BN44:BN47)</f>
        <v>0</v>
      </c>
      <c r="BO43" s="473">
        <f t="shared" si="106"/>
        <v>1816.0700000000015</v>
      </c>
      <c r="BP43" s="473">
        <f>SUBTOTAL(9,BP44:BP47)</f>
        <v>-13322.250000000002</v>
      </c>
      <c r="BQ43" s="473">
        <f>SUBTOTAL(9,BQ44:BQ47)</f>
        <v>-49444.090000000004</v>
      </c>
      <c r="BR43" s="473">
        <f t="shared" ref="BR43" si="107">SUBTOTAL(9,BR44:BR47)</f>
        <v>0</v>
      </c>
      <c r="BS43" s="473">
        <f>SUBTOTAL(9,BS44:BS47)</f>
        <v>0</v>
      </c>
      <c r="BT43" s="473">
        <f t="shared" ref="BT43:BU43" si="108">SUBTOTAL(9,BT44:BT47)</f>
        <v>0</v>
      </c>
      <c r="BU43" s="473">
        <f t="shared" si="108"/>
        <v>0</v>
      </c>
      <c r="BV43" s="473">
        <f>SUBTOTAL(9,BV44:BV47)</f>
        <v>0</v>
      </c>
      <c r="BW43" s="473">
        <f t="shared" ref="BW43:BY43" si="109">SUBTOTAL(9,BW44:BW47)</f>
        <v>0</v>
      </c>
      <c r="BX43" s="473">
        <f t="shared" si="109"/>
        <v>0</v>
      </c>
      <c r="BY43" s="473">
        <f t="shared" si="109"/>
        <v>-59312.3</v>
      </c>
      <c r="CA43" s="465">
        <f t="shared" ref="CA43:CD43" si="110">SUBTOTAL(9,CA44:CA47)</f>
        <v>3454.0400000000018</v>
      </c>
      <c r="CB43" s="465">
        <f t="shared" si="110"/>
        <v>-62766.340000000004</v>
      </c>
      <c r="CC43" s="465">
        <f t="shared" si="110"/>
        <v>0</v>
      </c>
      <c r="CD43" s="465">
        <f t="shared" si="110"/>
        <v>0</v>
      </c>
      <c r="CG43" s="489">
        <f t="shared" ref="CG43:CS47" si="111">IFERROR(AS43/E43,0)</f>
        <v>0</v>
      </c>
      <c r="CH43" s="489">
        <f t="shared" si="111"/>
        <v>0</v>
      </c>
      <c r="CI43" s="489">
        <f t="shared" si="111"/>
        <v>0</v>
      </c>
      <c r="CJ43" s="489">
        <f t="shared" si="111"/>
        <v>0</v>
      </c>
      <c r="CK43" s="489">
        <f t="shared" si="111"/>
        <v>0.11605802355910962</v>
      </c>
      <c r="CL43" s="489">
        <f t="shared" si="111"/>
        <v>0.74883822375254538</v>
      </c>
      <c r="CM43" s="489">
        <f t="shared" si="111"/>
        <v>0</v>
      </c>
      <c r="CN43" s="489">
        <f t="shared" si="111"/>
        <v>0</v>
      </c>
      <c r="CO43" s="489">
        <f t="shared" si="111"/>
        <v>0</v>
      </c>
      <c r="CP43" s="489">
        <f t="shared" si="111"/>
        <v>0</v>
      </c>
      <c r="CQ43" s="489">
        <f t="shared" si="111"/>
        <v>0</v>
      </c>
      <c r="CR43" s="489">
        <f t="shared" si="111"/>
        <v>0</v>
      </c>
      <c r="CS43" s="489">
        <f t="shared" si="111"/>
        <v>0.11248204653789109</v>
      </c>
      <c r="CT43" s="351"/>
      <c r="CU43" s="486">
        <f t="shared" ref="CU43:CX47" si="112">IFERROR(BG43/S43,0)</f>
        <v>0</v>
      </c>
      <c r="CV43" s="486">
        <f t="shared" si="112"/>
        <v>0.38643010590359522</v>
      </c>
      <c r="CW43" s="486">
        <f t="shared" si="112"/>
        <v>0</v>
      </c>
      <c r="CX43" s="486">
        <f t="shared" si="112"/>
        <v>0</v>
      </c>
      <c r="DA43" s="489">
        <f t="shared" ref="DA43:DA47" si="113">IFERROR(AS43/Y43,0)</f>
        <v>0</v>
      </c>
      <c r="DB43" s="489">
        <f t="shared" ref="DB43:DB47" si="114">IFERROR(AT43/Z43,0)</f>
        <v>0</v>
      </c>
      <c r="DC43" s="489">
        <f t="shared" ref="DC43:DC47" si="115">IFERROR(AU43/AA43,0)</f>
        <v>0</v>
      </c>
      <c r="DD43" s="489">
        <f t="shared" ref="DD43:DD47" si="116">IFERROR(AV43/AB43,0)</f>
        <v>0</v>
      </c>
      <c r="DE43" s="489">
        <f t="shared" ref="DE43:DE47" si="117">IFERROR(AW43/AC43,0)</f>
        <v>0.11605802355910962</v>
      </c>
      <c r="DF43" s="489">
        <f t="shared" ref="DF43:DF47" si="118">IFERROR(AX43/AD43,0)</f>
        <v>0.74883822375254538</v>
      </c>
      <c r="DG43" s="489">
        <f t="shared" ref="DG43:DG47" si="119">IFERROR(AY43/AE43,0)</f>
        <v>0</v>
      </c>
      <c r="DH43" s="489">
        <f t="shared" ref="DH43:DH47" si="120">IFERROR(AZ43/AF43,0)</f>
        <v>0</v>
      </c>
      <c r="DI43" s="489">
        <f t="shared" ref="DI43:DI47" si="121">IFERROR(BA43/AG43,0)</f>
        <v>0</v>
      </c>
      <c r="DJ43" s="489">
        <f t="shared" ref="DJ43:DJ47" si="122">IFERROR(BB43/AH43,0)</f>
        <v>0</v>
      </c>
      <c r="DK43" s="489">
        <f t="shared" ref="DK43:DK47" si="123">IFERROR(BC43/AI43,0)</f>
        <v>0</v>
      </c>
      <c r="DL43" s="489">
        <f t="shared" ref="DL43:DL47" si="124">IFERROR(BD43/AJ43,0)</f>
        <v>0</v>
      </c>
      <c r="DM43" s="489">
        <f t="shared" ref="DM43:DM47" si="125">IFERROR(BE43/AK43,0)</f>
        <v>0.11248204653789109</v>
      </c>
      <c r="DN43" s="351"/>
      <c r="DO43" s="486">
        <f t="shared" ref="DO43:DR47" si="126">IFERROR(CA43/AM43,0)</f>
        <v>0</v>
      </c>
      <c r="DP43" s="486">
        <f t="shared" si="126"/>
        <v>-0.50135242050241202</v>
      </c>
      <c r="DQ43" s="486">
        <f t="shared" si="126"/>
        <v>0</v>
      </c>
      <c r="DR43" s="486">
        <f t="shared" si="126"/>
        <v>0</v>
      </c>
    </row>
    <row r="44" spans="2:122" s="383" customFormat="1">
      <c r="C44" s="458" t="s">
        <v>131</v>
      </c>
      <c r="D44" s="459" t="s">
        <v>78</v>
      </c>
      <c r="E44" s="501">
        <v>0</v>
      </c>
      <c r="F44" s="501">
        <v>0</v>
      </c>
      <c r="G44" s="501">
        <v>0</v>
      </c>
      <c r="H44" s="467">
        <v>0</v>
      </c>
      <c r="I44" s="467">
        <v>0</v>
      </c>
      <c r="J44" s="467">
        <v>0</v>
      </c>
      <c r="K44" s="467">
        <v>0</v>
      </c>
      <c r="L44" s="467">
        <v>0</v>
      </c>
      <c r="M44" s="467">
        <v>0</v>
      </c>
      <c r="N44" s="467">
        <v>0</v>
      </c>
      <c r="O44" s="467">
        <v>0</v>
      </c>
      <c r="P44" s="467">
        <v>0</v>
      </c>
      <c r="Q44" s="468">
        <f>SUM(E44:P44)</f>
        <v>0</v>
      </c>
      <c r="S44" s="467">
        <f>SUM(E44:G44)</f>
        <v>0</v>
      </c>
      <c r="T44" s="467">
        <f>SUM(H44:J44)</f>
        <v>0</v>
      </c>
      <c r="U44" s="467">
        <f>SUM(K44:M44)</f>
        <v>0</v>
      </c>
      <c r="V44" s="467">
        <f>SUM(N44:P44)</f>
        <v>0</v>
      </c>
      <c r="X44" s="427" t="s">
        <v>78</v>
      </c>
      <c r="Y44" s="501">
        <v>0</v>
      </c>
      <c r="Z44" s="501">
        <v>0</v>
      </c>
      <c r="AA44" s="501">
        <v>0</v>
      </c>
      <c r="AB44" s="467">
        <v>0</v>
      </c>
      <c r="AC44" s="467">
        <v>0</v>
      </c>
      <c r="AD44" s="467">
        <v>0</v>
      </c>
      <c r="AE44" s="467">
        <v>0</v>
      </c>
      <c r="AF44" s="467">
        <v>0</v>
      </c>
      <c r="AG44" s="467">
        <v>0</v>
      </c>
      <c r="AH44" s="467">
        <v>0</v>
      </c>
      <c r="AI44" s="467">
        <v>0</v>
      </c>
      <c r="AJ44" s="467">
        <v>0</v>
      </c>
      <c r="AK44" s="468">
        <f>SUM(Y44:AJ44)</f>
        <v>0</v>
      </c>
      <c r="AM44" s="467">
        <f t="shared" ref="AM44:AM47" si="127">SUM(Y44:AA44)</f>
        <v>0</v>
      </c>
      <c r="AN44" s="467">
        <f t="shared" ref="AN44:AN47" si="128">SUM(AB44:AD44)</f>
        <v>0</v>
      </c>
      <c r="AO44" s="467">
        <f t="shared" ref="AO44:AO47" si="129">SUM(AE44:AG44)</f>
        <v>0</v>
      </c>
      <c r="AP44" s="467">
        <f t="shared" ref="AP44:AP47" si="130">SUM(AH44:AJ44)</f>
        <v>0</v>
      </c>
      <c r="AR44" s="427" t="s">
        <v>78</v>
      </c>
      <c r="AS44" s="490">
        <v>0</v>
      </c>
      <c r="AT44" s="490">
        <v>0</v>
      </c>
      <c r="AU44" s="490">
        <v>0</v>
      </c>
      <c r="AV44" s="490">
        <v>0</v>
      </c>
      <c r="AW44" s="490">
        <v>0</v>
      </c>
      <c r="AX44" s="490">
        <v>0</v>
      </c>
      <c r="AY44" s="490"/>
      <c r="AZ44" s="490"/>
      <c r="BA44" s="490"/>
      <c r="BB44" s="490"/>
      <c r="BC44" s="490"/>
      <c r="BD44" s="490"/>
      <c r="BE44" s="468">
        <f>SUM(AS44:BD44)</f>
        <v>0</v>
      </c>
      <c r="BG44" s="467">
        <f t="shared" ref="BG44:BG47" si="131">SUM(AS44:AU44)</f>
        <v>0</v>
      </c>
      <c r="BH44" s="467">
        <f t="shared" ref="BH44:BH47" si="132">SUM(AV44:AX44)</f>
        <v>0</v>
      </c>
      <c r="BI44" s="467">
        <f t="shared" ref="BI44:BI47" si="133">SUM(AY44:BA44)</f>
        <v>0</v>
      </c>
      <c r="BJ44" s="467">
        <f t="shared" ref="BJ44:BJ47" si="134">SUM(BB44:BD44)</f>
        <v>0</v>
      </c>
      <c r="BM44" s="501">
        <f t="shared" ref="BM44:BQ47" si="135">AS44-E44</f>
        <v>0</v>
      </c>
      <c r="BN44" s="501">
        <f t="shared" si="135"/>
        <v>0</v>
      </c>
      <c r="BO44" s="501">
        <f t="shared" si="135"/>
        <v>0</v>
      </c>
      <c r="BP44" s="467">
        <f t="shared" si="135"/>
        <v>0</v>
      </c>
      <c r="BQ44" s="467">
        <f t="shared" si="135"/>
        <v>0</v>
      </c>
      <c r="BR44" s="467"/>
      <c r="BS44" s="467"/>
      <c r="BT44" s="467"/>
      <c r="BU44" s="467"/>
      <c r="BV44" s="467"/>
      <c r="BW44" s="467"/>
      <c r="BX44" s="467"/>
      <c r="BY44" s="468">
        <f>SUM(BM44:BX44)</f>
        <v>0</v>
      </c>
      <c r="CA44" s="467">
        <f t="shared" ref="CA44:CA47" si="136">SUM(BM44:BO44)</f>
        <v>0</v>
      </c>
      <c r="CB44" s="467">
        <f t="shared" ref="CB44:CB47" si="137">SUM(BP44:BR44)</f>
        <v>0</v>
      </c>
      <c r="CC44" s="467">
        <f t="shared" ref="CC44:CC47" si="138">SUM(BS44:BU44)</f>
        <v>0</v>
      </c>
      <c r="CD44" s="467">
        <f t="shared" ref="CD44:CD47" si="139">SUM(BV44:BX44)</f>
        <v>0</v>
      </c>
      <c r="CG44" s="504">
        <f t="shared" si="111"/>
        <v>0</v>
      </c>
      <c r="CH44" s="504">
        <f t="shared" si="111"/>
        <v>0</v>
      </c>
      <c r="CI44" s="504">
        <f t="shared" si="111"/>
        <v>0</v>
      </c>
      <c r="CJ44" s="491">
        <f t="shared" si="111"/>
        <v>0</v>
      </c>
      <c r="CK44" s="491">
        <f t="shared" si="111"/>
        <v>0</v>
      </c>
      <c r="CL44" s="491">
        <f t="shared" si="111"/>
        <v>0</v>
      </c>
      <c r="CM44" s="491">
        <f t="shared" si="111"/>
        <v>0</v>
      </c>
      <c r="CN44" s="491">
        <f t="shared" si="111"/>
        <v>0</v>
      </c>
      <c r="CO44" s="491">
        <f t="shared" si="111"/>
        <v>0</v>
      </c>
      <c r="CP44" s="491">
        <f t="shared" si="111"/>
        <v>0</v>
      </c>
      <c r="CQ44" s="491">
        <f t="shared" si="111"/>
        <v>0</v>
      </c>
      <c r="CR44" s="491">
        <f t="shared" si="111"/>
        <v>0</v>
      </c>
      <c r="CS44" s="492">
        <f t="shared" si="111"/>
        <v>0</v>
      </c>
      <c r="CT44" s="493"/>
      <c r="CU44" s="491">
        <f t="shared" si="112"/>
        <v>0</v>
      </c>
      <c r="CV44" s="491">
        <f t="shared" si="112"/>
        <v>0</v>
      </c>
      <c r="CW44" s="491">
        <f t="shared" si="112"/>
        <v>0</v>
      </c>
      <c r="CX44" s="491">
        <f t="shared" si="112"/>
        <v>0</v>
      </c>
      <c r="DA44" s="504">
        <f t="shared" si="113"/>
        <v>0</v>
      </c>
      <c r="DB44" s="504">
        <f t="shared" si="114"/>
        <v>0</v>
      </c>
      <c r="DC44" s="504">
        <f t="shared" si="115"/>
        <v>0</v>
      </c>
      <c r="DD44" s="491">
        <f t="shared" si="116"/>
        <v>0</v>
      </c>
      <c r="DE44" s="491">
        <f t="shared" si="117"/>
        <v>0</v>
      </c>
      <c r="DF44" s="491">
        <f t="shared" si="118"/>
        <v>0</v>
      </c>
      <c r="DG44" s="491">
        <f t="shared" si="119"/>
        <v>0</v>
      </c>
      <c r="DH44" s="491">
        <f t="shared" si="120"/>
        <v>0</v>
      </c>
      <c r="DI44" s="491">
        <f t="shared" si="121"/>
        <v>0</v>
      </c>
      <c r="DJ44" s="491">
        <f t="shared" si="122"/>
        <v>0</v>
      </c>
      <c r="DK44" s="491">
        <f t="shared" si="123"/>
        <v>0</v>
      </c>
      <c r="DL44" s="491">
        <f t="shared" si="124"/>
        <v>0</v>
      </c>
      <c r="DM44" s="492">
        <f t="shared" si="125"/>
        <v>0</v>
      </c>
      <c r="DN44" s="493"/>
      <c r="DO44" s="491">
        <f t="shared" si="126"/>
        <v>0</v>
      </c>
      <c r="DP44" s="491">
        <f t="shared" si="126"/>
        <v>0</v>
      </c>
      <c r="DQ44" s="491">
        <f t="shared" si="126"/>
        <v>0</v>
      </c>
      <c r="DR44" s="491">
        <f t="shared" si="126"/>
        <v>0</v>
      </c>
    </row>
    <row r="45" spans="2:122" s="383" customFormat="1">
      <c r="C45" s="458" t="s">
        <v>131</v>
      </c>
      <c r="D45" s="459" t="s">
        <v>79</v>
      </c>
      <c r="E45" s="501">
        <v>0</v>
      </c>
      <c r="F45" s="501">
        <v>0</v>
      </c>
      <c r="G45" s="501">
        <v>0</v>
      </c>
      <c r="H45" s="467">
        <v>0</v>
      </c>
      <c r="I45" s="467">
        <v>0</v>
      </c>
      <c r="J45" s="467">
        <v>0</v>
      </c>
      <c r="K45" s="467">
        <v>0</v>
      </c>
      <c r="L45" s="467">
        <v>0</v>
      </c>
      <c r="M45" s="467">
        <v>0</v>
      </c>
      <c r="N45" s="467">
        <v>0</v>
      </c>
      <c r="O45" s="467">
        <v>0</v>
      </c>
      <c r="P45" s="467">
        <v>0</v>
      </c>
      <c r="Q45" s="468">
        <f t="shared" ref="Q45:Q47" si="140">SUM(E45:P45)</f>
        <v>0</v>
      </c>
      <c r="S45" s="467">
        <f>SUM(E45:G45)</f>
        <v>0</v>
      </c>
      <c r="T45" s="467">
        <f>SUM(H45:J45)</f>
        <v>0</v>
      </c>
      <c r="U45" s="467">
        <f>SUM(K45:M45)</f>
        <v>0</v>
      </c>
      <c r="V45" s="467">
        <f>SUM(N45:P45)</f>
        <v>0</v>
      </c>
      <c r="X45" s="427" t="s">
        <v>79</v>
      </c>
      <c r="Y45" s="501">
        <v>0</v>
      </c>
      <c r="Z45" s="501">
        <v>0</v>
      </c>
      <c r="AA45" s="501">
        <v>0</v>
      </c>
      <c r="AB45" s="467">
        <v>0</v>
      </c>
      <c r="AC45" s="467">
        <v>0</v>
      </c>
      <c r="AD45" s="467">
        <v>0</v>
      </c>
      <c r="AE45" s="467">
        <v>0</v>
      </c>
      <c r="AF45" s="467">
        <v>0</v>
      </c>
      <c r="AG45" s="467">
        <v>0</v>
      </c>
      <c r="AH45" s="467">
        <v>0</v>
      </c>
      <c r="AI45" s="467">
        <v>0</v>
      </c>
      <c r="AJ45" s="467">
        <v>0</v>
      </c>
      <c r="AK45" s="468">
        <f t="shared" ref="AK45:AK47" si="141">SUM(Y45:AJ45)</f>
        <v>0</v>
      </c>
      <c r="AM45" s="467">
        <f t="shared" si="127"/>
        <v>0</v>
      </c>
      <c r="AN45" s="467">
        <f t="shared" si="128"/>
        <v>0</v>
      </c>
      <c r="AO45" s="467">
        <f t="shared" si="129"/>
        <v>0</v>
      </c>
      <c r="AP45" s="467">
        <f t="shared" si="130"/>
        <v>0</v>
      </c>
      <c r="AR45" s="427" t="s">
        <v>79</v>
      </c>
      <c r="AS45" s="490">
        <v>0</v>
      </c>
      <c r="AT45" s="490">
        <v>0</v>
      </c>
      <c r="AU45" s="490">
        <v>0</v>
      </c>
      <c r="AV45" s="490">
        <v>0</v>
      </c>
      <c r="AW45" s="490">
        <v>0</v>
      </c>
      <c r="AX45" s="490">
        <v>0</v>
      </c>
      <c r="AY45" s="490"/>
      <c r="AZ45" s="490"/>
      <c r="BA45" s="490"/>
      <c r="BB45" s="490"/>
      <c r="BC45" s="490"/>
      <c r="BD45" s="490"/>
      <c r="BE45" s="468">
        <f t="shared" ref="BE45:BE47" si="142">SUM(AS45:BD45)</f>
        <v>0</v>
      </c>
      <c r="BG45" s="467">
        <f t="shared" si="131"/>
        <v>0</v>
      </c>
      <c r="BH45" s="467">
        <f t="shared" si="132"/>
        <v>0</v>
      </c>
      <c r="BI45" s="467">
        <f t="shared" si="133"/>
        <v>0</v>
      </c>
      <c r="BJ45" s="467">
        <f t="shared" si="134"/>
        <v>0</v>
      </c>
      <c r="BM45" s="501">
        <f t="shared" si="135"/>
        <v>0</v>
      </c>
      <c r="BN45" s="501">
        <f t="shared" si="135"/>
        <v>0</v>
      </c>
      <c r="BO45" s="501">
        <f t="shared" si="135"/>
        <v>0</v>
      </c>
      <c r="BP45" s="467">
        <f t="shared" si="135"/>
        <v>0</v>
      </c>
      <c r="BQ45" s="467">
        <f t="shared" si="135"/>
        <v>0</v>
      </c>
      <c r="BR45" s="467"/>
      <c r="BS45" s="467"/>
      <c r="BT45" s="467"/>
      <c r="BU45" s="467"/>
      <c r="BV45" s="467"/>
      <c r="BW45" s="467"/>
      <c r="BX45" s="467"/>
      <c r="BY45" s="468">
        <f t="shared" ref="BY45:BY47" si="143">SUM(BM45:BX45)</f>
        <v>0</v>
      </c>
      <c r="CA45" s="467">
        <f t="shared" si="136"/>
        <v>0</v>
      </c>
      <c r="CB45" s="467">
        <f t="shared" si="137"/>
        <v>0</v>
      </c>
      <c r="CC45" s="467">
        <f t="shared" si="138"/>
        <v>0</v>
      </c>
      <c r="CD45" s="467">
        <f t="shared" si="139"/>
        <v>0</v>
      </c>
      <c r="CG45" s="504">
        <f t="shared" si="111"/>
        <v>0</v>
      </c>
      <c r="CH45" s="504">
        <f t="shared" si="111"/>
        <v>0</v>
      </c>
      <c r="CI45" s="504">
        <f t="shared" si="111"/>
        <v>0</v>
      </c>
      <c r="CJ45" s="491">
        <f t="shared" si="111"/>
        <v>0</v>
      </c>
      <c r="CK45" s="491">
        <f t="shared" si="111"/>
        <v>0</v>
      </c>
      <c r="CL45" s="491">
        <f t="shared" si="111"/>
        <v>0</v>
      </c>
      <c r="CM45" s="491">
        <f t="shared" si="111"/>
        <v>0</v>
      </c>
      <c r="CN45" s="491">
        <f t="shared" si="111"/>
        <v>0</v>
      </c>
      <c r="CO45" s="491">
        <f t="shared" si="111"/>
        <v>0</v>
      </c>
      <c r="CP45" s="491">
        <f t="shared" si="111"/>
        <v>0</v>
      </c>
      <c r="CQ45" s="491">
        <f t="shared" si="111"/>
        <v>0</v>
      </c>
      <c r="CR45" s="491">
        <f t="shared" si="111"/>
        <v>0</v>
      </c>
      <c r="CS45" s="492">
        <f t="shared" si="111"/>
        <v>0</v>
      </c>
      <c r="CT45" s="493"/>
      <c r="CU45" s="491">
        <f t="shared" si="112"/>
        <v>0</v>
      </c>
      <c r="CV45" s="491">
        <f t="shared" si="112"/>
        <v>0</v>
      </c>
      <c r="CW45" s="491">
        <f t="shared" si="112"/>
        <v>0</v>
      </c>
      <c r="CX45" s="491">
        <f t="shared" si="112"/>
        <v>0</v>
      </c>
      <c r="DA45" s="504">
        <f t="shared" si="113"/>
        <v>0</v>
      </c>
      <c r="DB45" s="504">
        <f t="shared" si="114"/>
        <v>0</v>
      </c>
      <c r="DC45" s="504">
        <f t="shared" si="115"/>
        <v>0</v>
      </c>
      <c r="DD45" s="491">
        <f t="shared" si="116"/>
        <v>0</v>
      </c>
      <c r="DE45" s="491">
        <f t="shared" si="117"/>
        <v>0</v>
      </c>
      <c r="DF45" s="491">
        <f t="shared" si="118"/>
        <v>0</v>
      </c>
      <c r="DG45" s="491">
        <f t="shared" si="119"/>
        <v>0</v>
      </c>
      <c r="DH45" s="491">
        <f t="shared" si="120"/>
        <v>0</v>
      </c>
      <c r="DI45" s="491">
        <f t="shared" si="121"/>
        <v>0</v>
      </c>
      <c r="DJ45" s="491">
        <f t="shared" si="122"/>
        <v>0</v>
      </c>
      <c r="DK45" s="491">
        <f t="shared" si="123"/>
        <v>0</v>
      </c>
      <c r="DL45" s="491">
        <f t="shared" si="124"/>
        <v>0</v>
      </c>
      <c r="DM45" s="492">
        <f t="shared" si="125"/>
        <v>0</v>
      </c>
      <c r="DN45" s="493"/>
      <c r="DO45" s="491">
        <f t="shared" si="126"/>
        <v>0</v>
      </c>
      <c r="DP45" s="491">
        <f t="shared" si="126"/>
        <v>0</v>
      </c>
      <c r="DQ45" s="491">
        <f t="shared" si="126"/>
        <v>0</v>
      </c>
      <c r="DR45" s="491">
        <f t="shared" si="126"/>
        <v>0</v>
      </c>
    </row>
    <row r="46" spans="2:122" s="383" customFormat="1" hidden="1">
      <c r="C46" s="458" t="s">
        <v>131</v>
      </c>
      <c r="D46" s="459" t="s">
        <v>80</v>
      </c>
      <c r="E46" s="501">
        <v>0</v>
      </c>
      <c r="F46" s="501">
        <v>0</v>
      </c>
      <c r="G46" s="501">
        <v>0</v>
      </c>
      <c r="H46" s="467">
        <v>0</v>
      </c>
      <c r="I46" s="467">
        <v>0</v>
      </c>
      <c r="J46" s="467">
        <v>0</v>
      </c>
      <c r="K46" s="467">
        <v>0</v>
      </c>
      <c r="L46" s="467">
        <v>0</v>
      </c>
      <c r="M46" s="467">
        <v>0</v>
      </c>
      <c r="N46" s="467">
        <v>0</v>
      </c>
      <c r="O46" s="467">
        <v>0</v>
      </c>
      <c r="P46" s="467">
        <v>0</v>
      </c>
      <c r="Q46" s="468">
        <f t="shared" si="140"/>
        <v>0</v>
      </c>
      <c r="S46" s="467">
        <f>SUM(E46:G46)</f>
        <v>0</v>
      </c>
      <c r="T46" s="467">
        <f>SUM(H46:J46)</f>
        <v>0</v>
      </c>
      <c r="U46" s="467">
        <f>SUM(K46:M46)</f>
        <v>0</v>
      </c>
      <c r="V46" s="467">
        <f>SUM(N46:P46)</f>
        <v>0</v>
      </c>
      <c r="X46" s="427" t="s">
        <v>80</v>
      </c>
      <c r="Y46" s="501">
        <v>0</v>
      </c>
      <c r="Z46" s="501">
        <v>0</v>
      </c>
      <c r="AA46" s="501">
        <v>0</v>
      </c>
      <c r="AB46" s="467">
        <v>0</v>
      </c>
      <c r="AC46" s="467">
        <v>0</v>
      </c>
      <c r="AD46" s="467">
        <v>0</v>
      </c>
      <c r="AE46" s="467">
        <v>0</v>
      </c>
      <c r="AF46" s="467">
        <v>0</v>
      </c>
      <c r="AG46" s="467">
        <v>0</v>
      </c>
      <c r="AH46" s="467">
        <v>0</v>
      </c>
      <c r="AI46" s="467">
        <v>0</v>
      </c>
      <c r="AJ46" s="467">
        <v>0</v>
      </c>
      <c r="AK46" s="468">
        <f t="shared" si="141"/>
        <v>0</v>
      </c>
      <c r="AM46" s="467">
        <f t="shared" si="127"/>
        <v>0</v>
      </c>
      <c r="AN46" s="467">
        <f t="shared" si="128"/>
        <v>0</v>
      </c>
      <c r="AO46" s="467">
        <f t="shared" si="129"/>
        <v>0</v>
      </c>
      <c r="AP46" s="467">
        <f t="shared" si="130"/>
        <v>0</v>
      </c>
      <c r="AR46" s="427" t="s">
        <v>80</v>
      </c>
      <c r="AS46" s="490">
        <v>0</v>
      </c>
      <c r="AT46" s="490">
        <v>0</v>
      </c>
      <c r="AU46" s="490">
        <v>0</v>
      </c>
      <c r="AV46" s="490">
        <v>0</v>
      </c>
      <c r="AW46" s="490">
        <v>0</v>
      </c>
      <c r="AX46" s="490">
        <v>0</v>
      </c>
      <c r="AY46" s="490"/>
      <c r="AZ46" s="490"/>
      <c r="BA46" s="490"/>
      <c r="BB46" s="490"/>
      <c r="BC46" s="490"/>
      <c r="BD46" s="490"/>
      <c r="BE46" s="468">
        <f t="shared" si="142"/>
        <v>0</v>
      </c>
      <c r="BG46" s="467">
        <f t="shared" si="131"/>
        <v>0</v>
      </c>
      <c r="BH46" s="467">
        <f t="shared" si="132"/>
        <v>0</v>
      </c>
      <c r="BI46" s="467">
        <f t="shared" si="133"/>
        <v>0</v>
      </c>
      <c r="BJ46" s="467">
        <f t="shared" si="134"/>
        <v>0</v>
      </c>
      <c r="BM46" s="501">
        <f t="shared" si="135"/>
        <v>0</v>
      </c>
      <c r="BN46" s="501">
        <f t="shared" si="135"/>
        <v>0</v>
      </c>
      <c r="BO46" s="501">
        <f t="shared" si="135"/>
        <v>0</v>
      </c>
      <c r="BP46" s="467">
        <f t="shared" si="135"/>
        <v>0</v>
      </c>
      <c r="BQ46" s="467">
        <f t="shared" si="135"/>
        <v>0</v>
      </c>
      <c r="BR46" s="467"/>
      <c r="BS46" s="467"/>
      <c r="BT46" s="467"/>
      <c r="BU46" s="467"/>
      <c r="BV46" s="467"/>
      <c r="BW46" s="467"/>
      <c r="BX46" s="467"/>
      <c r="BY46" s="468">
        <f t="shared" si="143"/>
        <v>0</v>
      </c>
      <c r="CA46" s="467">
        <f t="shared" si="136"/>
        <v>0</v>
      </c>
      <c r="CB46" s="467">
        <f t="shared" si="137"/>
        <v>0</v>
      </c>
      <c r="CC46" s="467">
        <f t="shared" si="138"/>
        <v>0</v>
      </c>
      <c r="CD46" s="467">
        <f t="shared" si="139"/>
        <v>0</v>
      </c>
      <c r="CG46" s="504">
        <f t="shared" si="111"/>
        <v>0</v>
      </c>
      <c r="CH46" s="504">
        <f t="shared" si="111"/>
        <v>0</v>
      </c>
      <c r="CI46" s="504">
        <f t="shared" si="111"/>
        <v>0</v>
      </c>
      <c r="CJ46" s="491">
        <f t="shared" si="111"/>
        <v>0</v>
      </c>
      <c r="CK46" s="491">
        <f t="shared" si="111"/>
        <v>0</v>
      </c>
      <c r="CL46" s="491">
        <f t="shared" si="111"/>
        <v>0</v>
      </c>
      <c r="CM46" s="491">
        <f t="shared" si="111"/>
        <v>0</v>
      </c>
      <c r="CN46" s="491">
        <f t="shared" si="111"/>
        <v>0</v>
      </c>
      <c r="CO46" s="491">
        <f t="shared" si="111"/>
        <v>0</v>
      </c>
      <c r="CP46" s="491">
        <f t="shared" si="111"/>
        <v>0</v>
      </c>
      <c r="CQ46" s="491">
        <f t="shared" si="111"/>
        <v>0</v>
      </c>
      <c r="CR46" s="491">
        <f t="shared" si="111"/>
        <v>0</v>
      </c>
      <c r="CS46" s="492">
        <f t="shared" si="111"/>
        <v>0</v>
      </c>
      <c r="CT46" s="493"/>
      <c r="CU46" s="491">
        <f t="shared" si="112"/>
        <v>0</v>
      </c>
      <c r="CV46" s="491">
        <f t="shared" si="112"/>
        <v>0</v>
      </c>
      <c r="CW46" s="491">
        <f t="shared" si="112"/>
        <v>0</v>
      </c>
      <c r="CX46" s="491">
        <f t="shared" si="112"/>
        <v>0</v>
      </c>
      <c r="DA46" s="504">
        <f t="shared" si="113"/>
        <v>0</v>
      </c>
      <c r="DB46" s="504">
        <f t="shared" si="114"/>
        <v>0</v>
      </c>
      <c r="DC46" s="504">
        <f t="shared" si="115"/>
        <v>0</v>
      </c>
      <c r="DD46" s="491">
        <f t="shared" si="116"/>
        <v>0</v>
      </c>
      <c r="DE46" s="491">
        <f t="shared" si="117"/>
        <v>0</v>
      </c>
      <c r="DF46" s="491">
        <f t="shared" si="118"/>
        <v>0</v>
      </c>
      <c r="DG46" s="491">
        <f t="shared" si="119"/>
        <v>0</v>
      </c>
      <c r="DH46" s="491">
        <f t="shared" si="120"/>
        <v>0</v>
      </c>
      <c r="DI46" s="491">
        <f t="shared" si="121"/>
        <v>0</v>
      </c>
      <c r="DJ46" s="491">
        <f t="shared" si="122"/>
        <v>0</v>
      </c>
      <c r="DK46" s="491">
        <f t="shared" si="123"/>
        <v>0</v>
      </c>
      <c r="DL46" s="491">
        <f t="shared" si="124"/>
        <v>0</v>
      </c>
      <c r="DM46" s="492">
        <f t="shared" si="125"/>
        <v>0</v>
      </c>
      <c r="DN46" s="493"/>
      <c r="DO46" s="491">
        <f t="shared" si="126"/>
        <v>0</v>
      </c>
      <c r="DP46" s="491">
        <f t="shared" si="126"/>
        <v>0</v>
      </c>
      <c r="DQ46" s="491">
        <f t="shared" si="126"/>
        <v>0</v>
      </c>
      <c r="DR46" s="491">
        <f t="shared" si="126"/>
        <v>0</v>
      </c>
    </row>
    <row r="47" spans="2:122" s="383" customFormat="1">
      <c r="C47" s="460" t="s">
        <v>118</v>
      </c>
      <c r="D47" s="461" t="s">
        <v>104</v>
      </c>
      <c r="E47" s="470">
        <v>0</v>
      </c>
      <c r="F47" s="470">
        <v>0</v>
      </c>
      <c r="G47" s="470">
        <v>0</v>
      </c>
      <c r="H47" s="471">
        <v>13322.250000000002</v>
      </c>
      <c r="I47" s="471">
        <v>55935.9</v>
      </c>
      <c r="J47" s="471">
        <v>55935.9</v>
      </c>
      <c r="K47" s="471">
        <v>55935.9</v>
      </c>
      <c r="L47" s="471">
        <v>55935.9</v>
      </c>
      <c r="M47" s="471">
        <v>55935.9</v>
      </c>
      <c r="N47" s="471">
        <v>55935.9</v>
      </c>
      <c r="O47" s="471">
        <v>55935.9</v>
      </c>
      <c r="P47" s="471">
        <v>55935.9</v>
      </c>
      <c r="Q47" s="472">
        <f t="shared" si="140"/>
        <v>460809.45000000007</v>
      </c>
      <c r="S47" s="471">
        <f>SUM(E47:G47)</f>
        <v>0</v>
      </c>
      <c r="T47" s="471">
        <f>SUM(H47:J47)</f>
        <v>125194.05000000002</v>
      </c>
      <c r="U47" s="471">
        <f>SUM(K47:M47)</f>
        <v>167807.7</v>
      </c>
      <c r="V47" s="471">
        <f>SUM(N47:P47)</f>
        <v>167807.7</v>
      </c>
      <c r="X47" s="427" t="s">
        <v>104</v>
      </c>
      <c r="Y47" s="470">
        <v>0</v>
      </c>
      <c r="Z47" s="470">
        <v>0</v>
      </c>
      <c r="AA47" s="470">
        <v>0</v>
      </c>
      <c r="AB47" s="471">
        <v>13322.250000000002</v>
      </c>
      <c r="AC47" s="471">
        <v>55935.9</v>
      </c>
      <c r="AD47" s="471">
        <v>55935.9</v>
      </c>
      <c r="AE47" s="471">
        <v>55935.9</v>
      </c>
      <c r="AF47" s="471">
        <v>55935.9</v>
      </c>
      <c r="AG47" s="471">
        <v>55935.9</v>
      </c>
      <c r="AH47" s="471">
        <v>55935.9</v>
      </c>
      <c r="AI47" s="471">
        <v>55935.9</v>
      </c>
      <c r="AJ47" s="471">
        <v>55935.9</v>
      </c>
      <c r="AK47" s="472">
        <f t="shared" si="141"/>
        <v>460809.45000000007</v>
      </c>
      <c r="AM47" s="471">
        <f t="shared" si="127"/>
        <v>0</v>
      </c>
      <c r="AN47" s="471">
        <f t="shared" si="128"/>
        <v>125194.05000000002</v>
      </c>
      <c r="AO47" s="471">
        <f t="shared" si="129"/>
        <v>167807.7</v>
      </c>
      <c r="AP47" s="471">
        <f t="shared" si="130"/>
        <v>167807.7</v>
      </c>
      <c r="AR47" s="427" t="s">
        <v>104</v>
      </c>
      <c r="AS47" s="474">
        <v>1637.97</v>
      </c>
      <c r="AT47" s="474">
        <v>0</v>
      </c>
      <c r="AU47" s="474">
        <v>1816.0700000000015</v>
      </c>
      <c r="AV47" s="474">
        <v>0</v>
      </c>
      <c r="AW47" s="474">
        <v>6491.8099999999995</v>
      </c>
      <c r="AX47" s="474">
        <v>41886.94</v>
      </c>
      <c r="AY47" s="474"/>
      <c r="AZ47" s="474"/>
      <c r="BA47" s="474"/>
      <c r="BB47" s="474"/>
      <c r="BC47" s="474"/>
      <c r="BD47" s="474"/>
      <c r="BE47" s="472">
        <f t="shared" si="142"/>
        <v>51832.790000000008</v>
      </c>
      <c r="BG47" s="471">
        <f t="shared" si="131"/>
        <v>3454.0400000000018</v>
      </c>
      <c r="BH47" s="471">
        <f t="shared" si="132"/>
        <v>48378.75</v>
      </c>
      <c r="BI47" s="471">
        <f t="shared" si="133"/>
        <v>0</v>
      </c>
      <c r="BJ47" s="471">
        <f t="shared" si="134"/>
        <v>0</v>
      </c>
      <c r="BM47" s="470">
        <f t="shared" si="135"/>
        <v>1637.97</v>
      </c>
      <c r="BN47" s="470">
        <f t="shared" si="135"/>
        <v>0</v>
      </c>
      <c r="BO47" s="470">
        <f t="shared" si="135"/>
        <v>1816.0700000000015</v>
      </c>
      <c r="BP47" s="471">
        <f t="shared" si="135"/>
        <v>-13322.250000000002</v>
      </c>
      <c r="BQ47" s="471">
        <f t="shared" si="135"/>
        <v>-49444.090000000004</v>
      </c>
      <c r="BR47" s="471"/>
      <c r="BS47" s="471"/>
      <c r="BT47" s="471"/>
      <c r="BU47" s="471"/>
      <c r="BV47" s="471"/>
      <c r="BW47" s="471"/>
      <c r="BX47" s="471"/>
      <c r="BY47" s="472">
        <f t="shared" si="143"/>
        <v>-59312.3</v>
      </c>
      <c r="CA47" s="471">
        <f t="shared" si="136"/>
        <v>3454.0400000000018</v>
      </c>
      <c r="CB47" s="471">
        <f t="shared" si="137"/>
        <v>-62766.340000000004</v>
      </c>
      <c r="CC47" s="471">
        <f t="shared" si="138"/>
        <v>0</v>
      </c>
      <c r="CD47" s="471">
        <f t="shared" si="139"/>
        <v>0</v>
      </c>
      <c r="CG47" s="505">
        <f t="shared" si="111"/>
        <v>0</v>
      </c>
      <c r="CH47" s="505">
        <f t="shared" si="111"/>
        <v>0</v>
      </c>
      <c r="CI47" s="505">
        <f t="shared" si="111"/>
        <v>0</v>
      </c>
      <c r="CJ47" s="495">
        <f t="shared" si="111"/>
        <v>0</v>
      </c>
      <c r="CK47" s="495">
        <f t="shared" si="111"/>
        <v>0.11605802355910962</v>
      </c>
      <c r="CL47" s="495">
        <f t="shared" si="111"/>
        <v>0.74883822375254538</v>
      </c>
      <c r="CM47" s="495">
        <f t="shared" si="111"/>
        <v>0</v>
      </c>
      <c r="CN47" s="495">
        <f t="shared" si="111"/>
        <v>0</v>
      </c>
      <c r="CO47" s="495">
        <f t="shared" si="111"/>
        <v>0</v>
      </c>
      <c r="CP47" s="495">
        <f t="shared" si="111"/>
        <v>0</v>
      </c>
      <c r="CQ47" s="495">
        <f t="shared" si="111"/>
        <v>0</v>
      </c>
      <c r="CR47" s="495">
        <f t="shared" si="111"/>
        <v>0</v>
      </c>
      <c r="CS47" s="496">
        <f t="shared" si="111"/>
        <v>0.11248204653789109</v>
      </c>
      <c r="CT47" s="493"/>
      <c r="CU47" s="495">
        <f t="shared" si="112"/>
        <v>0</v>
      </c>
      <c r="CV47" s="495">
        <f t="shared" si="112"/>
        <v>0.38643010590359522</v>
      </c>
      <c r="CW47" s="495">
        <f t="shared" si="112"/>
        <v>0</v>
      </c>
      <c r="CX47" s="495">
        <f t="shared" si="112"/>
        <v>0</v>
      </c>
      <c r="DA47" s="505">
        <f t="shared" si="113"/>
        <v>0</v>
      </c>
      <c r="DB47" s="505">
        <f t="shared" si="114"/>
        <v>0</v>
      </c>
      <c r="DC47" s="505">
        <f t="shared" si="115"/>
        <v>0</v>
      </c>
      <c r="DD47" s="495">
        <f t="shared" si="116"/>
        <v>0</v>
      </c>
      <c r="DE47" s="495">
        <f t="shared" si="117"/>
        <v>0.11605802355910962</v>
      </c>
      <c r="DF47" s="495">
        <f t="shared" si="118"/>
        <v>0.74883822375254538</v>
      </c>
      <c r="DG47" s="495">
        <f t="shared" si="119"/>
        <v>0</v>
      </c>
      <c r="DH47" s="495">
        <f t="shared" si="120"/>
        <v>0</v>
      </c>
      <c r="DI47" s="495">
        <f t="shared" si="121"/>
        <v>0</v>
      </c>
      <c r="DJ47" s="495">
        <f t="shared" si="122"/>
        <v>0</v>
      </c>
      <c r="DK47" s="495">
        <f t="shared" si="123"/>
        <v>0</v>
      </c>
      <c r="DL47" s="495">
        <f t="shared" si="124"/>
        <v>0</v>
      </c>
      <c r="DM47" s="496">
        <f t="shared" si="125"/>
        <v>0.11248204653789109</v>
      </c>
      <c r="DN47" s="493"/>
      <c r="DO47" s="495">
        <f t="shared" si="126"/>
        <v>0</v>
      </c>
      <c r="DP47" s="495">
        <f t="shared" si="126"/>
        <v>-0.50135242050241202</v>
      </c>
      <c r="DQ47" s="495">
        <f t="shared" si="126"/>
        <v>0</v>
      </c>
      <c r="DR47" s="495">
        <f t="shared" si="126"/>
        <v>0</v>
      </c>
    </row>
    <row r="48" spans="2:122">
      <c r="X48" s="427"/>
      <c r="AR48" s="427"/>
      <c r="CG48" s="351"/>
      <c r="CH48" s="351"/>
      <c r="CI48" s="351"/>
      <c r="CJ48" s="351"/>
      <c r="CK48" s="351"/>
      <c r="CL48" s="351"/>
      <c r="CM48" s="351"/>
      <c r="CN48" s="351"/>
      <c r="CO48" s="351"/>
      <c r="CP48" s="351"/>
      <c r="CQ48" s="351"/>
      <c r="CR48" s="351"/>
      <c r="CS48" s="351"/>
      <c r="CT48" s="351"/>
      <c r="CU48" s="351"/>
      <c r="CV48" s="351"/>
      <c r="CW48" s="351"/>
      <c r="CX48" s="351"/>
      <c r="DA48" s="351"/>
      <c r="DB48" s="351"/>
      <c r="DC48" s="351"/>
      <c r="DD48" s="351"/>
      <c r="DE48" s="351"/>
      <c r="DF48" s="351"/>
      <c r="DG48" s="351"/>
      <c r="DH48" s="351"/>
      <c r="DI48" s="351"/>
      <c r="DJ48" s="351"/>
      <c r="DK48" s="351"/>
      <c r="DL48" s="351"/>
      <c r="DM48" s="351"/>
      <c r="DN48" s="351"/>
      <c r="DO48" s="351"/>
      <c r="DP48" s="351"/>
      <c r="DQ48" s="351"/>
      <c r="DR48" s="351"/>
    </row>
    <row r="49" spans="1:123" hidden="1">
      <c r="C49" s="456" t="s">
        <v>121</v>
      </c>
      <c r="D49" s="457"/>
      <c r="E49" s="473">
        <f>SUBTOTAL(9,E50:E50)</f>
        <v>0</v>
      </c>
      <c r="F49" s="473">
        <f t="shared" ref="F49:G49" si="144">SUBTOTAL(9,F50:F50)</f>
        <v>0</v>
      </c>
      <c r="G49" s="473">
        <f t="shared" si="144"/>
        <v>0</v>
      </c>
      <c r="H49" s="473">
        <f>SUBTOTAL(9,H50:H50)</f>
        <v>0</v>
      </c>
      <c r="I49" s="473">
        <f t="shared" ref="I49:J49" si="145">SUBTOTAL(9,I50:I50)</f>
        <v>0</v>
      </c>
      <c r="J49" s="473">
        <f t="shared" si="145"/>
        <v>0</v>
      </c>
      <c r="K49" s="473">
        <f>SUBTOTAL(9,K50:K50)</f>
        <v>0</v>
      </c>
      <c r="L49" s="473">
        <f t="shared" ref="L49:M49" si="146">SUBTOTAL(9,L50:L50)</f>
        <v>0</v>
      </c>
      <c r="M49" s="473">
        <f t="shared" si="146"/>
        <v>0</v>
      </c>
      <c r="N49" s="473">
        <f>SUBTOTAL(9,N50:N50)</f>
        <v>0</v>
      </c>
      <c r="O49" s="473">
        <f t="shared" ref="O49:Q49" si="147">SUBTOTAL(9,O50:O50)</f>
        <v>0</v>
      </c>
      <c r="P49" s="473">
        <f t="shared" si="147"/>
        <v>0</v>
      </c>
      <c r="Q49" s="473">
        <f t="shared" si="147"/>
        <v>0</v>
      </c>
      <c r="S49" s="465">
        <f t="shared" ref="S49:V49" si="148">SUBTOTAL(9,S50:S50)</f>
        <v>0</v>
      </c>
      <c r="T49" s="465">
        <f t="shared" si="148"/>
        <v>0</v>
      </c>
      <c r="U49" s="465">
        <f t="shared" si="148"/>
        <v>0</v>
      </c>
      <c r="V49" s="465">
        <f t="shared" si="148"/>
        <v>0</v>
      </c>
      <c r="X49" s="427"/>
      <c r="Y49" s="473">
        <f>SUBTOTAL(9,Y50:Y50)</f>
        <v>0</v>
      </c>
      <c r="Z49" s="473">
        <f t="shared" ref="Z49:AA49" si="149">SUBTOTAL(9,Z50:Z50)</f>
        <v>0</v>
      </c>
      <c r="AA49" s="473">
        <f t="shared" si="149"/>
        <v>0</v>
      </c>
      <c r="AB49" s="473">
        <f>SUBTOTAL(9,AB50:AB50)</f>
        <v>0</v>
      </c>
      <c r="AC49" s="473">
        <f t="shared" ref="AC49:AD49" si="150">SUBTOTAL(9,AC50:AC50)</f>
        <v>0</v>
      </c>
      <c r="AD49" s="473">
        <f t="shared" si="150"/>
        <v>0</v>
      </c>
      <c r="AE49" s="473">
        <f>SUBTOTAL(9,AE50:AE50)</f>
        <v>0</v>
      </c>
      <c r="AF49" s="473">
        <f t="shared" ref="AF49:AG49" si="151">SUBTOTAL(9,AF50:AF50)</f>
        <v>0</v>
      </c>
      <c r="AG49" s="473">
        <f t="shared" si="151"/>
        <v>0</v>
      </c>
      <c r="AH49" s="473">
        <f>SUBTOTAL(9,AH50:AH50)</f>
        <v>0</v>
      </c>
      <c r="AI49" s="473">
        <f t="shared" ref="AI49:AK49" si="152">SUBTOTAL(9,AI50:AI50)</f>
        <v>0</v>
      </c>
      <c r="AJ49" s="473">
        <f t="shared" si="152"/>
        <v>0</v>
      </c>
      <c r="AK49" s="473">
        <f t="shared" si="152"/>
        <v>0</v>
      </c>
      <c r="AM49" s="465">
        <f t="shared" ref="AM49:AP49" si="153">SUBTOTAL(9,AM50:AM50)</f>
        <v>0</v>
      </c>
      <c r="AN49" s="465">
        <f t="shared" si="153"/>
        <v>0</v>
      </c>
      <c r="AO49" s="465">
        <f t="shared" si="153"/>
        <v>0</v>
      </c>
      <c r="AP49" s="465">
        <f t="shared" si="153"/>
        <v>0</v>
      </c>
      <c r="AR49" s="427"/>
      <c r="AS49" s="473">
        <f>SUBTOTAL(9,AS50:AS50)</f>
        <v>0</v>
      </c>
      <c r="AT49" s="473">
        <f t="shared" ref="AT49:AU49" si="154">SUBTOTAL(9,AT50:AT50)</f>
        <v>0</v>
      </c>
      <c r="AU49" s="473">
        <f t="shared" si="154"/>
        <v>0</v>
      </c>
      <c r="AV49" s="473">
        <f>SUBTOTAL(9,AV50:AV50)</f>
        <v>0</v>
      </c>
      <c r="AW49" s="473">
        <f t="shared" ref="AW49:AX49" si="155">SUBTOTAL(9,AW50:AW50)</f>
        <v>0</v>
      </c>
      <c r="AX49" s="473">
        <f t="shared" si="155"/>
        <v>0</v>
      </c>
      <c r="AY49" s="473">
        <f>SUBTOTAL(9,AY50:AY50)</f>
        <v>0</v>
      </c>
      <c r="AZ49" s="473">
        <f t="shared" ref="AZ49:BA49" si="156">SUBTOTAL(9,AZ50:AZ50)</f>
        <v>0</v>
      </c>
      <c r="BA49" s="473">
        <f t="shared" si="156"/>
        <v>0</v>
      </c>
      <c r="BB49" s="473">
        <f>SUBTOTAL(9,BB50:BB50)</f>
        <v>0</v>
      </c>
      <c r="BC49" s="473">
        <f t="shared" ref="BC49:BE49" si="157">SUBTOTAL(9,BC50:BC50)</f>
        <v>0</v>
      </c>
      <c r="BD49" s="473">
        <f t="shared" si="157"/>
        <v>0</v>
      </c>
      <c r="BE49" s="473">
        <f t="shared" si="157"/>
        <v>0</v>
      </c>
      <c r="BG49" s="465">
        <f t="shared" ref="BG49:BJ49" si="158">SUBTOTAL(9,BG50:BG50)</f>
        <v>0</v>
      </c>
      <c r="BH49" s="465">
        <f t="shared" si="158"/>
        <v>0</v>
      </c>
      <c r="BI49" s="465">
        <f t="shared" si="158"/>
        <v>0</v>
      </c>
      <c r="BJ49" s="465">
        <f t="shared" si="158"/>
        <v>0</v>
      </c>
      <c r="BM49" s="473">
        <f>SUBTOTAL(9,BM50:BM50)</f>
        <v>0</v>
      </c>
      <c r="BN49" s="473">
        <f t="shared" ref="BN49:BO49" si="159">SUBTOTAL(9,BN50:BN50)</f>
        <v>0</v>
      </c>
      <c r="BO49" s="473">
        <f t="shared" si="159"/>
        <v>0</v>
      </c>
      <c r="BP49" s="473">
        <f>SUBTOTAL(9,BP50:BP50)</f>
        <v>0</v>
      </c>
      <c r="BQ49" s="473">
        <f>SUBTOTAL(9,BQ50:BQ50)</f>
        <v>0</v>
      </c>
      <c r="BR49" s="473">
        <f t="shared" ref="BR49" si="160">SUBTOTAL(9,BR50:BR50)</f>
        <v>0</v>
      </c>
      <c r="BS49" s="473">
        <f>SUBTOTAL(9,BS50:BS50)</f>
        <v>0</v>
      </c>
      <c r="BT49" s="473">
        <f t="shared" ref="BT49:BU49" si="161">SUBTOTAL(9,BT50:BT50)</f>
        <v>0</v>
      </c>
      <c r="BU49" s="473">
        <f t="shared" si="161"/>
        <v>0</v>
      </c>
      <c r="BV49" s="473">
        <f>SUBTOTAL(9,BV50:BV50)</f>
        <v>0</v>
      </c>
      <c r="BW49" s="473">
        <f t="shared" ref="BW49:BY49" si="162">SUBTOTAL(9,BW50:BW50)</f>
        <v>0</v>
      </c>
      <c r="BX49" s="473">
        <f t="shared" si="162"/>
        <v>0</v>
      </c>
      <c r="BY49" s="473">
        <f t="shared" si="162"/>
        <v>0</v>
      </c>
      <c r="CA49" s="465">
        <f t="shared" ref="CA49:CD49" si="163">SUBTOTAL(9,CA50:CA50)</f>
        <v>0</v>
      </c>
      <c r="CB49" s="465">
        <f t="shared" si="163"/>
        <v>0</v>
      </c>
      <c r="CC49" s="465">
        <f t="shared" si="163"/>
        <v>0</v>
      </c>
      <c r="CD49" s="465">
        <f t="shared" si="163"/>
        <v>0</v>
      </c>
      <c r="CG49" s="489">
        <f t="shared" ref="CG49:CS50" si="164">IFERROR(AS49/E49,0)</f>
        <v>0</v>
      </c>
      <c r="CH49" s="489">
        <f t="shared" si="164"/>
        <v>0</v>
      </c>
      <c r="CI49" s="489">
        <f t="shared" si="164"/>
        <v>0</v>
      </c>
      <c r="CJ49" s="489">
        <f t="shared" si="164"/>
        <v>0</v>
      </c>
      <c r="CK49" s="489">
        <f t="shared" si="164"/>
        <v>0</v>
      </c>
      <c r="CL49" s="489">
        <f t="shared" si="164"/>
        <v>0</v>
      </c>
      <c r="CM49" s="489">
        <f t="shared" si="164"/>
        <v>0</v>
      </c>
      <c r="CN49" s="489">
        <f t="shared" si="164"/>
        <v>0</v>
      </c>
      <c r="CO49" s="489">
        <f t="shared" si="164"/>
        <v>0</v>
      </c>
      <c r="CP49" s="489">
        <f t="shared" si="164"/>
        <v>0</v>
      </c>
      <c r="CQ49" s="489">
        <f t="shared" si="164"/>
        <v>0</v>
      </c>
      <c r="CR49" s="489">
        <f t="shared" si="164"/>
        <v>0</v>
      </c>
      <c r="CS49" s="489">
        <f t="shared" si="164"/>
        <v>0</v>
      </c>
      <c r="CT49" s="351"/>
      <c r="CU49" s="486">
        <f t="shared" ref="CU49:CX50" si="165">IFERROR(BG49/S49,0)</f>
        <v>0</v>
      </c>
      <c r="CV49" s="486">
        <f t="shared" si="165"/>
        <v>0</v>
      </c>
      <c r="CW49" s="486">
        <f t="shared" si="165"/>
        <v>0</v>
      </c>
      <c r="CX49" s="486">
        <f t="shared" si="165"/>
        <v>0</v>
      </c>
      <c r="DA49" s="489">
        <f t="shared" ref="DA49:DA50" si="166">IFERROR(AS49/Y49,0)</f>
        <v>0</v>
      </c>
      <c r="DB49" s="489">
        <f t="shared" ref="DB49:DB50" si="167">IFERROR(AT49/Z49,0)</f>
        <v>0</v>
      </c>
      <c r="DC49" s="489">
        <f t="shared" ref="DC49:DC50" si="168">IFERROR(AU49/AA49,0)</f>
        <v>0</v>
      </c>
      <c r="DD49" s="489">
        <f t="shared" ref="DD49:DD50" si="169">IFERROR(AV49/AB49,0)</f>
        <v>0</v>
      </c>
      <c r="DE49" s="489">
        <f t="shared" ref="DE49:DE50" si="170">IFERROR(AW49/AC49,0)</f>
        <v>0</v>
      </c>
      <c r="DF49" s="489">
        <f t="shared" ref="DF49:DF50" si="171">IFERROR(AX49/AD49,0)</f>
        <v>0</v>
      </c>
      <c r="DG49" s="489">
        <f t="shared" ref="DG49:DG50" si="172">IFERROR(AY49/AE49,0)</f>
        <v>0</v>
      </c>
      <c r="DH49" s="489">
        <f t="shared" ref="DH49:DH50" si="173">IFERROR(AZ49/AF49,0)</f>
        <v>0</v>
      </c>
      <c r="DI49" s="489">
        <f t="shared" ref="DI49:DI50" si="174">IFERROR(BA49/AG49,0)</f>
        <v>0</v>
      </c>
      <c r="DJ49" s="489">
        <f t="shared" ref="DJ49:DJ50" si="175">IFERROR(BB49/AH49,0)</f>
        <v>0</v>
      </c>
      <c r="DK49" s="489">
        <f t="shared" ref="DK49:DK50" si="176">IFERROR(BC49/AI49,0)</f>
        <v>0</v>
      </c>
      <c r="DL49" s="489">
        <f t="shared" ref="DL49:DL50" si="177">IFERROR(BD49/AJ49,0)</f>
        <v>0</v>
      </c>
      <c r="DM49" s="489">
        <f t="shared" ref="DM49:DM50" si="178">IFERROR(BE49/AK49,0)</f>
        <v>0</v>
      </c>
      <c r="DN49" s="351"/>
      <c r="DO49" s="486">
        <f t="shared" ref="DO49:DR50" si="179">IFERROR(CA49/AM49,0)</f>
        <v>0</v>
      </c>
      <c r="DP49" s="486">
        <f t="shared" si="179"/>
        <v>0</v>
      </c>
      <c r="DQ49" s="486">
        <f t="shared" si="179"/>
        <v>0</v>
      </c>
      <c r="DR49" s="486">
        <f t="shared" si="179"/>
        <v>0</v>
      </c>
    </row>
    <row r="50" spans="1:123" s="383" customFormat="1" hidden="1">
      <c r="C50" s="460" t="s">
        <v>131</v>
      </c>
      <c r="D50" s="461" t="s">
        <v>80</v>
      </c>
      <c r="E50" s="474">
        <v>0</v>
      </c>
      <c r="F50" s="474">
        <v>0</v>
      </c>
      <c r="G50" s="474">
        <v>0</v>
      </c>
      <c r="H50" s="471">
        <v>0</v>
      </c>
      <c r="I50" s="471">
        <v>0</v>
      </c>
      <c r="J50" s="471">
        <v>0</v>
      </c>
      <c r="K50" s="471">
        <v>0</v>
      </c>
      <c r="L50" s="471">
        <v>0</v>
      </c>
      <c r="M50" s="471">
        <v>0</v>
      </c>
      <c r="N50" s="471">
        <v>0</v>
      </c>
      <c r="O50" s="471">
        <v>0</v>
      </c>
      <c r="P50" s="471">
        <v>0</v>
      </c>
      <c r="Q50" s="472">
        <f>SUM(E50:P50)</f>
        <v>0</v>
      </c>
      <c r="S50" s="471">
        <f>SUM(E50:G50)</f>
        <v>0</v>
      </c>
      <c r="T50" s="471">
        <f>SUM(H50:J50)</f>
        <v>0</v>
      </c>
      <c r="U50" s="471">
        <f>SUM(K50:M50)</f>
        <v>0</v>
      </c>
      <c r="V50" s="471">
        <f>SUM(N50:P50)</f>
        <v>0</v>
      </c>
      <c r="X50" s="427" t="s">
        <v>80</v>
      </c>
      <c r="Y50" s="474">
        <v>0</v>
      </c>
      <c r="Z50" s="474">
        <v>0</v>
      </c>
      <c r="AA50" s="474">
        <v>0</v>
      </c>
      <c r="AB50" s="471">
        <v>0</v>
      </c>
      <c r="AC50" s="471">
        <v>0</v>
      </c>
      <c r="AD50" s="471">
        <v>0</v>
      </c>
      <c r="AE50" s="471">
        <v>0</v>
      </c>
      <c r="AF50" s="471">
        <v>0</v>
      </c>
      <c r="AG50" s="471">
        <v>0</v>
      </c>
      <c r="AH50" s="471">
        <v>0</v>
      </c>
      <c r="AI50" s="471">
        <v>0</v>
      </c>
      <c r="AJ50" s="471">
        <v>0</v>
      </c>
      <c r="AK50" s="472">
        <f>SUM(Y50:AJ50)</f>
        <v>0</v>
      </c>
      <c r="AM50" s="471">
        <f t="shared" ref="AM50" si="180">SUM(Y50:AA50)</f>
        <v>0</v>
      </c>
      <c r="AN50" s="471">
        <f>SUM(AB50:AD50)</f>
        <v>0</v>
      </c>
      <c r="AO50" s="471">
        <f>SUM(AE50:AG50)</f>
        <v>0</v>
      </c>
      <c r="AP50" s="471">
        <f>SUM(AH50:AJ50)</f>
        <v>0</v>
      </c>
      <c r="AR50" s="427" t="s">
        <v>80</v>
      </c>
      <c r="AS50" s="474">
        <v>0</v>
      </c>
      <c r="AT50" s="474">
        <v>0</v>
      </c>
      <c r="AU50" s="474">
        <v>0</v>
      </c>
      <c r="AV50" s="471">
        <v>0</v>
      </c>
      <c r="AW50" s="471">
        <v>0</v>
      </c>
      <c r="AX50" s="471">
        <v>0</v>
      </c>
      <c r="AY50" s="471">
        <v>0</v>
      </c>
      <c r="AZ50" s="471">
        <v>0</v>
      </c>
      <c r="BA50" s="471">
        <v>0</v>
      </c>
      <c r="BB50" s="471">
        <v>0</v>
      </c>
      <c r="BC50" s="471">
        <v>0</v>
      </c>
      <c r="BD50" s="471">
        <v>0</v>
      </c>
      <c r="BE50" s="472">
        <f>SUM(AS50:BD50)</f>
        <v>0</v>
      </c>
      <c r="BG50" s="471">
        <f t="shared" ref="BG50" si="181">SUM(AS50:AU50)</f>
        <v>0</v>
      </c>
      <c r="BH50" s="471">
        <f>SUM(AV50:AX50)</f>
        <v>0</v>
      </c>
      <c r="BI50" s="471">
        <f>SUM(AY50:BA50)</f>
        <v>0</v>
      </c>
      <c r="BJ50" s="471">
        <f>SUM(BB50:BD50)</f>
        <v>0</v>
      </c>
      <c r="BM50" s="474">
        <f>AS50-E50</f>
        <v>0</v>
      </c>
      <c r="BN50" s="474">
        <f>AT50-F50</f>
        <v>0</v>
      </c>
      <c r="BO50" s="474">
        <f>AU50-G50</f>
        <v>0</v>
      </c>
      <c r="BP50" s="471">
        <f>AV50-H50</f>
        <v>0</v>
      </c>
      <c r="BQ50" s="471">
        <f>AW50-I50</f>
        <v>0</v>
      </c>
      <c r="BR50" s="471"/>
      <c r="BS50" s="471"/>
      <c r="BT50" s="471"/>
      <c r="BU50" s="471"/>
      <c r="BV50" s="471"/>
      <c r="BW50" s="471"/>
      <c r="BX50" s="471"/>
      <c r="BY50" s="472">
        <f>SUM(BM50:BX50)</f>
        <v>0</v>
      </c>
      <c r="CA50" s="471">
        <f t="shared" ref="CA50" si="182">SUM(BM50:BO50)</f>
        <v>0</v>
      </c>
      <c r="CB50" s="471">
        <f>SUM(BP50:BR50)</f>
        <v>0</v>
      </c>
      <c r="CC50" s="471">
        <f>SUM(BS50:BU50)</f>
        <v>0</v>
      </c>
      <c r="CD50" s="471">
        <f>SUM(BV50:BX50)</f>
        <v>0</v>
      </c>
      <c r="CG50" s="494">
        <f t="shared" si="164"/>
        <v>0</v>
      </c>
      <c r="CH50" s="494">
        <f t="shared" si="164"/>
        <v>0</v>
      </c>
      <c r="CI50" s="494">
        <f t="shared" si="164"/>
        <v>0</v>
      </c>
      <c r="CJ50" s="495">
        <f t="shared" si="164"/>
        <v>0</v>
      </c>
      <c r="CK50" s="495">
        <f t="shared" si="164"/>
        <v>0</v>
      </c>
      <c r="CL50" s="495">
        <f t="shared" si="164"/>
        <v>0</v>
      </c>
      <c r="CM50" s="495">
        <f t="shared" si="164"/>
        <v>0</v>
      </c>
      <c r="CN50" s="495">
        <f t="shared" si="164"/>
        <v>0</v>
      </c>
      <c r="CO50" s="495">
        <f t="shared" si="164"/>
        <v>0</v>
      </c>
      <c r="CP50" s="495">
        <f t="shared" si="164"/>
        <v>0</v>
      </c>
      <c r="CQ50" s="495">
        <f t="shared" si="164"/>
        <v>0</v>
      </c>
      <c r="CR50" s="495">
        <f t="shared" si="164"/>
        <v>0</v>
      </c>
      <c r="CS50" s="496">
        <f t="shared" si="164"/>
        <v>0</v>
      </c>
      <c r="CT50" s="493"/>
      <c r="CU50" s="495">
        <f t="shared" si="165"/>
        <v>0</v>
      </c>
      <c r="CV50" s="495">
        <f t="shared" si="165"/>
        <v>0</v>
      </c>
      <c r="CW50" s="495">
        <f t="shared" si="165"/>
        <v>0</v>
      </c>
      <c r="CX50" s="495">
        <f t="shared" si="165"/>
        <v>0</v>
      </c>
      <c r="DA50" s="494">
        <f t="shared" si="166"/>
        <v>0</v>
      </c>
      <c r="DB50" s="494">
        <f t="shared" si="167"/>
        <v>0</v>
      </c>
      <c r="DC50" s="494">
        <f t="shared" si="168"/>
        <v>0</v>
      </c>
      <c r="DD50" s="495">
        <f t="shared" si="169"/>
        <v>0</v>
      </c>
      <c r="DE50" s="495">
        <f t="shared" si="170"/>
        <v>0</v>
      </c>
      <c r="DF50" s="495">
        <f t="shared" si="171"/>
        <v>0</v>
      </c>
      <c r="DG50" s="495">
        <f t="shared" si="172"/>
        <v>0</v>
      </c>
      <c r="DH50" s="495">
        <f t="shared" si="173"/>
        <v>0</v>
      </c>
      <c r="DI50" s="495">
        <f t="shared" si="174"/>
        <v>0</v>
      </c>
      <c r="DJ50" s="495">
        <f t="shared" si="175"/>
        <v>0</v>
      </c>
      <c r="DK50" s="495">
        <f t="shared" si="176"/>
        <v>0</v>
      </c>
      <c r="DL50" s="495">
        <f t="shared" si="177"/>
        <v>0</v>
      </c>
      <c r="DM50" s="496">
        <f t="shared" si="178"/>
        <v>0</v>
      </c>
      <c r="DN50" s="493"/>
      <c r="DO50" s="495">
        <f t="shared" si="179"/>
        <v>0</v>
      </c>
      <c r="DP50" s="495">
        <f t="shared" si="179"/>
        <v>0</v>
      </c>
      <c r="DQ50" s="495">
        <f t="shared" si="179"/>
        <v>0</v>
      </c>
      <c r="DR50" s="495">
        <f t="shared" si="179"/>
        <v>0</v>
      </c>
    </row>
    <row r="51" spans="1:123" hidden="1">
      <c r="X51" s="427"/>
      <c r="AR51" s="427"/>
      <c r="CG51" s="351"/>
      <c r="CH51" s="351"/>
      <c r="CI51" s="351"/>
      <c r="CJ51" s="351"/>
      <c r="CK51" s="351"/>
      <c r="CL51" s="351"/>
      <c r="CM51" s="351"/>
      <c r="CN51" s="351"/>
      <c r="CO51" s="351"/>
      <c r="CP51" s="351"/>
      <c r="CQ51" s="351"/>
      <c r="CR51" s="351"/>
      <c r="CS51" s="351"/>
      <c r="CT51" s="351"/>
      <c r="CU51" s="351"/>
      <c r="CV51" s="351"/>
      <c r="CW51" s="351"/>
      <c r="CX51" s="351"/>
      <c r="DA51" s="351"/>
      <c r="DB51" s="351"/>
      <c r="DC51" s="351"/>
      <c r="DD51" s="351"/>
      <c r="DE51" s="351"/>
      <c r="DF51" s="351"/>
      <c r="DG51" s="351"/>
      <c r="DH51" s="351"/>
      <c r="DI51" s="351"/>
      <c r="DJ51" s="351"/>
      <c r="DK51" s="351"/>
      <c r="DL51" s="351"/>
      <c r="DM51" s="351"/>
      <c r="DN51" s="351"/>
      <c r="DO51" s="351"/>
      <c r="DP51" s="351"/>
      <c r="DQ51" s="351"/>
      <c r="DR51" s="351"/>
    </row>
    <row r="52" spans="1:123">
      <c r="C52" s="384" t="s">
        <v>123</v>
      </c>
      <c r="D52" s="421"/>
      <c r="E52" s="390">
        <f>E49+E43+E40+E34</f>
        <v>19865.873233440001</v>
      </c>
      <c r="F52" s="390">
        <f t="shared" ref="F52:G52" si="183">F49+F43+F40+F34</f>
        <v>17457.899464598209</v>
      </c>
      <c r="G52" s="390">
        <f t="shared" si="183"/>
        <v>20949.479357517852</v>
      </c>
      <c r="H52" s="390">
        <f>H49+H43+H40+H34</f>
        <v>39509.099196897318</v>
      </c>
      <c r="I52" s="390">
        <f t="shared" ref="I52:J52" si="184">I49+I43+I40+I34</f>
        <v>81075.275229021427</v>
      </c>
      <c r="J52" s="390">
        <f t="shared" si="184"/>
        <v>81578.062733601852</v>
      </c>
      <c r="K52" s="390">
        <f>K49+K43+K40+K34</f>
        <v>82860.17087028196</v>
      </c>
      <c r="L52" s="390">
        <f t="shared" ref="L52:M52" si="185">L49+L43+L40+L34</f>
        <v>85552.59795731015</v>
      </c>
      <c r="M52" s="390">
        <f t="shared" si="185"/>
        <v>91475.93754877217</v>
      </c>
      <c r="N52" s="390">
        <f>N49+N43+N40+N34</f>
        <v>96806.943181087991</v>
      </c>
      <c r="O52" s="390">
        <f t="shared" ref="O52:Q52" si="186">O49+O43+O40+O34</f>
        <v>109068.25613541438</v>
      </c>
      <c r="P52" s="390">
        <f t="shared" si="186"/>
        <v>125007.96297603872</v>
      </c>
      <c r="Q52" s="390">
        <f t="shared" si="186"/>
        <v>851207.55788398208</v>
      </c>
      <c r="S52" s="390">
        <f t="shared" ref="S52:V52" si="187">S49+S43+S40+S34</f>
        <v>58273.25205555607</v>
      </c>
      <c r="T52" s="390">
        <f t="shared" si="187"/>
        <v>202162.4371595206</v>
      </c>
      <c r="U52" s="390">
        <f t="shared" si="187"/>
        <v>259888.70637636428</v>
      </c>
      <c r="V52" s="390">
        <f t="shared" si="187"/>
        <v>330883.16229254112</v>
      </c>
      <c r="X52" s="427"/>
      <c r="Y52" s="390">
        <f>Y49+Y43+Y40+Y34</f>
        <v>19865.873233440001</v>
      </c>
      <c r="Z52" s="390">
        <f t="shared" ref="Z52:AA52" si="188">Z49+Z43+Z40+Z34</f>
        <v>17457.899464598209</v>
      </c>
      <c r="AA52" s="390">
        <f t="shared" si="188"/>
        <v>20949.479357517852</v>
      </c>
      <c r="AB52" s="390">
        <f>AB49+AB43+AB40+AB34</f>
        <v>39509.099196897318</v>
      </c>
      <c r="AC52" s="390">
        <f t="shared" ref="AC52:AD52" si="189">AC49+AC43+AC40+AC34</f>
        <v>81075.275229021427</v>
      </c>
      <c r="AD52" s="390">
        <f t="shared" si="189"/>
        <v>81578.062733601852</v>
      </c>
      <c r="AE52" s="390">
        <f>AE49+AE43+AE40+AE34</f>
        <v>82860.17087028196</v>
      </c>
      <c r="AF52" s="390">
        <f t="shared" ref="AF52:AG52" si="190">AF49+AF43+AF40+AF34</f>
        <v>85552.59795731015</v>
      </c>
      <c r="AG52" s="390">
        <f t="shared" si="190"/>
        <v>91475.93754877217</v>
      </c>
      <c r="AH52" s="390">
        <f>AH49+AH43+AH40+AH34</f>
        <v>96806.943181087991</v>
      </c>
      <c r="AI52" s="390">
        <f t="shared" ref="AI52:AK52" si="191">AI49+AI43+AI40+AI34</f>
        <v>109068.25613541438</v>
      </c>
      <c r="AJ52" s="390">
        <f t="shared" si="191"/>
        <v>125007.96297603872</v>
      </c>
      <c r="AK52" s="390">
        <f t="shared" si="191"/>
        <v>851207.55788398208</v>
      </c>
      <c r="AM52" s="390">
        <f t="shared" ref="AM52:AP52" si="192">AM49+AM43+AM40+AM34</f>
        <v>58273.25205555607</v>
      </c>
      <c r="AN52" s="390">
        <f t="shared" si="192"/>
        <v>202162.4371595206</v>
      </c>
      <c r="AO52" s="390">
        <f t="shared" si="192"/>
        <v>259888.70637636428</v>
      </c>
      <c r="AP52" s="390">
        <f t="shared" si="192"/>
        <v>330883.16229254112</v>
      </c>
      <c r="AR52" s="427"/>
      <c r="AS52" s="390">
        <f>AS49+AS43+AS40+AS34</f>
        <v>13955.339999999998</v>
      </c>
      <c r="AT52" s="390">
        <f t="shared" ref="AT52:AU52" si="193">AT49+AT43+AT40+AT34</f>
        <v>18716.88</v>
      </c>
      <c r="AU52" s="390">
        <f t="shared" si="193"/>
        <v>38419.549999999996</v>
      </c>
      <c r="AV52" s="390">
        <f>AV49+AV43+AV40+AV34</f>
        <v>36237.040000000001</v>
      </c>
      <c r="AW52" s="390">
        <f t="shared" ref="AW52:AX52" si="194">AW49+AW43+AW40+AW34</f>
        <v>41438.840000000004</v>
      </c>
      <c r="AX52" s="390">
        <f t="shared" si="194"/>
        <v>75791.12</v>
      </c>
      <c r="AY52" s="390">
        <f>AY49+AY43+AY40+AY34</f>
        <v>55065.759999999995</v>
      </c>
      <c r="AZ52" s="390">
        <f t="shared" ref="AZ52:BA52" si="195">AZ49+AZ43+AZ40+AZ34</f>
        <v>78714.015999999348</v>
      </c>
      <c r="BA52" s="390">
        <f t="shared" si="195"/>
        <v>9802.9619999997449</v>
      </c>
      <c r="BB52" s="390">
        <f>BB49+BB43+BB40+BB34</f>
        <v>0</v>
      </c>
      <c r="BC52" s="390">
        <f t="shared" ref="BC52:BE52" si="196">BC49+BC43+BC40+BC34</f>
        <v>0</v>
      </c>
      <c r="BD52" s="390">
        <f t="shared" si="196"/>
        <v>0</v>
      </c>
      <c r="BE52" s="390">
        <f t="shared" si="196"/>
        <v>368141.50799999898</v>
      </c>
      <c r="BG52" s="390">
        <f t="shared" ref="BG52:BJ52" si="197">BG49+BG43+BG40+BG34</f>
        <v>71091.77</v>
      </c>
      <c r="BH52" s="390">
        <f t="shared" si="197"/>
        <v>153467</v>
      </c>
      <c r="BI52" s="390">
        <f t="shared" si="197"/>
        <v>143582.73799999908</v>
      </c>
      <c r="BJ52" s="390">
        <f t="shared" si="197"/>
        <v>0</v>
      </c>
      <c r="BM52" s="390">
        <f>BM49+BM43+BM40+BM34</f>
        <v>-5910.5332334400009</v>
      </c>
      <c r="BN52" s="390">
        <f t="shared" ref="BN52:BO52" si="198">BN49+BN43+BN40+BN34</f>
        <v>1258.9805354017899</v>
      </c>
      <c r="BO52" s="390">
        <f t="shared" si="198"/>
        <v>17470.070642482147</v>
      </c>
      <c r="BP52" s="390">
        <f>BP49+BP43+BP40+BP34</f>
        <v>-3272.0591968973185</v>
      </c>
      <c r="BQ52" s="390">
        <f t="shared" ref="BQ52:BR52" si="199">BQ49+BQ43+BQ40+BQ34</f>
        <v>-39636.435229021423</v>
      </c>
      <c r="BR52" s="390">
        <f t="shared" si="199"/>
        <v>0</v>
      </c>
      <c r="BS52" s="390">
        <f>BS49+BS43+BS40+BS34</f>
        <v>0</v>
      </c>
      <c r="BT52" s="390">
        <f t="shared" ref="BT52:BU52" si="200">BT49+BT43+BT40+BT34</f>
        <v>0</v>
      </c>
      <c r="BU52" s="390">
        <f t="shared" si="200"/>
        <v>0</v>
      </c>
      <c r="BV52" s="390">
        <f>BV49+BV43+BV40+BV34</f>
        <v>0</v>
      </c>
      <c r="BW52" s="390">
        <f t="shared" ref="BW52:BY52" si="201">BW49+BW43+BW40+BW34</f>
        <v>0</v>
      </c>
      <c r="BX52" s="390">
        <f t="shared" si="201"/>
        <v>0</v>
      </c>
      <c r="BY52" s="390">
        <f t="shared" si="201"/>
        <v>-30089.976481474805</v>
      </c>
      <c r="CA52" s="390">
        <f t="shared" ref="CA52:CD52" si="202">CA49+CA43+CA40+CA34</f>
        <v>12818.517944443935</v>
      </c>
      <c r="CB52" s="390">
        <f t="shared" si="202"/>
        <v>-42908.494425918732</v>
      </c>
      <c r="CC52" s="390">
        <f t="shared" si="202"/>
        <v>0</v>
      </c>
      <c r="CD52" s="390">
        <f t="shared" si="202"/>
        <v>0</v>
      </c>
      <c r="CG52" s="391">
        <f t="shared" ref="CG52:CS57" si="203">IFERROR(AS52/E52,0)</f>
        <v>0.70247805550823361</v>
      </c>
      <c r="CH52" s="391">
        <f t="shared" si="203"/>
        <v>1.0721152357392594</v>
      </c>
      <c r="CI52" s="391">
        <f t="shared" si="203"/>
        <v>1.8339143109164142</v>
      </c>
      <c r="CJ52" s="391">
        <f t="shared" si="203"/>
        <v>0.91718213618106803</v>
      </c>
      <c r="CK52" s="391">
        <f t="shared" si="203"/>
        <v>0.51111562536104349</v>
      </c>
      <c r="CL52" s="391">
        <f t="shared" si="203"/>
        <v>0.92906251338059509</v>
      </c>
      <c r="CM52" s="391">
        <f t="shared" si="203"/>
        <v>0.66456247219433973</v>
      </c>
      <c r="CN52" s="391">
        <f t="shared" si="203"/>
        <v>0.92006575930373047</v>
      </c>
      <c r="CO52" s="391">
        <f t="shared" si="203"/>
        <v>0.10716437855335569</v>
      </c>
      <c r="CP52" s="391">
        <f t="shared" si="203"/>
        <v>0</v>
      </c>
      <c r="CQ52" s="391">
        <f t="shared" si="203"/>
        <v>0</v>
      </c>
      <c r="CR52" s="391">
        <f t="shared" si="203"/>
        <v>0</v>
      </c>
      <c r="CS52" s="391">
        <f t="shared" si="203"/>
        <v>0.43249323222077868</v>
      </c>
      <c r="CT52" s="351"/>
      <c r="CU52" s="391">
        <f t="shared" ref="CU52:CX57" si="204">IFERROR(BG52/S52,0)</f>
        <v>1.2199725859168307</v>
      </c>
      <c r="CV52" s="391">
        <f t="shared" si="204"/>
        <v>0.75912717592983692</v>
      </c>
      <c r="CW52" s="391">
        <f t="shared" si="204"/>
        <v>0.55247778944294013</v>
      </c>
      <c r="CX52" s="391">
        <f t="shared" si="204"/>
        <v>0</v>
      </c>
      <c r="DA52" s="391">
        <f t="shared" ref="DA52:DA57" si="205">IFERROR(AS52/Y52,0)</f>
        <v>0.70247805550823361</v>
      </c>
      <c r="DB52" s="391">
        <f t="shared" ref="DB52:DB57" si="206">IFERROR(AT52/Z52,0)</f>
        <v>1.0721152357392594</v>
      </c>
      <c r="DC52" s="391">
        <f t="shared" ref="DC52:DC57" si="207">IFERROR(AU52/AA52,0)</f>
        <v>1.8339143109164142</v>
      </c>
      <c r="DD52" s="391">
        <f t="shared" ref="DD52:DD57" si="208">IFERROR(AV52/AB52,0)</f>
        <v>0.91718213618106803</v>
      </c>
      <c r="DE52" s="391">
        <f t="shared" ref="DE52:DE57" si="209">IFERROR(AW52/AC52,0)</f>
        <v>0.51111562536104349</v>
      </c>
      <c r="DF52" s="391">
        <f t="shared" ref="DF52:DF57" si="210">IFERROR(AX52/AD52,0)</f>
        <v>0.92906251338059509</v>
      </c>
      <c r="DG52" s="391">
        <f t="shared" ref="DG52:DG57" si="211">IFERROR(AY52/AE52,0)</f>
        <v>0.66456247219433973</v>
      </c>
      <c r="DH52" s="391">
        <f t="shared" ref="DH52:DH57" si="212">IFERROR(AZ52/AF52,0)</f>
        <v>0.92006575930373047</v>
      </c>
      <c r="DI52" s="391">
        <f t="shared" ref="DI52:DI57" si="213">IFERROR(BA52/AG52,0)</f>
        <v>0.10716437855335569</v>
      </c>
      <c r="DJ52" s="391">
        <f t="shared" ref="DJ52:DJ57" si="214">IFERROR(BB52/AH52,0)</f>
        <v>0</v>
      </c>
      <c r="DK52" s="391">
        <f t="shared" ref="DK52:DK57" si="215">IFERROR(BC52/AI52,0)</f>
        <v>0</v>
      </c>
      <c r="DL52" s="391">
        <f t="shared" ref="DL52:DL57" si="216">IFERROR(BD52/AJ52,0)</f>
        <v>0</v>
      </c>
      <c r="DM52" s="391">
        <f t="shared" ref="DM52:DM57" si="217">IFERROR(BE52/AK52,0)</f>
        <v>0.43249323222077868</v>
      </c>
      <c r="DN52" s="351"/>
      <c r="DO52" s="391">
        <f t="shared" ref="DO52:DR57" si="218">IFERROR(CA52/AM52,0)</f>
        <v>0.21997258591683064</v>
      </c>
      <c r="DP52" s="391">
        <f t="shared" si="218"/>
        <v>-0.2122476115187554</v>
      </c>
      <c r="DQ52" s="391">
        <f t="shared" si="218"/>
        <v>0</v>
      </c>
      <c r="DR52" s="391">
        <f t="shared" si="218"/>
        <v>0</v>
      </c>
    </row>
    <row r="53" spans="1:123">
      <c r="C53" s="386" t="s">
        <v>131</v>
      </c>
      <c r="D53" s="425" t="s">
        <v>78</v>
      </c>
      <c r="E53" s="444">
        <f t="shared" ref="E53:P57" si="219">SUMIF($D$35:$D$50,$D53,E$35:E$50)</f>
        <v>5.8416587246432545</v>
      </c>
      <c r="F53" s="444">
        <f t="shared" si="219"/>
        <v>5.1335820742904943</v>
      </c>
      <c r="G53" s="444">
        <f t="shared" si="219"/>
        <v>6.1602984891485937</v>
      </c>
      <c r="H53" s="444">
        <f t="shared" si="219"/>
        <v>7.7003731114357423</v>
      </c>
      <c r="I53" s="444">
        <f t="shared" si="219"/>
        <v>7.3923581869783108</v>
      </c>
      <c r="J53" s="444">
        <f t="shared" si="219"/>
        <v>7.5402053507178772</v>
      </c>
      <c r="K53" s="444">
        <f t="shared" si="219"/>
        <v>7.9172156182537732</v>
      </c>
      <c r="L53" s="444">
        <f t="shared" si="219"/>
        <v>8.7089371800791504</v>
      </c>
      <c r="M53" s="444">
        <f t="shared" si="219"/>
        <v>10.450724616094979</v>
      </c>
      <c r="N53" s="444">
        <f t="shared" si="219"/>
        <v>12.018333308509227</v>
      </c>
      <c r="O53" s="444">
        <f t="shared" si="219"/>
        <v>15.623833301061993</v>
      </c>
      <c r="P53" s="444">
        <f t="shared" si="219"/>
        <v>20.310983291380591</v>
      </c>
      <c r="Q53" s="445">
        <f>SUM(E53:P53)</f>
        <v>114.79850325259397</v>
      </c>
      <c r="S53" s="444">
        <f t="shared" ref="S53:V57" si="220">SUMIF($D$35:$D$50,$D53,S$35:S$50)</f>
        <v>17.135539288082342</v>
      </c>
      <c r="T53" s="444">
        <f t="shared" si="220"/>
        <v>22.632936649131931</v>
      </c>
      <c r="U53" s="444">
        <f t="shared" si="220"/>
        <v>27.076877414427905</v>
      </c>
      <c r="V53" s="444">
        <f t="shared" si="220"/>
        <v>47.953149900951814</v>
      </c>
      <c r="X53" s="427" t="s">
        <v>78</v>
      </c>
      <c r="Y53" s="444">
        <f t="shared" ref="Y53:AJ57" si="221">SUMIF($D$35:$D$50,$D53,Y$35:Y$50)</f>
        <v>5.8416587246432545</v>
      </c>
      <c r="Z53" s="444">
        <f t="shared" si="221"/>
        <v>5.1335820742904943</v>
      </c>
      <c r="AA53" s="444">
        <f t="shared" si="221"/>
        <v>6.1602984891485937</v>
      </c>
      <c r="AB53" s="444">
        <f t="shared" si="221"/>
        <v>7.7003731114357423</v>
      </c>
      <c r="AC53" s="444">
        <f t="shared" si="221"/>
        <v>7.3923581869783108</v>
      </c>
      <c r="AD53" s="444">
        <f t="shared" si="221"/>
        <v>7.5402053507178772</v>
      </c>
      <c r="AE53" s="444">
        <f t="shared" si="221"/>
        <v>7.9172156182537732</v>
      </c>
      <c r="AF53" s="444">
        <f t="shared" si="221"/>
        <v>8.7089371800791504</v>
      </c>
      <c r="AG53" s="444">
        <f t="shared" si="221"/>
        <v>10.450724616094979</v>
      </c>
      <c r="AH53" s="444">
        <f t="shared" si="221"/>
        <v>12.018333308509227</v>
      </c>
      <c r="AI53" s="444">
        <f t="shared" si="221"/>
        <v>15.623833301061993</v>
      </c>
      <c r="AJ53" s="444">
        <f t="shared" si="221"/>
        <v>20.310983291380591</v>
      </c>
      <c r="AK53" s="445">
        <f>SUM(Y53:AJ53)</f>
        <v>114.79850325259397</v>
      </c>
      <c r="AM53" s="444">
        <f t="shared" ref="AM53:AP57" si="222">SUMIF($D$35:$D$50,$D53,AM$35:AM$50)</f>
        <v>17.135539288082342</v>
      </c>
      <c r="AN53" s="444">
        <f t="shared" si="222"/>
        <v>22.632936649131931</v>
      </c>
      <c r="AO53" s="444">
        <f t="shared" si="222"/>
        <v>27.076877414427905</v>
      </c>
      <c r="AP53" s="444">
        <f t="shared" si="222"/>
        <v>47.953149900951814</v>
      </c>
      <c r="AR53" s="427" t="s">
        <v>78</v>
      </c>
      <c r="AS53" s="444">
        <f t="shared" ref="AS53:BD57" si="223">SUMIF($D$35:$D$50,$D53,AS$35:AS$50)</f>
        <v>1.19</v>
      </c>
      <c r="AT53" s="444">
        <f t="shared" si="223"/>
        <v>1.9700000000000002</v>
      </c>
      <c r="AU53" s="444">
        <f t="shared" si="223"/>
        <v>1.27</v>
      </c>
      <c r="AV53" s="444">
        <f t="shared" si="223"/>
        <v>0.59000000000000008</v>
      </c>
      <c r="AW53" s="444">
        <f t="shared" si="223"/>
        <v>0.67999999999999994</v>
      </c>
      <c r="AX53" s="444">
        <f t="shared" si="223"/>
        <v>0.45</v>
      </c>
      <c r="AY53" s="444">
        <f t="shared" si="223"/>
        <v>0.19000000000000006</v>
      </c>
      <c r="AZ53" s="444">
        <f t="shared" si="223"/>
        <v>288.86400000000003</v>
      </c>
      <c r="BA53" s="444">
        <f t="shared" si="223"/>
        <v>237.52099999999999</v>
      </c>
      <c r="BB53" s="444">
        <f t="shared" si="223"/>
        <v>0</v>
      </c>
      <c r="BC53" s="444">
        <f t="shared" si="223"/>
        <v>0</v>
      </c>
      <c r="BD53" s="444">
        <f t="shared" si="223"/>
        <v>0</v>
      </c>
      <c r="BE53" s="445">
        <f>SUM(AS53:BD53)</f>
        <v>532.72500000000002</v>
      </c>
      <c r="BG53" s="444">
        <f t="shared" ref="BG53:BJ57" si="224">SUMIF($D$35:$D$50,$D53,BG$35:BG$50)</f>
        <v>4.43</v>
      </c>
      <c r="BH53" s="444">
        <f t="shared" si="224"/>
        <v>1.72</v>
      </c>
      <c r="BI53" s="444">
        <f t="shared" si="224"/>
        <v>526.57500000000005</v>
      </c>
      <c r="BJ53" s="444">
        <f t="shared" si="224"/>
        <v>0</v>
      </c>
      <c r="BM53" s="444">
        <f t="shared" ref="BM53:BX57" si="225">SUMIF($D$35:$D$50,$D53,BM$35:BM$50)</f>
        <v>-4.651658724643255</v>
      </c>
      <c r="BN53" s="444">
        <f t="shared" si="225"/>
        <v>-3.1635820742904941</v>
      </c>
      <c r="BO53" s="444">
        <f t="shared" si="225"/>
        <v>-4.8902984891485932</v>
      </c>
      <c r="BP53" s="444">
        <f t="shared" si="225"/>
        <v>-7.1103731114357425</v>
      </c>
      <c r="BQ53" s="444">
        <f t="shared" si="225"/>
        <v>-6.7123581869783111</v>
      </c>
      <c r="BR53" s="444">
        <f t="shared" si="225"/>
        <v>0</v>
      </c>
      <c r="BS53" s="444">
        <f t="shared" si="225"/>
        <v>0</v>
      </c>
      <c r="BT53" s="444">
        <f t="shared" si="225"/>
        <v>0</v>
      </c>
      <c r="BU53" s="444">
        <f t="shared" si="225"/>
        <v>0</v>
      </c>
      <c r="BV53" s="444">
        <f t="shared" si="225"/>
        <v>0</v>
      </c>
      <c r="BW53" s="444">
        <f t="shared" si="225"/>
        <v>0</v>
      </c>
      <c r="BX53" s="444">
        <f t="shared" si="225"/>
        <v>0</v>
      </c>
      <c r="BY53" s="445">
        <f>SUM(BM53:BX53)</f>
        <v>-26.528270586496394</v>
      </c>
      <c r="CA53" s="444">
        <f t="shared" ref="CA53:CD57" si="226">SUMIF($D$35:$D$50,$D53,CA$35:CA$50)</f>
        <v>-12.705539288082342</v>
      </c>
      <c r="CB53" s="444">
        <f t="shared" si="226"/>
        <v>-13.822731298414054</v>
      </c>
      <c r="CC53" s="444">
        <f t="shared" si="226"/>
        <v>0</v>
      </c>
      <c r="CD53" s="444">
        <f t="shared" si="226"/>
        <v>0</v>
      </c>
      <c r="CG53" s="449">
        <f t="shared" si="203"/>
        <v>0.2037092641136225</v>
      </c>
      <c r="CH53" s="449">
        <f t="shared" si="203"/>
        <v>0.38374763887889557</v>
      </c>
      <c r="CI53" s="449">
        <f t="shared" si="203"/>
        <v>0.20615884152969427</v>
      </c>
      <c r="CJ53" s="449">
        <f t="shared" si="203"/>
        <v>7.661966393859504E-2</v>
      </c>
      <c r="CK53" s="449">
        <f t="shared" si="203"/>
        <v>9.198688467204208E-2</v>
      </c>
      <c r="CL53" s="449">
        <f t="shared" si="203"/>
        <v>5.9680072235321423E-2</v>
      </c>
      <c r="CM53" s="449">
        <f t="shared" si="203"/>
        <v>2.3998335925314435E-2</v>
      </c>
      <c r="CN53" s="449">
        <f t="shared" si="203"/>
        <v>33.16868568770348</v>
      </c>
      <c r="CO53" s="449">
        <f t="shared" si="203"/>
        <v>22.727706329013593</v>
      </c>
      <c r="CP53" s="449">
        <f t="shared" si="203"/>
        <v>0</v>
      </c>
      <c r="CQ53" s="449">
        <f t="shared" si="203"/>
        <v>0</v>
      </c>
      <c r="CR53" s="449">
        <f t="shared" si="203"/>
        <v>0</v>
      </c>
      <c r="CS53" s="451">
        <f t="shared" si="203"/>
        <v>4.6405221749958887</v>
      </c>
      <c r="CT53" s="351"/>
      <c r="CU53" s="449">
        <f t="shared" si="204"/>
        <v>0.25852702535490296</v>
      </c>
      <c r="CV53" s="449">
        <f t="shared" si="204"/>
        <v>7.5995440921537205E-2</v>
      </c>
      <c r="CW53" s="449">
        <f t="shared" si="204"/>
        <v>19.447404955174584</v>
      </c>
      <c r="CX53" s="449">
        <f t="shared" si="204"/>
        <v>0</v>
      </c>
      <c r="DA53" s="449">
        <f t="shared" si="205"/>
        <v>0.2037092641136225</v>
      </c>
      <c r="DB53" s="449">
        <f t="shared" si="206"/>
        <v>0.38374763887889557</v>
      </c>
      <c r="DC53" s="449">
        <f t="shared" si="207"/>
        <v>0.20615884152969427</v>
      </c>
      <c r="DD53" s="449">
        <f t="shared" si="208"/>
        <v>7.661966393859504E-2</v>
      </c>
      <c r="DE53" s="449">
        <f t="shared" si="209"/>
        <v>9.198688467204208E-2</v>
      </c>
      <c r="DF53" s="449">
        <f t="shared" si="210"/>
        <v>5.9680072235321423E-2</v>
      </c>
      <c r="DG53" s="449">
        <f t="shared" si="211"/>
        <v>2.3998335925314435E-2</v>
      </c>
      <c r="DH53" s="449">
        <f t="shared" si="212"/>
        <v>33.16868568770348</v>
      </c>
      <c r="DI53" s="449">
        <f t="shared" si="213"/>
        <v>22.727706329013593</v>
      </c>
      <c r="DJ53" s="449">
        <f t="shared" si="214"/>
        <v>0</v>
      </c>
      <c r="DK53" s="449">
        <f t="shared" si="215"/>
        <v>0</v>
      </c>
      <c r="DL53" s="449">
        <f t="shared" si="216"/>
        <v>0</v>
      </c>
      <c r="DM53" s="451">
        <f t="shared" si="217"/>
        <v>4.6405221749958887</v>
      </c>
      <c r="DN53" s="351"/>
      <c r="DO53" s="449">
        <f t="shared" si="218"/>
        <v>-0.74147297464509698</v>
      </c>
      <c r="DP53" s="449">
        <f t="shared" si="218"/>
        <v>-0.61073520916448165</v>
      </c>
      <c r="DQ53" s="449">
        <f t="shared" si="218"/>
        <v>0</v>
      </c>
      <c r="DR53" s="449">
        <f t="shared" si="218"/>
        <v>0</v>
      </c>
    </row>
    <row r="54" spans="1:123">
      <c r="C54" s="386" t="s">
        <v>131</v>
      </c>
      <c r="D54" s="425" t="s">
        <v>79</v>
      </c>
      <c r="E54" s="444">
        <f t="shared" si="219"/>
        <v>18192.2575176719</v>
      </c>
      <c r="F54" s="444">
        <f t="shared" si="219"/>
        <v>15987.145344458702</v>
      </c>
      <c r="G54" s="444">
        <f t="shared" si="219"/>
        <v>19184.574413350445</v>
      </c>
      <c r="H54" s="444">
        <f t="shared" si="219"/>
        <v>23980.718016688057</v>
      </c>
      <c r="I54" s="444">
        <f t="shared" si="219"/>
        <v>23021.489296020529</v>
      </c>
      <c r="J54" s="444">
        <f t="shared" si="219"/>
        <v>23481.919081940941</v>
      </c>
      <c r="K54" s="444">
        <f t="shared" si="219"/>
        <v>24656.015036037996</v>
      </c>
      <c r="L54" s="444">
        <f t="shared" si="219"/>
        <v>27121.616539641793</v>
      </c>
      <c r="M54" s="444">
        <f t="shared" si="219"/>
        <v>32545.939847570153</v>
      </c>
      <c r="N54" s="444">
        <f t="shared" si="219"/>
        <v>37427.830824705663</v>
      </c>
      <c r="O54" s="444">
        <f t="shared" si="219"/>
        <v>48656.180072117357</v>
      </c>
      <c r="P54" s="444">
        <f t="shared" si="219"/>
        <v>63253.034093752583</v>
      </c>
      <c r="Q54" s="445">
        <f t="shared" ref="Q54:Q57" si="227">SUM(E54:P54)</f>
        <v>357508.72008395608</v>
      </c>
      <c r="S54" s="444">
        <f t="shared" si="220"/>
        <v>53363.977275481055</v>
      </c>
      <c r="T54" s="444">
        <f t="shared" si="220"/>
        <v>70484.126394649531</v>
      </c>
      <c r="U54" s="444">
        <f t="shared" si="220"/>
        <v>84323.57142324993</v>
      </c>
      <c r="V54" s="444">
        <f t="shared" si="220"/>
        <v>149337.04499057561</v>
      </c>
      <c r="X54" s="427" t="s">
        <v>79</v>
      </c>
      <c r="Y54" s="444">
        <f t="shared" si="221"/>
        <v>18192.2575176719</v>
      </c>
      <c r="Z54" s="444">
        <f t="shared" si="221"/>
        <v>15987.145344458702</v>
      </c>
      <c r="AA54" s="444">
        <f t="shared" si="221"/>
        <v>19184.574413350445</v>
      </c>
      <c r="AB54" s="444">
        <f t="shared" si="221"/>
        <v>23980.718016688057</v>
      </c>
      <c r="AC54" s="444">
        <f t="shared" si="221"/>
        <v>23021.489296020529</v>
      </c>
      <c r="AD54" s="444">
        <f t="shared" si="221"/>
        <v>23481.919081940941</v>
      </c>
      <c r="AE54" s="444">
        <f t="shared" si="221"/>
        <v>24656.015036037996</v>
      </c>
      <c r="AF54" s="444">
        <f t="shared" si="221"/>
        <v>27121.616539641793</v>
      </c>
      <c r="AG54" s="444">
        <f t="shared" si="221"/>
        <v>32545.939847570153</v>
      </c>
      <c r="AH54" s="444">
        <f t="shared" si="221"/>
        <v>37427.830824705663</v>
      </c>
      <c r="AI54" s="444">
        <f t="shared" si="221"/>
        <v>48656.180072117357</v>
      </c>
      <c r="AJ54" s="444">
        <f t="shared" si="221"/>
        <v>63253.034093752583</v>
      </c>
      <c r="AK54" s="445">
        <f t="shared" ref="AK54:AK57" si="228">SUM(Y54:AJ54)</f>
        <v>357508.72008395608</v>
      </c>
      <c r="AM54" s="444">
        <f t="shared" si="222"/>
        <v>53363.977275481055</v>
      </c>
      <c r="AN54" s="444">
        <f t="shared" si="222"/>
        <v>70484.126394649531</v>
      </c>
      <c r="AO54" s="444">
        <f t="shared" si="222"/>
        <v>84323.57142324993</v>
      </c>
      <c r="AP54" s="444">
        <f t="shared" si="222"/>
        <v>149337.04499057561</v>
      </c>
      <c r="AR54" s="427" t="s">
        <v>79</v>
      </c>
      <c r="AS54" s="444">
        <f t="shared" si="223"/>
        <v>11744.529999999999</v>
      </c>
      <c r="AT54" s="444">
        <f t="shared" si="223"/>
        <v>17888.43</v>
      </c>
      <c r="AU54" s="444">
        <f t="shared" si="223"/>
        <v>34740.6</v>
      </c>
      <c r="AV54" s="444">
        <f t="shared" si="223"/>
        <v>33290.340000000004</v>
      </c>
      <c r="AW54" s="444">
        <f t="shared" si="223"/>
        <v>31940.870000000003</v>
      </c>
      <c r="AX54" s="444">
        <f t="shared" si="223"/>
        <v>30310.83</v>
      </c>
      <c r="AY54" s="444">
        <f t="shared" si="223"/>
        <v>45395.429999999993</v>
      </c>
      <c r="AZ54" s="444">
        <f t="shared" si="223"/>
        <v>54772.393999999687</v>
      </c>
      <c r="BA54" s="444">
        <f t="shared" si="223"/>
        <v>5513.9709999998095</v>
      </c>
      <c r="BB54" s="444">
        <f t="shared" si="223"/>
        <v>0</v>
      </c>
      <c r="BC54" s="444">
        <f t="shared" si="223"/>
        <v>0</v>
      </c>
      <c r="BD54" s="444">
        <f t="shared" si="223"/>
        <v>0</v>
      </c>
      <c r="BE54" s="445">
        <f t="shared" ref="BE54:BE57" si="229">SUM(AS54:BD54)</f>
        <v>265597.39499999944</v>
      </c>
      <c r="BG54" s="444">
        <f t="shared" si="224"/>
        <v>64373.56</v>
      </c>
      <c r="BH54" s="444">
        <f t="shared" si="224"/>
        <v>95542.040000000008</v>
      </c>
      <c r="BI54" s="444">
        <f t="shared" si="224"/>
        <v>105681.79499999949</v>
      </c>
      <c r="BJ54" s="444">
        <f t="shared" si="224"/>
        <v>0</v>
      </c>
      <c r="BM54" s="444">
        <f t="shared" si="225"/>
        <v>-6447.7275176719013</v>
      </c>
      <c r="BN54" s="444">
        <f t="shared" si="225"/>
        <v>1901.284655541298</v>
      </c>
      <c r="BO54" s="444">
        <f t="shared" si="225"/>
        <v>15556.025586649554</v>
      </c>
      <c r="BP54" s="444">
        <f t="shared" si="225"/>
        <v>9309.6219833119467</v>
      </c>
      <c r="BQ54" s="444">
        <f t="shared" si="225"/>
        <v>8919.3807039794738</v>
      </c>
      <c r="BR54" s="444">
        <f t="shared" si="225"/>
        <v>0</v>
      </c>
      <c r="BS54" s="444">
        <f t="shared" si="225"/>
        <v>0</v>
      </c>
      <c r="BT54" s="444">
        <f t="shared" si="225"/>
        <v>0</v>
      </c>
      <c r="BU54" s="444">
        <f t="shared" si="225"/>
        <v>0</v>
      </c>
      <c r="BV54" s="444">
        <f t="shared" si="225"/>
        <v>0</v>
      </c>
      <c r="BW54" s="444">
        <f t="shared" si="225"/>
        <v>0</v>
      </c>
      <c r="BX54" s="444">
        <f t="shared" si="225"/>
        <v>0</v>
      </c>
      <c r="BY54" s="445">
        <f t="shared" ref="BY54:BY57" si="230">SUM(BM54:BX54)</f>
        <v>29238.585411810371</v>
      </c>
      <c r="CA54" s="444">
        <f t="shared" si="226"/>
        <v>11009.58272451895</v>
      </c>
      <c r="CB54" s="444">
        <f t="shared" si="226"/>
        <v>18229.00268729142</v>
      </c>
      <c r="CC54" s="444">
        <f t="shared" si="226"/>
        <v>0</v>
      </c>
      <c r="CD54" s="444">
        <f t="shared" si="226"/>
        <v>0</v>
      </c>
      <c r="CG54" s="449">
        <f t="shared" si="203"/>
        <v>0.64557848241711624</v>
      </c>
      <c r="CH54" s="449">
        <f t="shared" si="203"/>
        <v>1.1189258378888951</v>
      </c>
      <c r="CI54" s="449">
        <f t="shared" si="203"/>
        <v>1.8108611247494861</v>
      </c>
      <c r="CJ54" s="449">
        <f t="shared" si="203"/>
        <v>1.3882128123450443</v>
      </c>
      <c r="CK54" s="449">
        <f t="shared" si="203"/>
        <v>1.3874371718219494</v>
      </c>
      <c r="CL54" s="449">
        <f t="shared" si="203"/>
        <v>1.2908157077890161</v>
      </c>
      <c r="CM54" s="449">
        <f t="shared" si="203"/>
        <v>1.8411503210737268</v>
      </c>
      <c r="CN54" s="449">
        <f t="shared" si="203"/>
        <v>2.0195106703887897</v>
      </c>
      <c r="CO54" s="449">
        <f t="shared" si="203"/>
        <v>0.16942116361747891</v>
      </c>
      <c r="CP54" s="449">
        <f t="shared" si="203"/>
        <v>0</v>
      </c>
      <c r="CQ54" s="449">
        <f t="shared" si="203"/>
        <v>0</v>
      </c>
      <c r="CR54" s="449">
        <f t="shared" si="203"/>
        <v>0</v>
      </c>
      <c r="CS54" s="451">
        <f t="shared" si="203"/>
        <v>0.74291165523914349</v>
      </c>
      <c r="CT54" s="351"/>
      <c r="CU54" s="449">
        <f t="shared" si="204"/>
        <v>1.2063111350880789</v>
      </c>
      <c r="CV54" s="449">
        <f t="shared" si="204"/>
        <v>1.3555114447336418</v>
      </c>
      <c r="CW54" s="449">
        <f t="shared" si="204"/>
        <v>1.2532888872738213</v>
      </c>
      <c r="CX54" s="449">
        <f t="shared" si="204"/>
        <v>0</v>
      </c>
      <c r="DA54" s="449">
        <f t="shared" si="205"/>
        <v>0.64557848241711624</v>
      </c>
      <c r="DB54" s="449">
        <f t="shared" si="206"/>
        <v>1.1189258378888951</v>
      </c>
      <c r="DC54" s="449">
        <f t="shared" si="207"/>
        <v>1.8108611247494861</v>
      </c>
      <c r="DD54" s="449">
        <f t="shared" si="208"/>
        <v>1.3882128123450443</v>
      </c>
      <c r="DE54" s="449">
        <f t="shared" si="209"/>
        <v>1.3874371718219494</v>
      </c>
      <c r="DF54" s="449">
        <f t="shared" si="210"/>
        <v>1.2908157077890161</v>
      </c>
      <c r="DG54" s="449">
        <f t="shared" si="211"/>
        <v>1.8411503210737268</v>
      </c>
      <c r="DH54" s="449">
        <f t="shared" si="212"/>
        <v>2.0195106703887897</v>
      </c>
      <c r="DI54" s="449">
        <f t="shared" si="213"/>
        <v>0.16942116361747891</v>
      </c>
      <c r="DJ54" s="449">
        <f t="shared" si="214"/>
        <v>0</v>
      </c>
      <c r="DK54" s="449">
        <f t="shared" si="215"/>
        <v>0</v>
      </c>
      <c r="DL54" s="449">
        <f t="shared" si="216"/>
        <v>0</v>
      </c>
      <c r="DM54" s="451">
        <f t="shared" si="217"/>
        <v>0.74291165523914349</v>
      </c>
      <c r="DN54" s="351"/>
      <c r="DO54" s="449">
        <f t="shared" si="218"/>
        <v>0.206311135088079</v>
      </c>
      <c r="DP54" s="449">
        <f t="shared" si="218"/>
        <v>0.25862564551378464</v>
      </c>
      <c r="DQ54" s="449">
        <f t="shared" si="218"/>
        <v>0</v>
      </c>
      <c r="DR54" s="449">
        <f t="shared" si="218"/>
        <v>0</v>
      </c>
    </row>
    <row r="55" spans="1:123" hidden="1">
      <c r="C55" s="386" t="s">
        <v>131</v>
      </c>
      <c r="D55" s="425" t="s">
        <v>80</v>
      </c>
      <c r="E55" s="444">
        <f t="shared" si="219"/>
        <v>0</v>
      </c>
      <c r="F55" s="444">
        <f t="shared" si="219"/>
        <v>0</v>
      </c>
      <c r="G55" s="444">
        <f t="shared" si="219"/>
        <v>0</v>
      </c>
      <c r="H55" s="444">
        <f t="shared" si="219"/>
        <v>0</v>
      </c>
      <c r="I55" s="444">
        <f t="shared" si="219"/>
        <v>0</v>
      </c>
      <c r="J55" s="444">
        <f t="shared" si="219"/>
        <v>0</v>
      </c>
      <c r="K55" s="444">
        <f t="shared" si="219"/>
        <v>0</v>
      </c>
      <c r="L55" s="444">
        <f t="shared" si="219"/>
        <v>0</v>
      </c>
      <c r="M55" s="444">
        <f t="shared" si="219"/>
        <v>0</v>
      </c>
      <c r="N55" s="444">
        <f t="shared" si="219"/>
        <v>0</v>
      </c>
      <c r="O55" s="444">
        <f t="shared" si="219"/>
        <v>0</v>
      </c>
      <c r="P55" s="444">
        <f t="shared" si="219"/>
        <v>0</v>
      </c>
      <c r="Q55" s="445">
        <f t="shared" si="227"/>
        <v>0</v>
      </c>
      <c r="S55" s="444">
        <f t="shared" si="220"/>
        <v>0</v>
      </c>
      <c r="T55" s="444">
        <f t="shared" si="220"/>
        <v>0</v>
      </c>
      <c r="U55" s="444">
        <f t="shared" si="220"/>
        <v>0</v>
      </c>
      <c r="V55" s="444">
        <f t="shared" si="220"/>
        <v>0</v>
      </c>
      <c r="X55" s="427" t="s">
        <v>80</v>
      </c>
      <c r="Y55" s="444">
        <f t="shared" si="221"/>
        <v>0</v>
      </c>
      <c r="Z55" s="444">
        <f t="shared" si="221"/>
        <v>0</v>
      </c>
      <c r="AA55" s="444">
        <f t="shared" si="221"/>
        <v>0</v>
      </c>
      <c r="AB55" s="444">
        <f t="shared" si="221"/>
        <v>0</v>
      </c>
      <c r="AC55" s="444">
        <f t="shared" si="221"/>
        <v>0</v>
      </c>
      <c r="AD55" s="444">
        <f t="shared" si="221"/>
        <v>0</v>
      </c>
      <c r="AE55" s="444">
        <f t="shared" si="221"/>
        <v>0</v>
      </c>
      <c r="AF55" s="444">
        <f t="shared" si="221"/>
        <v>0</v>
      </c>
      <c r="AG55" s="444">
        <f t="shared" si="221"/>
        <v>0</v>
      </c>
      <c r="AH55" s="444">
        <f t="shared" si="221"/>
        <v>0</v>
      </c>
      <c r="AI55" s="444">
        <f t="shared" si="221"/>
        <v>0</v>
      </c>
      <c r="AJ55" s="444">
        <f t="shared" si="221"/>
        <v>0</v>
      </c>
      <c r="AK55" s="445">
        <f t="shared" si="228"/>
        <v>0</v>
      </c>
      <c r="AM55" s="444">
        <f t="shared" si="222"/>
        <v>0</v>
      </c>
      <c r="AN55" s="444">
        <f t="shared" si="222"/>
        <v>0</v>
      </c>
      <c r="AO55" s="444">
        <f t="shared" si="222"/>
        <v>0</v>
      </c>
      <c r="AP55" s="444">
        <f t="shared" si="222"/>
        <v>0</v>
      </c>
      <c r="AR55" s="427" t="s">
        <v>80</v>
      </c>
      <c r="AS55" s="444">
        <f t="shared" si="223"/>
        <v>0</v>
      </c>
      <c r="AT55" s="444">
        <f t="shared" si="223"/>
        <v>0</v>
      </c>
      <c r="AU55" s="444">
        <f t="shared" si="223"/>
        <v>0</v>
      </c>
      <c r="AV55" s="444">
        <f t="shared" si="223"/>
        <v>0</v>
      </c>
      <c r="AW55" s="444">
        <f t="shared" si="223"/>
        <v>0</v>
      </c>
      <c r="AX55" s="444">
        <f t="shared" si="223"/>
        <v>0</v>
      </c>
      <c r="AY55" s="444">
        <f t="shared" si="223"/>
        <v>0</v>
      </c>
      <c r="AZ55" s="444">
        <f t="shared" si="223"/>
        <v>0</v>
      </c>
      <c r="BA55" s="444">
        <f t="shared" si="223"/>
        <v>0</v>
      </c>
      <c r="BB55" s="444">
        <f t="shared" si="223"/>
        <v>0</v>
      </c>
      <c r="BC55" s="444">
        <f t="shared" si="223"/>
        <v>0</v>
      </c>
      <c r="BD55" s="444">
        <f t="shared" si="223"/>
        <v>0</v>
      </c>
      <c r="BE55" s="445">
        <f t="shared" si="229"/>
        <v>0</v>
      </c>
      <c r="BG55" s="444">
        <f t="shared" si="224"/>
        <v>0</v>
      </c>
      <c r="BH55" s="444">
        <f t="shared" si="224"/>
        <v>0</v>
      </c>
      <c r="BI55" s="444">
        <f t="shared" si="224"/>
        <v>0</v>
      </c>
      <c r="BJ55" s="444">
        <f t="shared" si="224"/>
        <v>0</v>
      </c>
      <c r="BM55" s="444">
        <f t="shared" si="225"/>
        <v>0</v>
      </c>
      <c r="BN55" s="444">
        <f t="shared" si="225"/>
        <v>0</v>
      </c>
      <c r="BO55" s="444">
        <f t="shared" si="225"/>
        <v>0</v>
      </c>
      <c r="BP55" s="444">
        <f t="shared" si="225"/>
        <v>0</v>
      </c>
      <c r="BQ55" s="444">
        <f t="shared" si="225"/>
        <v>0</v>
      </c>
      <c r="BR55" s="444">
        <f t="shared" si="225"/>
        <v>0</v>
      </c>
      <c r="BS55" s="444">
        <f t="shared" si="225"/>
        <v>0</v>
      </c>
      <c r="BT55" s="444">
        <f t="shared" si="225"/>
        <v>0</v>
      </c>
      <c r="BU55" s="444">
        <f t="shared" si="225"/>
        <v>0</v>
      </c>
      <c r="BV55" s="444">
        <f t="shared" si="225"/>
        <v>0</v>
      </c>
      <c r="BW55" s="444">
        <f t="shared" si="225"/>
        <v>0</v>
      </c>
      <c r="BX55" s="444">
        <f t="shared" si="225"/>
        <v>0</v>
      </c>
      <c r="BY55" s="445">
        <f t="shared" si="230"/>
        <v>0</v>
      </c>
      <c r="CA55" s="444">
        <f t="shared" si="226"/>
        <v>0</v>
      </c>
      <c r="CB55" s="444">
        <f t="shared" si="226"/>
        <v>0</v>
      </c>
      <c r="CC55" s="444">
        <f t="shared" si="226"/>
        <v>0</v>
      </c>
      <c r="CD55" s="444">
        <f t="shared" si="226"/>
        <v>0</v>
      </c>
      <c r="CG55" s="449">
        <f t="shared" si="203"/>
        <v>0</v>
      </c>
      <c r="CH55" s="449">
        <f t="shared" si="203"/>
        <v>0</v>
      </c>
      <c r="CI55" s="449">
        <f t="shared" si="203"/>
        <v>0</v>
      </c>
      <c r="CJ55" s="449">
        <f t="shared" si="203"/>
        <v>0</v>
      </c>
      <c r="CK55" s="449">
        <f t="shared" si="203"/>
        <v>0</v>
      </c>
      <c r="CL55" s="449">
        <f t="shared" si="203"/>
        <v>0</v>
      </c>
      <c r="CM55" s="449">
        <f t="shared" si="203"/>
        <v>0</v>
      </c>
      <c r="CN55" s="449">
        <f t="shared" si="203"/>
        <v>0</v>
      </c>
      <c r="CO55" s="449">
        <f t="shared" si="203"/>
        <v>0</v>
      </c>
      <c r="CP55" s="449">
        <f t="shared" si="203"/>
        <v>0</v>
      </c>
      <c r="CQ55" s="449">
        <f t="shared" si="203"/>
        <v>0</v>
      </c>
      <c r="CR55" s="449">
        <f t="shared" si="203"/>
        <v>0</v>
      </c>
      <c r="CS55" s="451">
        <f t="shared" si="203"/>
        <v>0</v>
      </c>
      <c r="CT55" s="351"/>
      <c r="CU55" s="449">
        <f t="shared" si="204"/>
        <v>0</v>
      </c>
      <c r="CV55" s="449">
        <f t="shared" si="204"/>
        <v>0</v>
      </c>
      <c r="CW55" s="449">
        <f t="shared" si="204"/>
        <v>0</v>
      </c>
      <c r="CX55" s="449">
        <f t="shared" si="204"/>
        <v>0</v>
      </c>
      <c r="DA55" s="449">
        <f t="shared" si="205"/>
        <v>0</v>
      </c>
      <c r="DB55" s="449">
        <f t="shared" si="206"/>
        <v>0</v>
      </c>
      <c r="DC55" s="449">
        <f t="shared" si="207"/>
        <v>0</v>
      </c>
      <c r="DD55" s="449">
        <f t="shared" si="208"/>
        <v>0</v>
      </c>
      <c r="DE55" s="449">
        <f t="shared" si="209"/>
        <v>0</v>
      </c>
      <c r="DF55" s="449">
        <f t="shared" si="210"/>
        <v>0</v>
      </c>
      <c r="DG55" s="449">
        <f t="shared" si="211"/>
        <v>0</v>
      </c>
      <c r="DH55" s="449">
        <f t="shared" si="212"/>
        <v>0</v>
      </c>
      <c r="DI55" s="449">
        <f t="shared" si="213"/>
        <v>0</v>
      </c>
      <c r="DJ55" s="449">
        <f t="shared" si="214"/>
        <v>0</v>
      </c>
      <c r="DK55" s="449">
        <f t="shared" si="215"/>
        <v>0</v>
      </c>
      <c r="DL55" s="449">
        <f t="shared" si="216"/>
        <v>0</v>
      </c>
      <c r="DM55" s="451">
        <f t="shared" si="217"/>
        <v>0</v>
      </c>
      <c r="DN55" s="351"/>
      <c r="DO55" s="449">
        <f t="shared" si="218"/>
        <v>0</v>
      </c>
      <c r="DP55" s="449">
        <f t="shared" si="218"/>
        <v>0</v>
      </c>
      <c r="DQ55" s="449">
        <f t="shared" si="218"/>
        <v>0</v>
      </c>
      <c r="DR55" s="449">
        <f t="shared" si="218"/>
        <v>0</v>
      </c>
    </row>
    <row r="56" spans="1:123">
      <c r="C56" s="386" t="s">
        <v>130</v>
      </c>
      <c r="D56" s="425" t="s">
        <v>81</v>
      </c>
      <c r="E56" s="444">
        <f t="shared" si="219"/>
        <v>1667.7740570434564</v>
      </c>
      <c r="F56" s="444">
        <f t="shared" si="219"/>
        <v>1465.6205380652177</v>
      </c>
      <c r="G56" s="444">
        <f t="shared" si="219"/>
        <v>1758.7446456782616</v>
      </c>
      <c r="H56" s="444">
        <f t="shared" si="219"/>
        <v>2198.4308070978263</v>
      </c>
      <c r="I56" s="444">
        <f t="shared" si="219"/>
        <v>2110.4935748139133</v>
      </c>
      <c r="J56" s="444">
        <f t="shared" si="219"/>
        <v>2152.7034463101918</v>
      </c>
      <c r="K56" s="444">
        <f t="shared" si="219"/>
        <v>2260.3386186257012</v>
      </c>
      <c r="L56" s="444">
        <f t="shared" si="219"/>
        <v>2486.3724804882718</v>
      </c>
      <c r="M56" s="444">
        <f t="shared" si="219"/>
        <v>2983.646976585926</v>
      </c>
      <c r="N56" s="444">
        <f t="shared" si="219"/>
        <v>3431.1940230738146</v>
      </c>
      <c r="O56" s="444">
        <f t="shared" si="219"/>
        <v>4460.5522299959584</v>
      </c>
      <c r="P56" s="444">
        <f t="shared" si="219"/>
        <v>5798.717898994747</v>
      </c>
      <c r="Q56" s="445">
        <f t="shared" si="227"/>
        <v>32774.589296773287</v>
      </c>
      <c r="S56" s="444">
        <f t="shared" si="220"/>
        <v>4892.1392407869362</v>
      </c>
      <c r="T56" s="444">
        <f t="shared" si="220"/>
        <v>6461.6278282219318</v>
      </c>
      <c r="U56" s="444">
        <f t="shared" si="220"/>
        <v>7730.3580756998981</v>
      </c>
      <c r="V56" s="444">
        <f t="shared" si="220"/>
        <v>13690.46415206452</v>
      </c>
      <c r="X56" s="427" t="s">
        <v>81</v>
      </c>
      <c r="Y56" s="444">
        <f t="shared" si="221"/>
        <v>1667.7740570434564</v>
      </c>
      <c r="Z56" s="444">
        <f t="shared" si="221"/>
        <v>1465.6205380652177</v>
      </c>
      <c r="AA56" s="444">
        <f t="shared" si="221"/>
        <v>1758.7446456782616</v>
      </c>
      <c r="AB56" s="444">
        <f t="shared" si="221"/>
        <v>2198.4308070978263</v>
      </c>
      <c r="AC56" s="444">
        <f t="shared" si="221"/>
        <v>2110.4935748139133</v>
      </c>
      <c r="AD56" s="444">
        <f t="shared" si="221"/>
        <v>2152.7034463101918</v>
      </c>
      <c r="AE56" s="444">
        <f t="shared" si="221"/>
        <v>2260.3386186257012</v>
      </c>
      <c r="AF56" s="444">
        <f t="shared" si="221"/>
        <v>2486.3724804882718</v>
      </c>
      <c r="AG56" s="444">
        <f t="shared" si="221"/>
        <v>2983.646976585926</v>
      </c>
      <c r="AH56" s="444">
        <f t="shared" si="221"/>
        <v>3431.1940230738146</v>
      </c>
      <c r="AI56" s="444">
        <f t="shared" si="221"/>
        <v>4460.5522299959584</v>
      </c>
      <c r="AJ56" s="444">
        <f t="shared" si="221"/>
        <v>5798.717898994747</v>
      </c>
      <c r="AK56" s="445">
        <f t="shared" si="228"/>
        <v>32774.589296773287</v>
      </c>
      <c r="AM56" s="444">
        <f t="shared" si="222"/>
        <v>4892.1392407869362</v>
      </c>
      <c r="AN56" s="444">
        <f t="shared" si="222"/>
        <v>6461.6278282219318</v>
      </c>
      <c r="AO56" s="444">
        <f t="shared" si="222"/>
        <v>7730.3580756998981</v>
      </c>
      <c r="AP56" s="444">
        <f t="shared" si="222"/>
        <v>13690.46415206452</v>
      </c>
      <c r="AR56" s="427" t="s">
        <v>81</v>
      </c>
      <c r="AS56" s="444">
        <f t="shared" si="223"/>
        <v>571.65</v>
      </c>
      <c r="AT56" s="444">
        <f t="shared" si="223"/>
        <v>826.48</v>
      </c>
      <c r="AU56" s="444">
        <f t="shared" si="223"/>
        <v>1861.61</v>
      </c>
      <c r="AV56" s="444">
        <f t="shared" si="223"/>
        <v>2946.1099999999997</v>
      </c>
      <c r="AW56" s="444">
        <f t="shared" si="223"/>
        <v>3005.48</v>
      </c>
      <c r="AX56" s="444">
        <f t="shared" si="223"/>
        <v>3592.9</v>
      </c>
      <c r="AY56" s="444">
        <f t="shared" si="223"/>
        <v>9670.14</v>
      </c>
      <c r="AZ56" s="444">
        <f t="shared" si="223"/>
        <v>23652.75799999966</v>
      </c>
      <c r="BA56" s="444">
        <f t="shared" si="223"/>
        <v>4051.4699999999348</v>
      </c>
      <c r="BB56" s="444">
        <f t="shared" si="223"/>
        <v>0</v>
      </c>
      <c r="BC56" s="444">
        <f t="shared" si="223"/>
        <v>0</v>
      </c>
      <c r="BD56" s="444">
        <f t="shared" si="223"/>
        <v>0</v>
      </c>
      <c r="BE56" s="445">
        <f t="shared" si="229"/>
        <v>50178.597999999598</v>
      </c>
      <c r="BG56" s="444">
        <f t="shared" si="224"/>
        <v>3259.74</v>
      </c>
      <c r="BH56" s="444">
        <f t="shared" si="224"/>
        <v>9544.49</v>
      </c>
      <c r="BI56" s="444">
        <f t="shared" si="224"/>
        <v>37374.367999999595</v>
      </c>
      <c r="BJ56" s="444">
        <f t="shared" si="224"/>
        <v>0</v>
      </c>
      <c r="BM56" s="444">
        <f t="shared" si="225"/>
        <v>-1096.1240570434566</v>
      </c>
      <c r="BN56" s="444">
        <f t="shared" si="225"/>
        <v>-639.1405380652177</v>
      </c>
      <c r="BO56" s="444">
        <f t="shared" si="225"/>
        <v>102.86535432173832</v>
      </c>
      <c r="BP56" s="444">
        <f t="shared" si="225"/>
        <v>747.67919290217333</v>
      </c>
      <c r="BQ56" s="444">
        <f t="shared" si="225"/>
        <v>894.98642518608676</v>
      </c>
      <c r="BR56" s="444">
        <f t="shared" si="225"/>
        <v>0</v>
      </c>
      <c r="BS56" s="444">
        <f t="shared" si="225"/>
        <v>0</v>
      </c>
      <c r="BT56" s="444">
        <f t="shared" si="225"/>
        <v>0</v>
      </c>
      <c r="BU56" s="444">
        <f t="shared" si="225"/>
        <v>0</v>
      </c>
      <c r="BV56" s="444">
        <f t="shared" si="225"/>
        <v>0</v>
      </c>
      <c r="BW56" s="444">
        <f t="shared" si="225"/>
        <v>0</v>
      </c>
      <c r="BX56" s="444">
        <f t="shared" si="225"/>
        <v>0</v>
      </c>
      <c r="BY56" s="445">
        <f t="shared" si="230"/>
        <v>10.266377301324155</v>
      </c>
      <c r="CA56" s="444">
        <f t="shared" si="226"/>
        <v>-1632.3992407869359</v>
      </c>
      <c r="CB56" s="444">
        <f t="shared" si="226"/>
        <v>1642.6656180882601</v>
      </c>
      <c r="CC56" s="444">
        <f t="shared" si="226"/>
        <v>0</v>
      </c>
      <c r="CD56" s="444">
        <f t="shared" si="226"/>
        <v>0</v>
      </c>
      <c r="CG56" s="449">
        <f t="shared" si="203"/>
        <v>0.34276225702502622</v>
      </c>
      <c r="CH56" s="449">
        <f t="shared" si="203"/>
        <v>0.56391131164895225</v>
      </c>
      <c r="CI56" s="449">
        <f t="shared" si="203"/>
        <v>1.0584879417114406</v>
      </c>
      <c r="CJ56" s="449">
        <f t="shared" si="203"/>
        <v>1.340096759237646</v>
      </c>
      <c r="CK56" s="449">
        <f t="shared" si="203"/>
        <v>1.4240649845451434</v>
      </c>
      <c r="CL56" s="449">
        <f t="shared" si="203"/>
        <v>1.6690176281170335</v>
      </c>
      <c r="CM56" s="449">
        <f t="shared" si="203"/>
        <v>4.2781820034909197</v>
      </c>
      <c r="CN56" s="449">
        <f t="shared" si="203"/>
        <v>9.5129584105414295</v>
      </c>
      <c r="CO56" s="449">
        <f t="shared" si="203"/>
        <v>1.3578918792315966</v>
      </c>
      <c r="CP56" s="449">
        <f t="shared" si="203"/>
        <v>0</v>
      </c>
      <c r="CQ56" s="449">
        <f t="shared" si="203"/>
        <v>0</v>
      </c>
      <c r="CR56" s="449">
        <f t="shared" si="203"/>
        <v>0</v>
      </c>
      <c r="CS56" s="451">
        <f t="shared" si="203"/>
        <v>1.531021412522773</v>
      </c>
      <c r="CT56" s="351"/>
      <c r="CU56" s="449">
        <f t="shared" si="204"/>
        <v>0.66632199934596448</v>
      </c>
      <c r="CV56" s="449">
        <f t="shared" si="204"/>
        <v>1.4771030232216871</v>
      </c>
      <c r="CW56" s="449">
        <f t="shared" si="204"/>
        <v>4.8347524958105854</v>
      </c>
      <c r="CX56" s="449">
        <f t="shared" si="204"/>
        <v>0</v>
      </c>
      <c r="DA56" s="449">
        <f t="shared" si="205"/>
        <v>0.34276225702502622</v>
      </c>
      <c r="DB56" s="449">
        <f t="shared" si="206"/>
        <v>0.56391131164895225</v>
      </c>
      <c r="DC56" s="449">
        <f t="shared" si="207"/>
        <v>1.0584879417114406</v>
      </c>
      <c r="DD56" s="449">
        <f t="shared" si="208"/>
        <v>1.340096759237646</v>
      </c>
      <c r="DE56" s="449">
        <f t="shared" si="209"/>
        <v>1.4240649845451434</v>
      </c>
      <c r="DF56" s="449">
        <f t="shared" si="210"/>
        <v>1.6690176281170335</v>
      </c>
      <c r="DG56" s="449">
        <f t="shared" si="211"/>
        <v>4.2781820034909197</v>
      </c>
      <c r="DH56" s="449">
        <f t="shared" si="212"/>
        <v>9.5129584105414295</v>
      </c>
      <c r="DI56" s="449">
        <f t="shared" si="213"/>
        <v>1.3578918792315966</v>
      </c>
      <c r="DJ56" s="449">
        <f t="shared" si="214"/>
        <v>0</v>
      </c>
      <c r="DK56" s="449">
        <f t="shared" si="215"/>
        <v>0</v>
      </c>
      <c r="DL56" s="449">
        <f t="shared" si="216"/>
        <v>0</v>
      </c>
      <c r="DM56" s="451">
        <f t="shared" si="217"/>
        <v>1.531021412522773</v>
      </c>
      <c r="DN56" s="351"/>
      <c r="DO56" s="449">
        <f t="shared" si="218"/>
        <v>-0.33367800065403547</v>
      </c>
      <c r="DP56" s="449">
        <f t="shared" si="218"/>
        <v>0.25421854395787413</v>
      </c>
      <c r="DQ56" s="449">
        <f t="shared" si="218"/>
        <v>0</v>
      </c>
      <c r="DR56" s="449">
        <f t="shared" si="218"/>
        <v>0</v>
      </c>
    </row>
    <row r="57" spans="1:123">
      <c r="C57" s="388" t="s">
        <v>118</v>
      </c>
      <c r="D57" s="426" t="s">
        <v>104</v>
      </c>
      <c r="E57" s="446">
        <f t="shared" si="219"/>
        <v>0</v>
      </c>
      <c r="F57" s="446">
        <f t="shared" si="219"/>
        <v>0</v>
      </c>
      <c r="G57" s="446">
        <f t="shared" si="219"/>
        <v>0</v>
      </c>
      <c r="H57" s="446">
        <f t="shared" si="219"/>
        <v>13322.250000000002</v>
      </c>
      <c r="I57" s="446">
        <f t="shared" si="219"/>
        <v>55935.9</v>
      </c>
      <c r="J57" s="446">
        <f t="shared" si="219"/>
        <v>55935.9</v>
      </c>
      <c r="K57" s="446">
        <f t="shared" si="219"/>
        <v>55935.9</v>
      </c>
      <c r="L57" s="446">
        <f t="shared" si="219"/>
        <v>55935.9</v>
      </c>
      <c r="M57" s="446">
        <f t="shared" si="219"/>
        <v>55935.9</v>
      </c>
      <c r="N57" s="446">
        <f t="shared" si="219"/>
        <v>55935.9</v>
      </c>
      <c r="O57" s="446">
        <f t="shared" si="219"/>
        <v>55935.9</v>
      </c>
      <c r="P57" s="446">
        <f t="shared" si="219"/>
        <v>55935.9</v>
      </c>
      <c r="Q57" s="447">
        <f t="shared" si="227"/>
        <v>460809.45000000007</v>
      </c>
      <c r="S57" s="446">
        <f t="shared" si="220"/>
        <v>0</v>
      </c>
      <c r="T57" s="446">
        <f t="shared" si="220"/>
        <v>125194.05000000002</v>
      </c>
      <c r="U57" s="446">
        <f t="shared" si="220"/>
        <v>167807.7</v>
      </c>
      <c r="V57" s="446">
        <f t="shared" si="220"/>
        <v>167807.7</v>
      </c>
      <c r="X57" s="427" t="s">
        <v>104</v>
      </c>
      <c r="Y57" s="446">
        <f t="shared" si="221"/>
        <v>0</v>
      </c>
      <c r="Z57" s="446">
        <f t="shared" si="221"/>
        <v>0</v>
      </c>
      <c r="AA57" s="446">
        <f t="shared" si="221"/>
        <v>0</v>
      </c>
      <c r="AB57" s="446">
        <f t="shared" si="221"/>
        <v>13322.250000000002</v>
      </c>
      <c r="AC57" s="446">
        <f t="shared" si="221"/>
        <v>55935.9</v>
      </c>
      <c r="AD57" s="446">
        <f t="shared" si="221"/>
        <v>55935.9</v>
      </c>
      <c r="AE57" s="446">
        <f t="shared" si="221"/>
        <v>55935.9</v>
      </c>
      <c r="AF57" s="446">
        <f t="shared" si="221"/>
        <v>55935.9</v>
      </c>
      <c r="AG57" s="446">
        <f t="shared" si="221"/>
        <v>55935.9</v>
      </c>
      <c r="AH57" s="446">
        <f t="shared" si="221"/>
        <v>55935.9</v>
      </c>
      <c r="AI57" s="446">
        <f t="shared" si="221"/>
        <v>55935.9</v>
      </c>
      <c r="AJ57" s="446">
        <f t="shared" si="221"/>
        <v>55935.9</v>
      </c>
      <c r="AK57" s="447">
        <f t="shared" si="228"/>
        <v>460809.45000000007</v>
      </c>
      <c r="AM57" s="446">
        <f t="shared" si="222"/>
        <v>0</v>
      </c>
      <c r="AN57" s="446">
        <f t="shared" si="222"/>
        <v>125194.05000000002</v>
      </c>
      <c r="AO57" s="446">
        <f t="shared" si="222"/>
        <v>167807.7</v>
      </c>
      <c r="AP57" s="446">
        <f t="shared" si="222"/>
        <v>167807.7</v>
      </c>
      <c r="AR57" s="427" t="s">
        <v>104</v>
      </c>
      <c r="AS57" s="446">
        <f t="shared" si="223"/>
        <v>1637.97</v>
      </c>
      <c r="AT57" s="446">
        <f t="shared" si="223"/>
        <v>0</v>
      </c>
      <c r="AU57" s="446">
        <f t="shared" si="223"/>
        <v>1816.0700000000015</v>
      </c>
      <c r="AV57" s="446">
        <f t="shared" si="223"/>
        <v>0</v>
      </c>
      <c r="AW57" s="446">
        <f t="shared" si="223"/>
        <v>6491.8099999999995</v>
      </c>
      <c r="AX57" s="446">
        <f t="shared" si="223"/>
        <v>41886.94</v>
      </c>
      <c r="AY57" s="446">
        <f t="shared" si="223"/>
        <v>0</v>
      </c>
      <c r="AZ57" s="446">
        <f t="shared" si="223"/>
        <v>0</v>
      </c>
      <c r="BA57" s="446">
        <f t="shared" si="223"/>
        <v>0</v>
      </c>
      <c r="BB57" s="446">
        <f t="shared" si="223"/>
        <v>0</v>
      </c>
      <c r="BC57" s="446">
        <f t="shared" si="223"/>
        <v>0</v>
      </c>
      <c r="BD57" s="446">
        <f t="shared" si="223"/>
        <v>0</v>
      </c>
      <c r="BE57" s="447">
        <f t="shared" si="229"/>
        <v>51832.790000000008</v>
      </c>
      <c r="BG57" s="446">
        <f t="shared" si="224"/>
        <v>3454.0400000000018</v>
      </c>
      <c r="BH57" s="446">
        <f t="shared" si="224"/>
        <v>48378.75</v>
      </c>
      <c r="BI57" s="446">
        <f t="shared" si="224"/>
        <v>0</v>
      </c>
      <c r="BJ57" s="446">
        <f t="shared" si="224"/>
        <v>0</v>
      </c>
      <c r="BM57" s="446">
        <f t="shared" si="225"/>
        <v>1637.97</v>
      </c>
      <c r="BN57" s="446">
        <f t="shared" si="225"/>
        <v>0</v>
      </c>
      <c r="BO57" s="446">
        <f t="shared" si="225"/>
        <v>1816.0700000000015</v>
      </c>
      <c r="BP57" s="446">
        <f t="shared" si="225"/>
        <v>-13322.250000000002</v>
      </c>
      <c r="BQ57" s="446">
        <f t="shared" si="225"/>
        <v>-49444.090000000004</v>
      </c>
      <c r="BR57" s="446">
        <f t="shared" si="225"/>
        <v>0</v>
      </c>
      <c r="BS57" s="446">
        <f t="shared" si="225"/>
        <v>0</v>
      </c>
      <c r="BT57" s="446">
        <f t="shared" si="225"/>
        <v>0</v>
      </c>
      <c r="BU57" s="446">
        <f t="shared" si="225"/>
        <v>0</v>
      </c>
      <c r="BV57" s="446">
        <f t="shared" si="225"/>
        <v>0</v>
      </c>
      <c r="BW57" s="446">
        <f t="shared" si="225"/>
        <v>0</v>
      </c>
      <c r="BX57" s="446">
        <f t="shared" si="225"/>
        <v>0</v>
      </c>
      <c r="BY57" s="447">
        <f t="shared" si="230"/>
        <v>-59312.3</v>
      </c>
      <c r="CA57" s="446">
        <f t="shared" si="226"/>
        <v>3454.0400000000018</v>
      </c>
      <c r="CB57" s="446">
        <f t="shared" si="226"/>
        <v>-62766.340000000004</v>
      </c>
      <c r="CC57" s="446">
        <f t="shared" si="226"/>
        <v>0</v>
      </c>
      <c r="CD57" s="446">
        <f t="shared" si="226"/>
        <v>0</v>
      </c>
      <c r="CG57" s="450">
        <f t="shared" si="203"/>
        <v>0</v>
      </c>
      <c r="CH57" s="450">
        <f t="shared" si="203"/>
        <v>0</v>
      </c>
      <c r="CI57" s="450">
        <f t="shared" si="203"/>
        <v>0</v>
      </c>
      <c r="CJ57" s="450">
        <f t="shared" si="203"/>
        <v>0</v>
      </c>
      <c r="CK57" s="450">
        <f t="shared" si="203"/>
        <v>0.11605802355910962</v>
      </c>
      <c r="CL57" s="450">
        <f t="shared" si="203"/>
        <v>0.74883822375254538</v>
      </c>
      <c r="CM57" s="450">
        <f t="shared" si="203"/>
        <v>0</v>
      </c>
      <c r="CN57" s="450">
        <f t="shared" si="203"/>
        <v>0</v>
      </c>
      <c r="CO57" s="450">
        <f t="shared" si="203"/>
        <v>0</v>
      </c>
      <c r="CP57" s="450">
        <f t="shared" si="203"/>
        <v>0</v>
      </c>
      <c r="CQ57" s="450">
        <f t="shared" si="203"/>
        <v>0</v>
      </c>
      <c r="CR57" s="450">
        <f t="shared" si="203"/>
        <v>0</v>
      </c>
      <c r="CS57" s="452">
        <f t="shared" si="203"/>
        <v>0.11248204653789109</v>
      </c>
      <c r="CT57" s="351"/>
      <c r="CU57" s="450">
        <f t="shared" si="204"/>
        <v>0</v>
      </c>
      <c r="CV57" s="450">
        <f t="shared" si="204"/>
        <v>0.38643010590359522</v>
      </c>
      <c r="CW57" s="450">
        <f t="shared" si="204"/>
        <v>0</v>
      </c>
      <c r="CX57" s="450">
        <f t="shared" si="204"/>
        <v>0</v>
      </c>
      <c r="DA57" s="450">
        <f t="shared" si="205"/>
        <v>0</v>
      </c>
      <c r="DB57" s="450">
        <f t="shared" si="206"/>
        <v>0</v>
      </c>
      <c r="DC57" s="450">
        <f t="shared" si="207"/>
        <v>0</v>
      </c>
      <c r="DD57" s="450">
        <f t="shared" si="208"/>
        <v>0</v>
      </c>
      <c r="DE57" s="450">
        <f t="shared" si="209"/>
        <v>0.11605802355910962</v>
      </c>
      <c r="DF57" s="450">
        <f t="shared" si="210"/>
        <v>0.74883822375254538</v>
      </c>
      <c r="DG57" s="450">
        <f t="shared" si="211"/>
        <v>0</v>
      </c>
      <c r="DH57" s="450">
        <f t="shared" si="212"/>
        <v>0</v>
      </c>
      <c r="DI57" s="450">
        <f t="shared" si="213"/>
        <v>0</v>
      </c>
      <c r="DJ57" s="450">
        <f t="shared" si="214"/>
        <v>0</v>
      </c>
      <c r="DK57" s="450">
        <f t="shared" si="215"/>
        <v>0</v>
      </c>
      <c r="DL57" s="450">
        <f t="shared" si="216"/>
        <v>0</v>
      </c>
      <c r="DM57" s="452">
        <f t="shared" si="217"/>
        <v>0.11248204653789109</v>
      </c>
      <c r="DN57" s="351"/>
      <c r="DO57" s="450">
        <f t="shared" si="218"/>
        <v>0</v>
      </c>
      <c r="DP57" s="450">
        <f t="shared" si="218"/>
        <v>-0.50135242050241202</v>
      </c>
      <c r="DQ57" s="450">
        <f t="shared" si="218"/>
        <v>0</v>
      </c>
      <c r="DR57" s="450">
        <f t="shared" si="218"/>
        <v>0</v>
      </c>
    </row>
    <row r="58" spans="1:123">
      <c r="X58" s="427"/>
      <c r="AR58" s="427"/>
      <c r="CG58" s="351"/>
      <c r="CH58" s="351"/>
      <c r="CI58" s="351"/>
      <c r="CJ58" s="351"/>
      <c r="CK58" s="351"/>
      <c r="CL58" s="351"/>
      <c r="CM58" s="351"/>
      <c r="CN58" s="351"/>
      <c r="CO58" s="351"/>
      <c r="CP58" s="351"/>
      <c r="CQ58" s="351"/>
      <c r="CR58" s="351"/>
      <c r="CS58" s="351"/>
      <c r="CT58" s="351"/>
      <c r="CU58" s="351"/>
      <c r="CV58" s="351"/>
      <c r="CW58" s="351"/>
      <c r="CX58" s="351"/>
      <c r="DA58" s="351"/>
      <c r="DB58" s="351"/>
      <c r="DC58" s="351"/>
      <c r="DD58" s="351"/>
      <c r="DE58" s="351"/>
      <c r="DF58" s="351"/>
      <c r="DG58" s="351"/>
      <c r="DH58" s="351"/>
      <c r="DI58" s="351"/>
      <c r="DJ58" s="351"/>
      <c r="DK58" s="351"/>
      <c r="DL58" s="351"/>
      <c r="DM58" s="351"/>
      <c r="DN58" s="351"/>
      <c r="DO58" s="351"/>
      <c r="DP58" s="351"/>
      <c r="DQ58" s="351"/>
      <c r="DR58" s="351"/>
    </row>
    <row r="59" spans="1:123" ht="2.5499999999999998" customHeight="1">
      <c r="A59" s="416"/>
      <c r="B59" s="416"/>
      <c r="C59" s="417"/>
      <c r="D59" s="418"/>
      <c r="E59" s="419"/>
      <c r="F59" s="419"/>
      <c r="G59" s="419"/>
      <c r="H59" s="419"/>
      <c r="I59" s="419"/>
      <c r="J59" s="419"/>
      <c r="K59" s="419"/>
      <c r="L59" s="419"/>
      <c r="M59" s="419"/>
      <c r="N59" s="419"/>
      <c r="O59" s="419"/>
      <c r="P59" s="419"/>
      <c r="Q59" s="420"/>
      <c r="R59" s="416"/>
      <c r="S59" s="419"/>
      <c r="T59" s="419"/>
      <c r="U59" s="419"/>
      <c r="V59" s="419"/>
      <c r="W59" s="416"/>
      <c r="X59" s="428"/>
      <c r="Y59" s="419"/>
      <c r="Z59" s="419"/>
      <c r="AA59" s="419"/>
      <c r="AB59" s="419"/>
      <c r="AC59" s="419"/>
      <c r="AD59" s="419"/>
      <c r="AE59" s="419"/>
      <c r="AF59" s="419"/>
      <c r="AG59" s="419"/>
      <c r="AH59" s="419"/>
      <c r="AI59" s="419"/>
      <c r="AJ59" s="419"/>
      <c r="AK59" s="420"/>
      <c r="AL59" s="416"/>
      <c r="AM59" s="419"/>
      <c r="AN59" s="419"/>
      <c r="AO59" s="419"/>
      <c r="AP59" s="419"/>
      <c r="AQ59" s="416"/>
      <c r="AR59" s="428"/>
      <c r="AS59" s="419"/>
      <c r="AT59" s="419"/>
      <c r="AU59" s="419"/>
      <c r="AV59" s="419"/>
      <c r="AW59" s="419"/>
      <c r="AX59" s="419"/>
      <c r="AY59" s="419"/>
      <c r="AZ59" s="419"/>
      <c r="BA59" s="419"/>
      <c r="BB59" s="419"/>
      <c r="BC59" s="419"/>
      <c r="BD59" s="419"/>
      <c r="BE59" s="420"/>
      <c r="BF59" s="416"/>
      <c r="BG59" s="419"/>
      <c r="BH59" s="419"/>
      <c r="BI59" s="419"/>
      <c r="BJ59" s="419"/>
      <c r="BK59" s="416"/>
      <c r="BL59" s="416"/>
      <c r="BM59" s="419"/>
      <c r="BN59" s="419"/>
      <c r="BO59" s="419"/>
      <c r="BP59" s="419"/>
      <c r="BQ59" s="419"/>
      <c r="BR59" s="419"/>
      <c r="BS59" s="419"/>
      <c r="BT59" s="419"/>
      <c r="BU59" s="419"/>
      <c r="BV59" s="419"/>
      <c r="BW59" s="419"/>
      <c r="BX59" s="419"/>
      <c r="BY59" s="420"/>
      <c r="BZ59" s="416"/>
      <c r="CA59" s="419"/>
      <c r="CB59" s="419"/>
      <c r="CC59" s="419"/>
      <c r="CD59" s="419"/>
      <c r="CE59" s="416"/>
      <c r="CF59" s="416"/>
      <c r="CG59" s="498"/>
      <c r="CH59" s="498"/>
      <c r="CI59" s="498"/>
      <c r="CJ59" s="498"/>
      <c r="CK59" s="498"/>
      <c r="CL59" s="498"/>
      <c r="CM59" s="498"/>
      <c r="CN59" s="498"/>
      <c r="CO59" s="498"/>
      <c r="CP59" s="498"/>
      <c r="CQ59" s="498"/>
      <c r="CR59" s="498"/>
      <c r="CS59" s="499"/>
      <c r="CT59" s="500"/>
      <c r="CU59" s="498"/>
      <c r="CV59" s="498"/>
      <c r="CW59" s="498"/>
      <c r="CX59" s="498"/>
      <c r="CY59" s="416"/>
      <c r="CZ59" s="416"/>
      <c r="DA59" s="498"/>
      <c r="DB59" s="498"/>
      <c r="DC59" s="498"/>
      <c r="DD59" s="498"/>
      <c r="DE59" s="498"/>
      <c r="DF59" s="498"/>
      <c r="DG59" s="498"/>
      <c r="DH59" s="498"/>
      <c r="DI59" s="498"/>
      <c r="DJ59" s="498"/>
      <c r="DK59" s="498"/>
      <c r="DL59" s="498"/>
      <c r="DM59" s="499"/>
      <c r="DN59" s="500"/>
      <c r="DO59" s="498"/>
      <c r="DP59" s="498"/>
      <c r="DQ59" s="498"/>
      <c r="DR59" s="498"/>
      <c r="DS59" s="416"/>
    </row>
    <row r="60" spans="1:123" hidden="1">
      <c r="B60" s="334"/>
      <c r="X60" s="427"/>
      <c r="AR60" s="427"/>
      <c r="CG60" s="351"/>
      <c r="CH60" s="351"/>
      <c r="CI60" s="351"/>
      <c r="CJ60" s="351"/>
      <c r="CK60" s="351"/>
      <c r="CL60" s="351"/>
      <c r="CM60" s="351"/>
      <c r="CN60" s="351"/>
      <c r="CO60" s="351"/>
      <c r="CP60" s="351"/>
      <c r="CQ60" s="351"/>
      <c r="CR60" s="351"/>
      <c r="CS60" s="351"/>
      <c r="CT60" s="351"/>
      <c r="CU60" s="351"/>
      <c r="CV60" s="351"/>
      <c r="CW60" s="351"/>
      <c r="CX60" s="351"/>
      <c r="DA60" s="351"/>
      <c r="DB60" s="351"/>
      <c r="DC60" s="351"/>
      <c r="DD60" s="351"/>
      <c r="DE60" s="351"/>
      <c r="DF60" s="351"/>
      <c r="DG60" s="351"/>
      <c r="DH60" s="351"/>
      <c r="DI60" s="351"/>
      <c r="DJ60" s="351"/>
      <c r="DK60" s="351"/>
      <c r="DL60" s="351"/>
      <c r="DM60" s="351"/>
      <c r="DN60" s="351"/>
      <c r="DO60" s="351"/>
      <c r="DP60" s="351"/>
      <c r="DQ60" s="351"/>
      <c r="DR60" s="351"/>
    </row>
    <row r="61" spans="1:123" hidden="1">
      <c r="B61" s="79"/>
      <c r="C61" s="392"/>
      <c r="D61" s="393"/>
      <c r="E61" s="394"/>
      <c r="F61" s="394"/>
      <c r="G61" s="394"/>
      <c r="H61" s="394"/>
      <c r="I61" s="394"/>
      <c r="J61" s="394"/>
      <c r="K61" s="394"/>
      <c r="L61" s="394"/>
      <c r="M61" s="394"/>
      <c r="N61" s="394"/>
      <c r="O61" s="394"/>
      <c r="P61" s="394"/>
      <c r="Q61" s="394"/>
      <c r="S61" s="394"/>
      <c r="T61" s="394"/>
      <c r="U61" s="394"/>
      <c r="V61" s="394"/>
      <c r="X61" s="427"/>
      <c r="Y61" s="394"/>
      <c r="Z61" s="394"/>
      <c r="AA61" s="394"/>
      <c r="AB61" s="394"/>
      <c r="AC61" s="394"/>
      <c r="AD61" s="394"/>
      <c r="AE61" s="394"/>
      <c r="AF61" s="394"/>
      <c r="AG61" s="394"/>
      <c r="AH61" s="394"/>
      <c r="AI61" s="394"/>
      <c r="AJ61" s="394"/>
      <c r="AK61" s="394"/>
      <c r="AM61" s="394"/>
      <c r="AN61" s="394"/>
      <c r="AO61" s="394"/>
      <c r="AP61" s="394"/>
      <c r="AR61" s="427"/>
      <c r="AS61" s="394"/>
      <c r="AT61" s="394"/>
      <c r="AU61" s="394"/>
      <c r="AV61" s="394"/>
      <c r="AW61" s="394"/>
      <c r="AX61" s="394"/>
      <c r="AY61" s="394"/>
      <c r="AZ61" s="394"/>
      <c r="BA61" s="394"/>
      <c r="BB61" s="394"/>
      <c r="BC61" s="394"/>
      <c r="BD61" s="394"/>
      <c r="BE61" s="394"/>
      <c r="BG61" s="394"/>
      <c r="BH61" s="394"/>
      <c r="BI61" s="394"/>
      <c r="BJ61" s="394"/>
      <c r="BM61" s="394"/>
      <c r="BN61" s="394"/>
      <c r="BO61" s="394"/>
      <c r="BP61" s="394"/>
      <c r="BQ61" s="394"/>
      <c r="BR61" s="394"/>
      <c r="BS61" s="394"/>
      <c r="BT61" s="394"/>
      <c r="BU61" s="394"/>
      <c r="BV61" s="394"/>
      <c r="BW61" s="394"/>
      <c r="BX61" s="394"/>
      <c r="BY61" s="394"/>
      <c r="CA61" s="394"/>
      <c r="CB61" s="394"/>
      <c r="CC61" s="394"/>
      <c r="CD61" s="394"/>
      <c r="CG61" s="395"/>
      <c r="CH61" s="395"/>
      <c r="CI61" s="395"/>
      <c r="CJ61" s="395"/>
      <c r="CK61" s="395"/>
      <c r="CL61" s="395"/>
      <c r="CM61" s="395"/>
      <c r="CN61" s="395"/>
      <c r="CO61" s="395"/>
      <c r="CP61" s="395"/>
      <c r="CQ61" s="395"/>
      <c r="CR61" s="395"/>
      <c r="CS61" s="395"/>
      <c r="CT61" s="351"/>
      <c r="CU61" s="395"/>
      <c r="CV61" s="395"/>
      <c r="CW61" s="395"/>
      <c r="CX61" s="395"/>
      <c r="DA61" s="395"/>
      <c r="DB61" s="395"/>
      <c r="DC61" s="395"/>
      <c r="DD61" s="395"/>
      <c r="DE61" s="395"/>
      <c r="DF61" s="395"/>
      <c r="DG61" s="395"/>
      <c r="DH61" s="395"/>
      <c r="DI61" s="395"/>
      <c r="DJ61" s="395"/>
      <c r="DK61" s="395"/>
      <c r="DL61" s="395"/>
      <c r="DM61" s="395"/>
      <c r="DN61" s="351"/>
      <c r="DO61" s="395"/>
      <c r="DP61" s="395"/>
      <c r="DQ61" s="395"/>
      <c r="DR61" s="395"/>
    </row>
    <row r="62" spans="1:123" hidden="1">
      <c r="C62" s="396"/>
      <c r="D62" s="397"/>
      <c r="E62" s="398"/>
      <c r="F62" s="398"/>
      <c r="G62" s="398"/>
      <c r="H62" s="398"/>
      <c r="I62" s="398"/>
      <c r="J62" s="398"/>
      <c r="K62" s="398"/>
      <c r="L62" s="398"/>
      <c r="M62" s="398"/>
      <c r="N62" s="398"/>
      <c r="O62" s="398"/>
      <c r="P62" s="398"/>
      <c r="Q62" s="409"/>
      <c r="S62" s="398"/>
      <c r="T62" s="398"/>
      <c r="U62" s="398"/>
      <c r="V62" s="398"/>
      <c r="X62" s="427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409"/>
      <c r="AM62" s="398"/>
      <c r="AN62" s="398"/>
      <c r="AO62" s="398"/>
      <c r="AP62" s="398"/>
      <c r="AR62" s="427"/>
      <c r="AS62" s="398"/>
      <c r="AT62" s="398"/>
      <c r="AU62" s="398"/>
      <c r="AV62" s="398"/>
      <c r="AW62" s="398"/>
      <c r="AX62" s="398"/>
      <c r="AY62" s="398"/>
      <c r="AZ62" s="398"/>
      <c r="BA62" s="398"/>
      <c r="BB62" s="398"/>
      <c r="BC62" s="398"/>
      <c r="BD62" s="398"/>
      <c r="BE62" s="409"/>
      <c r="BG62" s="398"/>
      <c r="BH62" s="398"/>
      <c r="BI62" s="398"/>
      <c r="BJ62" s="398"/>
      <c r="BM62" s="398"/>
      <c r="BN62" s="398"/>
      <c r="BO62" s="398"/>
      <c r="BP62" s="398"/>
      <c r="BQ62" s="398"/>
      <c r="BR62" s="398"/>
      <c r="BS62" s="398"/>
      <c r="BT62" s="398"/>
      <c r="BU62" s="398"/>
      <c r="BV62" s="398"/>
      <c r="BW62" s="398"/>
      <c r="BX62" s="398"/>
      <c r="BY62" s="409"/>
      <c r="CA62" s="398"/>
      <c r="CB62" s="398"/>
      <c r="CC62" s="398"/>
      <c r="CD62" s="398"/>
      <c r="CG62" s="399"/>
      <c r="CH62" s="399"/>
      <c r="CI62" s="399"/>
      <c r="CJ62" s="399"/>
      <c r="CK62" s="399"/>
      <c r="CL62" s="399"/>
      <c r="CM62" s="399"/>
      <c r="CN62" s="399"/>
      <c r="CO62" s="399"/>
      <c r="CP62" s="399"/>
      <c r="CQ62" s="399"/>
      <c r="CR62" s="399"/>
      <c r="CS62" s="411"/>
      <c r="CT62" s="351"/>
      <c r="CU62" s="399"/>
      <c r="CV62" s="399"/>
      <c r="CW62" s="399"/>
      <c r="CX62" s="399"/>
      <c r="DA62" s="399"/>
      <c r="DB62" s="399"/>
      <c r="DC62" s="399"/>
      <c r="DD62" s="399"/>
      <c r="DE62" s="399"/>
      <c r="DF62" s="399"/>
      <c r="DG62" s="399"/>
      <c r="DH62" s="399"/>
      <c r="DI62" s="399"/>
      <c r="DJ62" s="399"/>
      <c r="DK62" s="399"/>
      <c r="DL62" s="399"/>
      <c r="DM62" s="411"/>
      <c r="DN62" s="351"/>
      <c r="DO62" s="399"/>
      <c r="DP62" s="399"/>
      <c r="DQ62" s="399"/>
      <c r="DR62" s="399"/>
    </row>
    <row r="63" spans="1:123" hidden="1">
      <c r="C63" s="396"/>
      <c r="D63" s="397"/>
      <c r="E63" s="398"/>
      <c r="F63" s="398"/>
      <c r="G63" s="398"/>
      <c r="H63" s="398"/>
      <c r="I63" s="398"/>
      <c r="J63" s="398"/>
      <c r="K63" s="398"/>
      <c r="L63" s="398"/>
      <c r="M63" s="398"/>
      <c r="N63" s="398"/>
      <c r="O63" s="398"/>
      <c r="P63" s="398"/>
      <c r="Q63" s="409"/>
      <c r="S63" s="398"/>
      <c r="T63" s="398"/>
      <c r="U63" s="398"/>
      <c r="V63" s="398"/>
      <c r="X63" s="427"/>
      <c r="Y63" s="398"/>
      <c r="Z63" s="398"/>
      <c r="AA63" s="398"/>
      <c r="AB63" s="398"/>
      <c r="AC63" s="398"/>
      <c r="AD63" s="398"/>
      <c r="AE63" s="398"/>
      <c r="AF63" s="398"/>
      <c r="AG63" s="398"/>
      <c r="AH63" s="398"/>
      <c r="AI63" s="398"/>
      <c r="AJ63" s="398"/>
      <c r="AK63" s="409"/>
      <c r="AM63" s="398"/>
      <c r="AN63" s="398"/>
      <c r="AO63" s="398"/>
      <c r="AP63" s="398"/>
      <c r="AR63" s="427"/>
      <c r="AS63" s="398"/>
      <c r="AT63" s="398"/>
      <c r="AU63" s="398"/>
      <c r="AV63" s="398"/>
      <c r="AW63" s="398"/>
      <c r="AX63" s="398"/>
      <c r="AY63" s="398"/>
      <c r="AZ63" s="398"/>
      <c r="BA63" s="398"/>
      <c r="BB63" s="398"/>
      <c r="BC63" s="398"/>
      <c r="BD63" s="398"/>
      <c r="BE63" s="409"/>
      <c r="BG63" s="398"/>
      <c r="BH63" s="398"/>
      <c r="BI63" s="398"/>
      <c r="BJ63" s="398"/>
      <c r="BM63" s="398"/>
      <c r="BN63" s="398"/>
      <c r="BO63" s="398"/>
      <c r="BP63" s="398"/>
      <c r="BQ63" s="398"/>
      <c r="BR63" s="398"/>
      <c r="BS63" s="398"/>
      <c r="BT63" s="398"/>
      <c r="BU63" s="398"/>
      <c r="BV63" s="398"/>
      <c r="BW63" s="398"/>
      <c r="BX63" s="398"/>
      <c r="BY63" s="409"/>
      <c r="CA63" s="398"/>
      <c r="CB63" s="398"/>
      <c r="CC63" s="398"/>
      <c r="CD63" s="398"/>
      <c r="CG63" s="399"/>
      <c r="CH63" s="399"/>
      <c r="CI63" s="399"/>
      <c r="CJ63" s="399"/>
      <c r="CK63" s="399"/>
      <c r="CL63" s="399"/>
      <c r="CM63" s="399"/>
      <c r="CN63" s="399"/>
      <c r="CO63" s="399"/>
      <c r="CP63" s="399"/>
      <c r="CQ63" s="399"/>
      <c r="CR63" s="399"/>
      <c r="CS63" s="411"/>
      <c r="CT63" s="351"/>
      <c r="CU63" s="399"/>
      <c r="CV63" s="399"/>
      <c r="CW63" s="399"/>
      <c r="CX63" s="399"/>
      <c r="DA63" s="399"/>
      <c r="DB63" s="399"/>
      <c r="DC63" s="399"/>
      <c r="DD63" s="399"/>
      <c r="DE63" s="399"/>
      <c r="DF63" s="399"/>
      <c r="DG63" s="399"/>
      <c r="DH63" s="399"/>
      <c r="DI63" s="399"/>
      <c r="DJ63" s="399"/>
      <c r="DK63" s="399"/>
      <c r="DL63" s="399"/>
      <c r="DM63" s="411"/>
      <c r="DN63" s="351"/>
      <c r="DO63" s="399"/>
      <c r="DP63" s="399"/>
      <c r="DQ63" s="399"/>
      <c r="DR63" s="399"/>
    </row>
    <row r="64" spans="1:123" hidden="1">
      <c r="C64" s="396"/>
      <c r="D64" s="397"/>
      <c r="E64" s="398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409"/>
      <c r="S64" s="398"/>
      <c r="T64" s="398"/>
      <c r="U64" s="398"/>
      <c r="V64" s="398"/>
      <c r="X64" s="427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409"/>
      <c r="AM64" s="398"/>
      <c r="AN64" s="398"/>
      <c r="AO64" s="398"/>
      <c r="AP64" s="398"/>
      <c r="AR64" s="427"/>
      <c r="AS64" s="398"/>
      <c r="AT64" s="398"/>
      <c r="AU64" s="398"/>
      <c r="AV64" s="398"/>
      <c r="AW64" s="398"/>
      <c r="AX64" s="398"/>
      <c r="AY64" s="398"/>
      <c r="AZ64" s="398"/>
      <c r="BA64" s="398"/>
      <c r="BB64" s="398"/>
      <c r="BC64" s="398"/>
      <c r="BD64" s="398"/>
      <c r="BE64" s="409"/>
      <c r="BG64" s="398"/>
      <c r="BH64" s="398"/>
      <c r="BI64" s="398"/>
      <c r="BJ64" s="398"/>
      <c r="BM64" s="398"/>
      <c r="BN64" s="398"/>
      <c r="BO64" s="398"/>
      <c r="BP64" s="398"/>
      <c r="BQ64" s="398"/>
      <c r="BR64" s="398"/>
      <c r="BS64" s="398"/>
      <c r="BT64" s="398"/>
      <c r="BU64" s="398"/>
      <c r="BV64" s="398"/>
      <c r="BW64" s="398"/>
      <c r="BX64" s="398"/>
      <c r="BY64" s="409"/>
      <c r="CA64" s="398"/>
      <c r="CB64" s="398"/>
      <c r="CC64" s="398"/>
      <c r="CD64" s="398"/>
      <c r="CG64" s="399"/>
      <c r="CH64" s="399"/>
      <c r="CI64" s="399"/>
      <c r="CJ64" s="399"/>
      <c r="CK64" s="399"/>
      <c r="CL64" s="399"/>
      <c r="CM64" s="399"/>
      <c r="CN64" s="399"/>
      <c r="CO64" s="399"/>
      <c r="CP64" s="399"/>
      <c r="CQ64" s="399"/>
      <c r="CR64" s="399"/>
      <c r="CS64" s="411"/>
      <c r="CT64" s="351"/>
      <c r="CU64" s="399"/>
      <c r="CV64" s="399"/>
      <c r="CW64" s="399"/>
      <c r="CX64" s="399"/>
      <c r="DA64" s="399"/>
      <c r="DB64" s="399"/>
      <c r="DC64" s="399"/>
      <c r="DD64" s="399"/>
      <c r="DE64" s="399"/>
      <c r="DF64" s="399"/>
      <c r="DG64" s="399"/>
      <c r="DH64" s="399"/>
      <c r="DI64" s="399"/>
      <c r="DJ64" s="399"/>
      <c r="DK64" s="399"/>
      <c r="DL64" s="399"/>
      <c r="DM64" s="411"/>
      <c r="DN64" s="351"/>
      <c r="DO64" s="399"/>
      <c r="DP64" s="399"/>
      <c r="DQ64" s="399"/>
      <c r="DR64" s="399"/>
    </row>
    <row r="65" spans="3:123" hidden="1">
      <c r="C65" s="396"/>
      <c r="D65" s="397"/>
      <c r="E65" s="398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409"/>
      <c r="S65" s="398"/>
      <c r="T65" s="398"/>
      <c r="U65" s="398"/>
      <c r="V65" s="398"/>
      <c r="X65" s="427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409"/>
      <c r="AM65" s="398"/>
      <c r="AN65" s="398"/>
      <c r="AO65" s="398"/>
      <c r="AP65" s="398"/>
      <c r="AR65" s="427"/>
      <c r="AS65" s="398"/>
      <c r="AT65" s="398"/>
      <c r="AU65" s="398"/>
      <c r="AV65" s="398"/>
      <c r="AW65" s="398"/>
      <c r="AX65" s="398"/>
      <c r="AY65" s="398"/>
      <c r="AZ65" s="398"/>
      <c r="BA65" s="398"/>
      <c r="BB65" s="398"/>
      <c r="BC65" s="398"/>
      <c r="BD65" s="398"/>
      <c r="BE65" s="409"/>
      <c r="BG65" s="398"/>
      <c r="BH65" s="398"/>
      <c r="BI65" s="398"/>
      <c r="BJ65" s="398"/>
      <c r="BM65" s="398"/>
      <c r="BN65" s="398"/>
      <c r="BO65" s="398"/>
      <c r="BP65" s="398"/>
      <c r="BQ65" s="398"/>
      <c r="BR65" s="398"/>
      <c r="BS65" s="398"/>
      <c r="BT65" s="398"/>
      <c r="BU65" s="398"/>
      <c r="BV65" s="398"/>
      <c r="BW65" s="398"/>
      <c r="BX65" s="398"/>
      <c r="BY65" s="409"/>
      <c r="CA65" s="398"/>
      <c r="CB65" s="398"/>
      <c r="CC65" s="398"/>
      <c r="CD65" s="398"/>
      <c r="CG65" s="399"/>
      <c r="CH65" s="399"/>
      <c r="CI65" s="399"/>
      <c r="CJ65" s="399"/>
      <c r="CK65" s="399"/>
      <c r="CL65" s="399"/>
      <c r="CM65" s="399"/>
      <c r="CN65" s="399"/>
      <c r="CO65" s="399"/>
      <c r="CP65" s="399"/>
      <c r="CQ65" s="399"/>
      <c r="CR65" s="399"/>
      <c r="CS65" s="411"/>
      <c r="CT65" s="351"/>
      <c r="CU65" s="399"/>
      <c r="CV65" s="399"/>
      <c r="CW65" s="399"/>
      <c r="CX65" s="399"/>
      <c r="DA65" s="399"/>
      <c r="DB65" s="399"/>
      <c r="DC65" s="399"/>
      <c r="DD65" s="399"/>
      <c r="DE65" s="399"/>
      <c r="DF65" s="399"/>
      <c r="DG65" s="399"/>
      <c r="DH65" s="399"/>
      <c r="DI65" s="399"/>
      <c r="DJ65" s="399"/>
      <c r="DK65" s="399"/>
      <c r="DL65" s="399"/>
      <c r="DM65" s="411"/>
      <c r="DN65" s="351"/>
      <c r="DO65" s="399"/>
      <c r="DP65" s="399"/>
      <c r="DQ65" s="399"/>
      <c r="DR65" s="399"/>
    </row>
    <row r="66" spans="3:123" s="516" customFormat="1" hidden="1">
      <c r="C66" s="396"/>
      <c r="D66" s="397"/>
      <c r="E66" s="398"/>
      <c r="F66" s="398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409"/>
      <c r="S66" s="398"/>
      <c r="T66" s="398"/>
      <c r="U66" s="398"/>
      <c r="V66" s="398"/>
      <c r="W66" s="383"/>
      <c r="X66" s="427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409"/>
      <c r="AM66" s="398"/>
      <c r="AN66" s="398"/>
      <c r="AO66" s="398"/>
      <c r="AP66" s="398"/>
      <c r="AQ66" s="383"/>
      <c r="AR66" s="427"/>
      <c r="AS66" s="398"/>
      <c r="AT66" s="398"/>
      <c r="AU66" s="398"/>
      <c r="AV66" s="398"/>
      <c r="AW66" s="398"/>
      <c r="AX66" s="398"/>
      <c r="AY66" s="398"/>
      <c r="AZ66" s="398"/>
      <c r="BA66" s="398"/>
      <c r="BB66" s="398"/>
      <c r="BC66" s="398"/>
      <c r="BD66" s="398"/>
      <c r="BE66" s="409"/>
      <c r="BG66" s="398"/>
      <c r="BH66" s="398"/>
      <c r="BI66" s="398"/>
      <c r="BJ66" s="398"/>
      <c r="BK66" s="383"/>
      <c r="BL66" s="383"/>
      <c r="BM66" s="398"/>
      <c r="BN66" s="398"/>
      <c r="BO66" s="398"/>
      <c r="BP66" s="398"/>
      <c r="BQ66" s="398"/>
      <c r="BR66" s="398"/>
      <c r="BS66" s="398"/>
      <c r="BT66" s="398"/>
      <c r="BU66" s="398"/>
      <c r="BV66" s="398"/>
      <c r="BW66" s="398"/>
      <c r="BX66" s="398"/>
      <c r="BY66" s="409"/>
      <c r="CA66" s="398"/>
      <c r="CB66" s="398"/>
      <c r="CC66" s="398"/>
      <c r="CD66" s="398"/>
      <c r="CE66" s="383"/>
      <c r="CF66" s="383"/>
      <c r="CG66" s="399"/>
      <c r="CH66" s="399"/>
      <c r="CI66" s="399"/>
      <c r="CJ66" s="399"/>
      <c r="CK66" s="399"/>
      <c r="CL66" s="399"/>
      <c r="CM66" s="399"/>
      <c r="CN66" s="399"/>
      <c r="CO66" s="399"/>
      <c r="CP66" s="399"/>
      <c r="CQ66" s="399"/>
      <c r="CR66" s="399"/>
      <c r="CS66" s="411"/>
      <c r="CT66" s="351"/>
      <c r="CU66" s="399"/>
      <c r="CV66" s="399"/>
      <c r="CW66" s="399"/>
      <c r="CX66" s="399"/>
      <c r="CY66" s="383"/>
      <c r="DA66" s="399"/>
      <c r="DB66" s="399"/>
      <c r="DC66" s="399"/>
      <c r="DD66" s="399"/>
      <c r="DE66" s="399"/>
      <c r="DF66" s="399"/>
      <c r="DG66" s="399"/>
      <c r="DH66" s="399"/>
      <c r="DI66" s="399"/>
      <c r="DJ66" s="399"/>
      <c r="DK66" s="399"/>
      <c r="DL66" s="399"/>
      <c r="DM66" s="411"/>
      <c r="DN66" s="351"/>
      <c r="DO66" s="399"/>
      <c r="DP66" s="399"/>
      <c r="DQ66" s="399"/>
      <c r="DR66" s="399"/>
      <c r="DS66" s="383"/>
    </row>
    <row r="67" spans="3:123" s="516" customFormat="1" hidden="1">
      <c r="C67" s="400"/>
      <c r="D67" s="401"/>
      <c r="E67" s="402"/>
      <c r="F67" s="402"/>
      <c r="G67" s="402"/>
      <c r="H67" s="402"/>
      <c r="I67" s="402"/>
      <c r="J67" s="402"/>
      <c r="K67" s="402"/>
      <c r="L67" s="402"/>
      <c r="M67" s="402"/>
      <c r="N67" s="402"/>
      <c r="O67" s="402"/>
      <c r="P67" s="402"/>
      <c r="Q67" s="410"/>
      <c r="S67" s="402"/>
      <c r="T67" s="402"/>
      <c r="U67" s="402"/>
      <c r="V67" s="402"/>
      <c r="W67" s="383"/>
      <c r="X67" s="427"/>
      <c r="Y67" s="402"/>
      <c r="Z67" s="402"/>
      <c r="AA67" s="402"/>
      <c r="AB67" s="402"/>
      <c r="AC67" s="402"/>
      <c r="AD67" s="402"/>
      <c r="AE67" s="402"/>
      <c r="AF67" s="402"/>
      <c r="AG67" s="402"/>
      <c r="AH67" s="402"/>
      <c r="AI67" s="402"/>
      <c r="AJ67" s="402"/>
      <c r="AK67" s="410"/>
      <c r="AM67" s="402"/>
      <c r="AN67" s="402"/>
      <c r="AO67" s="402"/>
      <c r="AP67" s="402"/>
      <c r="AQ67" s="383"/>
      <c r="AR67" s="427"/>
      <c r="AS67" s="402"/>
      <c r="AT67" s="402"/>
      <c r="AU67" s="402"/>
      <c r="AV67" s="402"/>
      <c r="AW67" s="402"/>
      <c r="AX67" s="402"/>
      <c r="AY67" s="402"/>
      <c r="AZ67" s="402"/>
      <c r="BA67" s="402"/>
      <c r="BB67" s="402"/>
      <c r="BC67" s="402"/>
      <c r="BD67" s="402"/>
      <c r="BE67" s="410"/>
      <c r="BG67" s="402"/>
      <c r="BH67" s="402"/>
      <c r="BI67" s="402"/>
      <c r="BJ67" s="402"/>
      <c r="BK67" s="383"/>
      <c r="BL67" s="383"/>
      <c r="BM67" s="402"/>
      <c r="BN67" s="402"/>
      <c r="BO67" s="402"/>
      <c r="BP67" s="402"/>
      <c r="BQ67" s="402"/>
      <c r="BR67" s="402"/>
      <c r="BS67" s="402"/>
      <c r="BT67" s="402"/>
      <c r="BU67" s="402"/>
      <c r="BV67" s="402"/>
      <c r="BW67" s="402"/>
      <c r="BX67" s="402"/>
      <c r="BY67" s="410"/>
      <c r="CA67" s="402"/>
      <c r="CB67" s="402"/>
      <c r="CC67" s="402"/>
      <c r="CD67" s="402"/>
      <c r="CE67" s="383"/>
      <c r="CF67" s="383"/>
      <c r="CG67" s="403"/>
      <c r="CH67" s="403"/>
      <c r="CI67" s="403"/>
      <c r="CJ67" s="403"/>
      <c r="CK67" s="403"/>
      <c r="CL67" s="403"/>
      <c r="CM67" s="403"/>
      <c r="CN67" s="403"/>
      <c r="CO67" s="403"/>
      <c r="CP67" s="403"/>
      <c r="CQ67" s="403"/>
      <c r="CR67" s="403"/>
      <c r="CS67" s="412"/>
      <c r="CT67" s="351"/>
      <c r="CU67" s="403"/>
      <c r="CV67" s="403"/>
      <c r="CW67" s="403"/>
      <c r="CX67" s="403"/>
      <c r="CY67" s="383"/>
      <c r="DA67" s="403"/>
      <c r="DB67" s="403"/>
      <c r="DC67" s="403"/>
      <c r="DD67" s="403"/>
      <c r="DE67" s="403"/>
      <c r="DF67" s="403"/>
      <c r="DG67" s="403"/>
      <c r="DH67" s="403"/>
      <c r="DI67" s="403"/>
      <c r="DJ67" s="403"/>
      <c r="DK67" s="403"/>
      <c r="DL67" s="403"/>
      <c r="DM67" s="412"/>
      <c r="DN67" s="351"/>
      <c r="DO67" s="403"/>
      <c r="DP67" s="403"/>
      <c r="DQ67" s="403"/>
      <c r="DR67" s="403"/>
      <c r="DS67" s="383"/>
    </row>
    <row r="69" spans="3:123">
      <c r="AW69" s="518"/>
    </row>
    <row r="72" spans="3:123">
      <c r="AW72" s="517"/>
    </row>
    <row r="73" spans="3:123">
      <c r="AW73" s="517"/>
    </row>
    <row r="74" spans="3:123" s="516" customFormat="1">
      <c r="W74" s="383"/>
      <c r="X74" s="383"/>
      <c r="AQ74" s="383"/>
      <c r="AR74" s="383"/>
      <c r="AW74" s="517"/>
      <c r="BK74" s="383"/>
      <c r="BL74" s="383"/>
      <c r="CE74" s="383"/>
      <c r="CF74" s="383"/>
      <c r="CY74" s="383"/>
      <c r="DS74" s="383"/>
    </row>
    <row r="75" spans="3:123" s="516" customFormat="1">
      <c r="W75" s="383"/>
      <c r="X75" s="383"/>
      <c r="AQ75" s="383"/>
      <c r="AR75" s="383"/>
      <c r="AW75" s="517"/>
      <c r="BK75" s="383"/>
      <c r="BL75" s="383"/>
      <c r="CE75" s="383"/>
      <c r="CF75" s="383"/>
      <c r="CY75" s="383"/>
      <c r="DS75" s="383"/>
    </row>
    <row r="76" spans="3:123" s="516" customFormat="1">
      <c r="W76" s="383"/>
      <c r="X76" s="383"/>
      <c r="AQ76" s="383"/>
      <c r="AR76" s="383"/>
      <c r="AW76" s="517"/>
      <c r="BK76" s="383"/>
      <c r="BL76" s="383"/>
      <c r="CE76" s="383"/>
      <c r="CF76" s="383"/>
      <c r="CY76" s="383"/>
      <c r="DS76" s="383"/>
    </row>
    <row r="78" spans="3:123">
      <c r="AV78" s="507"/>
      <c r="AW78" s="511"/>
      <c r="AX78" s="507"/>
    </row>
    <row r="80" spans="3:123">
      <c r="AW80" s="517"/>
    </row>
  </sheetData>
  <pageMargins left="0.7" right="0.7" top="0.75" bottom="0.75" header="0.3" footer="0.3"/>
  <pageSetup orientation="portrait" r:id="rId1"/>
  <ignoredErrors>
    <ignoredError sqref="S35:V50 AM35:AP50 BG37:BJ37 BH44:BH47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379" t="s">
        <v>109</v>
      </c>
      <c r="X1" s="80"/>
      <c r="AR1" s="80"/>
      <c r="BL1" s="80"/>
      <c r="CF1" s="80"/>
    </row>
    <row r="2" spans="1:84" ht="14.55" customHeight="1">
      <c r="A2" s="535">
        <f ca="1">TODAY()-3</f>
        <v>43346</v>
      </c>
      <c r="B2" s="79" t="s">
        <v>0</v>
      </c>
      <c r="X2" s="80"/>
      <c r="Z2" s="336" t="s">
        <v>1</v>
      </c>
      <c r="AB2" s="343" t="s">
        <v>96</v>
      </c>
      <c r="AC2" s="338">
        <f ca="1">VLOOKUP(MONTH($A$2),'TH_YouTube Performance'!$A$6:$L$17,5,0)</f>
        <v>502943</v>
      </c>
      <c r="AE2" s="79" t="s">
        <v>96</v>
      </c>
      <c r="AF2" s="93" t="s">
        <v>98</v>
      </c>
      <c r="AG2" s="341">
        <f ca="1">VLOOKUP(MONTH($A$2),'TH_YouTube Performance'!$A$26:$J$37,5,0)</f>
        <v>8.66253234350628</v>
      </c>
      <c r="AI2" s="336"/>
      <c r="AK2" s="343" t="s">
        <v>96</v>
      </c>
      <c r="AL2" s="344">
        <f ca="1">VLOOKUP(MONTH($A$2),'TH_YouTube Performance'!$A$6:$J$17,6,0)</f>
        <v>237.52099999999999</v>
      </c>
      <c r="AN2" s="79" t="s">
        <v>96</v>
      </c>
      <c r="AO2" s="93" t="s">
        <v>98</v>
      </c>
      <c r="AP2" s="341">
        <f ca="1">VLOOKUP(MONTH($A$2),'TH_YouTube Performance'!$A$26:$J$37,6,0)</f>
        <v>22.727706329013593</v>
      </c>
      <c r="AR2" s="80"/>
      <c r="AT2" s="336" t="s">
        <v>2</v>
      </c>
      <c r="AV2" s="343" t="s">
        <v>96</v>
      </c>
      <c r="AW2" s="338">
        <f ca="1">VLOOKUP(MONTH($A$2),'TH_YouTube Performance'!$A$6:$J$17,7,0)</f>
        <v>16941478</v>
      </c>
      <c r="AY2" s="79" t="s">
        <v>96</v>
      </c>
      <c r="AZ2" s="93" t="s">
        <v>98</v>
      </c>
      <c r="BA2" s="341">
        <f ca="1">VLOOKUP(MONTH($A$2),'TH_YouTube Performance'!$A$26:$J$37,7,0)</f>
        <v>9.3697280038071179E-2</v>
      </c>
      <c r="BC2" s="336"/>
      <c r="BE2" s="343" t="s">
        <v>96</v>
      </c>
      <c r="BF2" s="344">
        <f ca="1">VLOOKUP(MONTH($A$2),'TH_YouTube Performance'!$A$6:$J$17,8,0)</f>
        <v>5513.9709999998095</v>
      </c>
      <c r="BH2" s="79" t="s">
        <v>96</v>
      </c>
      <c r="BI2" s="93" t="s">
        <v>98</v>
      </c>
      <c r="BJ2" s="341">
        <f ca="1">VLOOKUP(MONTH($A$2),'TH_YouTube Performance'!$A$26:$J$37,8,0)</f>
        <v>0.16942116361747891</v>
      </c>
      <c r="BL2" s="80"/>
      <c r="BN2" s="336" t="s">
        <v>3</v>
      </c>
      <c r="BP2" s="343" t="s">
        <v>96</v>
      </c>
      <c r="BQ2" s="338">
        <f ca="1">VLOOKUP(MONTH($A$2),'TH_YouTube Performance'!$A$6:$J$17,9,0)</f>
        <v>9892694</v>
      </c>
      <c r="BS2" s="79" t="s">
        <v>96</v>
      </c>
      <c r="BT2" s="93" t="s">
        <v>98</v>
      </c>
      <c r="BU2" s="341">
        <f ca="1">VLOOKUP(MONTH($A$2),'TH_YouTube Performance'!$A$26:$J$37,9,0)</f>
        <v>0.59681488258291548</v>
      </c>
      <c r="BW2" s="336"/>
      <c r="BY2" s="343" t="s">
        <v>96</v>
      </c>
      <c r="BZ2" s="344">
        <f ca="1">VLOOKUP(MONTH($A$2),'TH_YouTube Performance'!$A$6:$J$17,10,0)</f>
        <v>4051.4699999999348</v>
      </c>
      <c r="CB2" s="79" t="s">
        <v>96</v>
      </c>
      <c r="CC2" s="93" t="s">
        <v>98</v>
      </c>
      <c r="CD2" s="341">
        <f ca="1">VLOOKUP(MONTH($A$2),'TH_YouTube Performance'!$A$26:$J$37,10,0)</f>
        <v>1.3578918792315966</v>
      </c>
      <c r="CF2" s="80"/>
    </row>
    <row r="3" spans="1:84" ht="14.55" customHeight="1">
      <c r="A3" s="535"/>
      <c r="B3" s="79"/>
      <c r="X3" s="80"/>
      <c r="Z3" s="336"/>
      <c r="AB3" s="343" t="s">
        <v>95</v>
      </c>
      <c r="AC3" s="338">
        <f>'TH_YouTube Performance'!E5</f>
        <v>1144963</v>
      </c>
      <c r="AF3" s="93" t="s">
        <v>97</v>
      </c>
      <c r="AG3" s="338">
        <f ca="1">IF(AG6&gt;0,AG6,0)</f>
        <v>0</v>
      </c>
      <c r="AI3" s="336"/>
      <c r="AK3" s="343" t="s">
        <v>95</v>
      </c>
      <c r="AL3" s="344">
        <f>'TH_YouTube Performance'!F5</f>
        <v>529.85500000000002</v>
      </c>
      <c r="AO3" s="93" t="s">
        <v>97</v>
      </c>
      <c r="AP3" s="344">
        <f ca="1">IF(AP6&gt;0,AP6,0)</f>
        <v>0</v>
      </c>
      <c r="AR3" s="80"/>
      <c r="AT3" s="336"/>
      <c r="AV3" s="343" t="s">
        <v>95</v>
      </c>
      <c r="AW3" s="338">
        <f>'TH_YouTube Performance'!G5</f>
        <v>909909284</v>
      </c>
      <c r="AZ3" s="93" t="s">
        <v>97</v>
      </c>
      <c r="BA3" s="338">
        <f ca="1">IF(BA6&gt;0,BA6,0)</f>
        <v>163869298.93094528</v>
      </c>
      <c r="BC3" s="336"/>
      <c r="BE3" s="343" t="s">
        <v>95</v>
      </c>
      <c r="BF3" s="344">
        <f>'TH_YouTube Performance'!H5</f>
        <v>265692.5849999995</v>
      </c>
      <c r="BI3" s="93" t="s">
        <v>97</v>
      </c>
      <c r="BJ3" s="344">
        <f ca="1">IF(BJ6&gt;0,BJ6,0)</f>
        <v>27031.968847570344</v>
      </c>
      <c r="BL3" s="80"/>
      <c r="BN3" s="336"/>
      <c r="BP3" s="343" t="s">
        <v>95</v>
      </c>
      <c r="BQ3" s="338">
        <f>'TH_YouTube Performance'!I5</f>
        <v>169840731</v>
      </c>
      <c r="BT3" s="93" t="s">
        <v>97</v>
      </c>
      <c r="BU3" s="338">
        <f ca="1">IF(BU6&gt;0,BU6,0)</f>
        <v>6683122.536588477</v>
      </c>
      <c r="BW3" s="336"/>
      <c r="BY3" s="343" t="s">
        <v>95</v>
      </c>
      <c r="BZ3" s="344">
        <f>'TH_YouTube Performance'!J5</f>
        <v>50236.827999999594</v>
      </c>
      <c r="CC3" s="93" t="s">
        <v>97</v>
      </c>
      <c r="CD3" s="344">
        <f ca="1">IF(CD6&gt;0,CD6,0)</f>
        <v>0</v>
      </c>
      <c r="CF3" s="80"/>
    </row>
    <row r="4" spans="1:84" ht="14.55" customHeight="1">
      <c r="A4" s="535"/>
      <c r="B4" s="79"/>
      <c r="X4" s="80"/>
      <c r="Z4" s="336"/>
      <c r="AB4" s="345"/>
      <c r="AC4" s="346"/>
      <c r="AF4" s="93" t="s">
        <v>101</v>
      </c>
      <c r="AG4" s="338">
        <f ca="1">VLOOKUP(MONTH($A$2),TH_Data!$AA$6:$AB$17,2,0)-DAY(TH_Graphs!$A$2)</f>
        <v>27</v>
      </c>
      <c r="AI4" s="336"/>
      <c r="AK4" s="345"/>
      <c r="AL4" s="347"/>
      <c r="AO4" s="93" t="s">
        <v>101</v>
      </c>
      <c r="AP4" s="338">
        <f ca="1">VLOOKUP(MONTH($A$2),TH_Data!$AA$6:$AB$17,2,0)-DAY(TH_Graphs!$A$2)</f>
        <v>27</v>
      </c>
      <c r="AR4" s="80"/>
      <c r="AT4" s="336"/>
      <c r="AV4" s="345"/>
      <c r="AW4" s="346"/>
      <c r="AZ4" s="93" t="s">
        <v>101</v>
      </c>
      <c r="BA4" s="338">
        <f ca="1">VLOOKUP(MONTH($A$2),TH_Data!$AA$6:$AB$17,2,0)-DAY(TH_Graphs!$A$2)</f>
        <v>27</v>
      </c>
      <c r="BC4" s="336"/>
      <c r="BE4" s="345"/>
      <c r="BF4" s="347"/>
      <c r="BI4" s="93" t="s">
        <v>101</v>
      </c>
      <c r="BJ4" s="338">
        <f ca="1">VLOOKUP(MONTH($A$2),TH_Data!$AA$6:$AB$17,2,0)-DAY(TH_Graphs!$A$2)</f>
        <v>27</v>
      </c>
      <c r="BL4" s="80"/>
      <c r="BN4" s="336"/>
      <c r="BP4" s="345"/>
      <c r="BQ4" s="346"/>
      <c r="BT4" s="93" t="s">
        <v>101</v>
      </c>
      <c r="BU4" s="338">
        <f ca="1">VLOOKUP(MONTH($A$2),TH_Data!$AA$6:$AB$17,2,0)-DAY(TH_Graphs!$A$2)</f>
        <v>27</v>
      </c>
      <c r="BW4" s="336"/>
      <c r="BY4" s="345"/>
      <c r="BZ4" s="347"/>
      <c r="CC4" s="93" t="s">
        <v>101</v>
      </c>
      <c r="CD4" s="338">
        <f ca="1">VLOOKUP(MONTH($A$2),TH_Data!$AA$6:$AB$17,2,0)-DAY(TH_Graphs!$A$2)</f>
        <v>27</v>
      </c>
      <c r="CF4" s="80"/>
    </row>
    <row r="5" spans="1:84" ht="14.55" customHeight="1">
      <c r="A5" s="535"/>
      <c r="X5" s="80"/>
      <c r="AF5" s="93" t="s">
        <v>99</v>
      </c>
      <c r="AG5" s="338">
        <f ca="1">IFERROR(AG3/AG4,0)</f>
        <v>0</v>
      </c>
      <c r="AO5" s="93" t="s">
        <v>99</v>
      </c>
      <c r="AP5" s="348">
        <f ca="1">IFERROR(AP3/AP4,0)</f>
        <v>0</v>
      </c>
      <c r="AR5" s="80"/>
      <c r="AZ5" s="93" t="s">
        <v>99</v>
      </c>
      <c r="BA5" s="338">
        <f ca="1">IFERROR(BA3/BA4,0)</f>
        <v>6069233.2937387144</v>
      </c>
      <c r="BI5" s="93" t="s">
        <v>99</v>
      </c>
      <c r="BJ5" s="348">
        <f ca="1">IFERROR(BJ3/BJ4,0)</f>
        <v>1001.1840313914943</v>
      </c>
      <c r="BL5" s="80"/>
      <c r="BT5" s="93" t="s">
        <v>99</v>
      </c>
      <c r="BU5" s="338">
        <f ca="1">IFERROR(BU3/BU4,0)</f>
        <v>247523.05691068433</v>
      </c>
      <c r="CC5" s="93" t="s">
        <v>99</v>
      </c>
      <c r="CD5" s="348">
        <f ca="1">IFERROR(CD3/CD4,0)</f>
        <v>0</v>
      </c>
      <c r="CF5" s="80"/>
    </row>
    <row r="6" spans="1:84">
      <c r="A6" s="334" t="s">
        <v>94</v>
      </c>
      <c r="R6" s="93"/>
      <c r="S6" s="103" t="s">
        <v>0</v>
      </c>
      <c r="T6" s="376" t="s">
        <v>1</v>
      </c>
      <c r="U6" s="378" t="s">
        <v>24</v>
      </c>
      <c r="V6" s="377" t="s">
        <v>25</v>
      </c>
      <c r="X6" s="80"/>
      <c r="AG6" s="338">
        <f ca="1">VLOOKUP(MONTH($A$2),'TH_YouTube Performance'!$A$46:$J$57,5,0)*-1</f>
        <v>-444883.41879947233</v>
      </c>
      <c r="AP6" s="344">
        <f ca="1">VLOOKUP(MONTH($A$2),'TH_YouTube Performance'!$A$46:$J$57,6,0)*-1</f>
        <v>-227.070275383905</v>
      </c>
      <c r="AR6" s="80"/>
      <c r="BA6" s="338">
        <f ca="1">VLOOKUP(MONTH($A$2),'TH_YouTube Performance'!$A$46:$J$57,7,0)*-1</f>
        <v>163869298.93094528</v>
      </c>
      <c r="BJ6" s="344">
        <f ca="1">VLOOKUP(MONTH($A$2),'TH_YouTube Performance'!$A$46:$J$57,8,0)*-1</f>
        <v>27031.968847570344</v>
      </c>
      <c r="BL6" s="80"/>
      <c r="BU6" s="338">
        <f ca="1">VLOOKUP(MONTH($A$2),'TH_YouTube Performance'!$A$46:$J$57,9,0)*-1</f>
        <v>6683122.536588477</v>
      </c>
      <c r="CD6" s="344">
        <f ca="1">VLOOKUP(MONTH($A$2),'TH_YouTube Performance'!$A$46:$J$57,10,0)*-1</f>
        <v>-1067.8230234140087</v>
      </c>
      <c r="CF6" s="80"/>
    </row>
    <row r="7" spans="1:84">
      <c r="R7" s="102" t="s">
        <v>6</v>
      </c>
      <c r="S7" s="375">
        <f>'TH_YouTube Performance'!C25</f>
        <v>0.49836587860159259</v>
      </c>
      <c r="T7" s="375">
        <f>'TH_YouTube Performance'!E25</f>
        <v>1.7952615596958412</v>
      </c>
      <c r="U7" s="375">
        <f>'TH_YouTube Performance'!G25</f>
        <v>0.45812496848059431</v>
      </c>
      <c r="V7" s="375">
        <f>'TH_YouTube Performance'!I25</f>
        <v>0.9327754286461738</v>
      </c>
      <c r="X7" s="80"/>
      <c r="AR7" s="80"/>
      <c r="BL7" s="80"/>
      <c r="CF7" s="80"/>
    </row>
    <row r="8" spans="1:84">
      <c r="R8" s="102" t="s">
        <v>7</v>
      </c>
      <c r="S8" s="375">
        <f>'TH_YouTube Performance'!D25</f>
        <v>0.81060656188949576</v>
      </c>
      <c r="T8" s="375">
        <f>'TH_YouTube Performance'!F25</f>
        <v>4.6155218490449048</v>
      </c>
      <c r="U8" s="375">
        <f>'TH_YouTube Performance'!H25</f>
        <v>0.74317791447885573</v>
      </c>
      <c r="V8" s="375">
        <f>'TH_YouTube Performance'!J25</f>
        <v>1.5327980938252519</v>
      </c>
      <c r="X8" s="80"/>
      <c r="AR8" s="80"/>
      <c r="BL8" s="80"/>
      <c r="CF8" s="80"/>
    </row>
    <row r="9" spans="1:84">
      <c r="X9" s="80"/>
      <c r="AR9" s="80"/>
      <c r="BL9" s="80"/>
      <c r="CF9" s="80"/>
    </row>
    <row r="10" spans="1:84">
      <c r="X10" s="80"/>
      <c r="AR10" s="80"/>
      <c r="BL10" s="80"/>
      <c r="CF10" s="80"/>
    </row>
    <row r="11" spans="1:84">
      <c r="X11" s="80"/>
      <c r="AR11" s="80"/>
      <c r="BL11" s="80"/>
      <c r="CF11" s="80"/>
    </row>
    <row r="12" spans="1:84">
      <c r="X12" s="80"/>
      <c r="AR12" s="80"/>
      <c r="BL12" s="80"/>
      <c r="CF12" s="80"/>
    </row>
    <row r="13" spans="1:84">
      <c r="X13" s="80"/>
      <c r="AR13" s="80"/>
      <c r="BL13" s="80"/>
      <c r="CF13" s="80"/>
    </row>
    <row r="14" spans="1:84">
      <c r="X14" s="80"/>
      <c r="AR14" s="80"/>
      <c r="BL14" s="80"/>
      <c r="CF14" s="80"/>
    </row>
    <row r="15" spans="1:84">
      <c r="X15" s="80"/>
      <c r="AR15" s="80"/>
      <c r="BL15" s="80"/>
      <c r="CF15" s="80"/>
    </row>
    <row r="16" spans="1:84">
      <c r="X16" s="80"/>
      <c r="AR16" s="80"/>
      <c r="BL16" s="80"/>
      <c r="CF16" s="80"/>
    </row>
    <row r="17" spans="1:84">
      <c r="X17" s="80"/>
      <c r="AR17" s="80"/>
      <c r="BL17" s="80"/>
      <c r="CF17" s="80"/>
    </row>
    <row r="18" spans="1:84">
      <c r="X18" s="80"/>
      <c r="AR18" s="80"/>
      <c r="BL18" s="80"/>
      <c r="CF18" s="80"/>
    </row>
    <row r="19" spans="1:84">
      <c r="X19" s="80"/>
      <c r="AR19" s="80"/>
      <c r="BL19" s="80"/>
      <c r="CF19" s="80"/>
    </row>
    <row r="20" spans="1:84">
      <c r="X20" s="80"/>
      <c r="AR20" s="80"/>
      <c r="BL20" s="80"/>
      <c r="CF20" s="80"/>
    </row>
    <row r="21" spans="1:84">
      <c r="X21" s="80"/>
      <c r="AR21" s="80"/>
      <c r="BL21" s="80"/>
      <c r="CF21" s="80"/>
    </row>
    <row r="22" spans="1:84">
      <c r="X22" s="80"/>
      <c r="AR22" s="80"/>
      <c r="BL22" s="80"/>
      <c r="CF22" s="80"/>
    </row>
    <row r="23" spans="1:84">
      <c r="X23" s="80"/>
      <c r="AR23" s="80"/>
      <c r="BL23" s="80"/>
      <c r="CF23" s="80"/>
    </row>
    <row r="24" spans="1:84">
      <c r="X24" s="80"/>
      <c r="AR24" s="80"/>
      <c r="BL24" s="80"/>
      <c r="CF24" s="80"/>
    </row>
    <row r="25" spans="1:84">
      <c r="X25" s="80"/>
      <c r="AR25" s="80"/>
      <c r="BL25" s="80"/>
      <c r="CF25" s="80"/>
    </row>
    <row r="26" spans="1:84">
      <c r="X26" s="80"/>
      <c r="AR26" s="80"/>
      <c r="BL26" s="80"/>
      <c r="CF26" s="80"/>
    </row>
    <row r="27" spans="1:84" ht="4.8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6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379" t="s">
        <v>109</v>
      </c>
      <c r="C1" s="79" t="s">
        <v>11</v>
      </c>
      <c r="K1" s="80"/>
      <c r="L1" s="79" t="s">
        <v>4</v>
      </c>
      <c r="T1" s="80"/>
      <c r="U1" s="79" t="s">
        <v>110</v>
      </c>
      <c r="AC1" s="80"/>
    </row>
    <row r="2" spans="1:29">
      <c r="B2" s="101">
        <f ca="1">TH_Graphs!A2</f>
        <v>43346</v>
      </c>
      <c r="C2" s="538" t="s">
        <v>0</v>
      </c>
      <c r="D2" s="539"/>
      <c r="E2" s="540" t="s">
        <v>1</v>
      </c>
      <c r="F2" s="541"/>
      <c r="G2" s="542" t="s">
        <v>2</v>
      </c>
      <c r="H2" s="543"/>
      <c r="I2" s="536" t="s">
        <v>3</v>
      </c>
      <c r="J2" s="537"/>
      <c r="K2" s="80"/>
      <c r="L2" s="538" t="s">
        <v>0</v>
      </c>
      <c r="M2" s="539"/>
      <c r="N2" s="540" t="s">
        <v>1</v>
      </c>
      <c r="O2" s="541"/>
      <c r="P2" s="542" t="s">
        <v>2</v>
      </c>
      <c r="Q2" s="543"/>
      <c r="R2" s="536" t="s">
        <v>3</v>
      </c>
      <c r="S2" s="537"/>
      <c r="T2" s="80"/>
      <c r="U2" s="538" t="s">
        <v>0</v>
      </c>
      <c r="V2" s="539"/>
      <c r="W2" s="540" t="s">
        <v>1</v>
      </c>
      <c r="X2" s="541"/>
      <c r="Y2" s="542" t="s">
        <v>2</v>
      </c>
      <c r="Z2" s="543"/>
      <c r="AA2" s="536" t="s">
        <v>3</v>
      </c>
      <c r="AB2" s="537"/>
      <c r="AC2" s="80"/>
    </row>
    <row r="3" spans="1:29" ht="15" thickBot="1">
      <c r="C3" s="89" t="s">
        <v>6</v>
      </c>
      <c r="D3" s="89" t="s">
        <v>7</v>
      </c>
      <c r="E3" s="1" t="s">
        <v>6</v>
      </c>
      <c r="F3" s="1" t="s">
        <v>7</v>
      </c>
      <c r="G3" s="2" t="s">
        <v>6</v>
      </c>
      <c r="H3" s="2" t="s">
        <v>7</v>
      </c>
      <c r="I3" s="3" t="s">
        <v>6</v>
      </c>
      <c r="J3" s="4" t="s">
        <v>7</v>
      </c>
      <c r="K3" s="80"/>
      <c r="L3" s="89" t="s">
        <v>6</v>
      </c>
      <c r="M3" s="89" t="s">
        <v>7</v>
      </c>
      <c r="N3" s="1" t="s">
        <v>6</v>
      </c>
      <c r="O3" s="1" t="s">
        <v>7</v>
      </c>
      <c r="P3" s="2" t="s">
        <v>6</v>
      </c>
      <c r="Q3" s="2" t="s">
        <v>7</v>
      </c>
      <c r="R3" s="3" t="s">
        <v>6</v>
      </c>
      <c r="S3" s="4" t="s">
        <v>7</v>
      </c>
      <c r="T3" s="80"/>
      <c r="U3" s="89" t="s">
        <v>6</v>
      </c>
      <c r="V3" s="89" t="s">
        <v>7</v>
      </c>
      <c r="W3" s="1" t="s">
        <v>6</v>
      </c>
      <c r="X3" s="1" t="s">
        <v>7</v>
      </c>
      <c r="Y3" s="2" t="s">
        <v>6</v>
      </c>
      <c r="Z3" s="2" t="s">
        <v>7</v>
      </c>
      <c r="AA3" s="3" t="s">
        <v>6</v>
      </c>
      <c r="AB3" s="4" t="s">
        <v>7</v>
      </c>
      <c r="AC3" s="80"/>
    </row>
    <row r="4" spans="1:29" ht="15" thickBot="1">
      <c r="B4" s="15" t="s">
        <v>9</v>
      </c>
      <c r="K4" s="80"/>
      <c r="T4" s="80"/>
      <c r="AC4" s="80"/>
    </row>
    <row r="5" spans="1:29" ht="15" thickBot="1">
      <c r="B5" s="16" t="s">
        <v>5</v>
      </c>
      <c r="C5" s="20">
        <f t="shared" ref="C5" si="0">SUM(C6:C17)</f>
        <v>1080894978</v>
      </c>
      <c r="D5" s="21">
        <f t="shared" ref="D5:J5" si="1">SUM(D6:D17)</f>
        <v>316459.26799999911</v>
      </c>
      <c r="E5" s="28">
        <f t="shared" si="1"/>
        <v>1144963</v>
      </c>
      <c r="F5" s="29">
        <f t="shared" si="1"/>
        <v>529.85500000000002</v>
      </c>
      <c r="G5" s="36">
        <f t="shared" si="1"/>
        <v>909909284</v>
      </c>
      <c r="H5" s="37">
        <f t="shared" si="1"/>
        <v>265692.5849999995</v>
      </c>
      <c r="I5" s="44">
        <f t="shared" si="1"/>
        <v>169840731</v>
      </c>
      <c r="J5" s="13">
        <f t="shared" si="1"/>
        <v>50236.827999999594</v>
      </c>
      <c r="K5" s="80"/>
      <c r="L5" s="20">
        <f t="shared" ref="L5:S5" si="2">SUM(L6:L17)</f>
        <v>1009237460</v>
      </c>
      <c r="M5" s="21">
        <f t="shared" si="2"/>
        <v>293743.21899999963</v>
      </c>
      <c r="N5" s="28">
        <f t="shared" si="2"/>
        <v>1046843</v>
      </c>
      <c r="O5" s="29">
        <f t="shared" si="2"/>
        <v>513.24699999999996</v>
      </c>
      <c r="P5" s="36">
        <f t="shared" si="2"/>
        <v>851060429</v>
      </c>
      <c r="Q5" s="37">
        <f t="shared" si="2"/>
        <v>247108.27599999995</v>
      </c>
      <c r="R5" s="44">
        <f t="shared" si="2"/>
        <v>157130188</v>
      </c>
      <c r="S5" s="13">
        <f t="shared" si="2"/>
        <v>46121.695999999698</v>
      </c>
      <c r="T5" s="80"/>
      <c r="U5" s="20">
        <f t="shared" ref="U5:AB5" si="3">SUM(U6:U17)</f>
        <v>71657518</v>
      </c>
      <c r="V5" s="21">
        <f t="shared" si="3"/>
        <v>22716.048999999475</v>
      </c>
      <c r="W5" s="28">
        <f t="shared" si="3"/>
        <v>98120</v>
      </c>
      <c r="X5" s="29">
        <f t="shared" si="3"/>
        <v>16.607999999999979</v>
      </c>
      <c r="Y5" s="36">
        <f t="shared" si="3"/>
        <v>58848855</v>
      </c>
      <c r="Z5" s="37">
        <f t="shared" si="3"/>
        <v>18584.308999999579</v>
      </c>
      <c r="AA5" s="44">
        <f t="shared" si="3"/>
        <v>12710543</v>
      </c>
      <c r="AB5" s="13">
        <f t="shared" si="3"/>
        <v>4115.1319999999014</v>
      </c>
      <c r="AC5" s="80"/>
    </row>
    <row r="6" spans="1:29">
      <c r="A6" s="340">
        <v>1</v>
      </c>
      <c r="B6" s="17">
        <v>43101</v>
      </c>
      <c r="C6" s="22">
        <f>SUM(E6,G6,I6)</f>
        <v>90177502</v>
      </c>
      <c r="D6" s="23">
        <f>SUM(F6,H6,J6)</f>
        <v>12317.33</v>
      </c>
      <c r="E6" s="30">
        <f>SUMIF(TH_Data!$B$6:$B$381,MONTH($B6),TH_Data!C$6:C$381)</f>
        <v>17985</v>
      </c>
      <c r="F6" s="31">
        <f>SUMIF(TH_Data!$B$6:$B$381,MONTH($B6),TH_Data!D$6:D$381)</f>
        <v>0.85000000000000031</v>
      </c>
      <c r="G6" s="38">
        <f>SUMIF(TH_Data!$B$6:$B$381,MONTH($B6),TH_Data!E$6:E$381)</f>
        <v>83731674</v>
      </c>
      <c r="H6" s="39">
        <f>SUMIF(TH_Data!$B$6:$B$381,MONTH($B6),TH_Data!F$6:F$381)</f>
        <v>11744.779999999999</v>
      </c>
      <c r="I6" s="45">
        <f>SUMIF(TH_Data!$B$6:$B$381,MONTH($B6),TH_Data!G$6:G$381)</f>
        <v>6427843</v>
      </c>
      <c r="J6" s="12">
        <f>SUMIF(TH_Data!$B$6:$B$381,MONTH($B6),TH_Data!H$6:H$381)</f>
        <v>571.70000000000005</v>
      </c>
      <c r="K6" s="80">
        <v>1</v>
      </c>
      <c r="L6" s="22">
        <f>SUM(N6,P6,R6)</f>
        <v>84966020</v>
      </c>
      <c r="M6" s="23">
        <f>SUM(O6,Q6,S6)</f>
        <v>11351.880000000001</v>
      </c>
      <c r="N6" s="30">
        <f>SUMIF(TH_Data!$B$6:$B$381,MONTH($B6),TH_Data!J$6:J$381)</f>
        <v>6616</v>
      </c>
      <c r="O6" s="31">
        <f>SUMIF(TH_Data!$B$6:$B$381,MONTH($B6),TH_Data!K$6:K$381)</f>
        <v>0.51000000000000023</v>
      </c>
      <c r="P6" s="38">
        <f>SUMIF(TH_Data!$B$6:$B$381,MONTH($B6),TH_Data!L$6:L$381)</f>
        <v>79105684</v>
      </c>
      <c r="Q6" s="39">
        <f>SUMIF(TH_Data!$B$6:$B$381,MONTH($B6),TH_Data!M$6:M$381)</f>
        <v>10850.28</v>
      </c>
      <c r="R6" s="45">
        <f>SUMIF(TH_Data!$B$6:$B$381,MONTH($B6),TH_Data!N$6:N$381)</f>
        <v>5853720</v>
      </c>
      <c r="S6" s="12">
        <f>SUMIF(TH_Data!$B$6:$B$381,MONTH($B6),TH_Data!O$6:O$381)</f>
        <v>501.09</v>
      </c>
      <c r="T6" s="80">
        <v>1</v>
      </c>
      <c r="U6" s="22">
        <f>SUM(W6,Y6,AA6)</f>
        <v>5211482</v>
      </c>
      <c r="V6" s="23">
        <f>SUM(X6,Z6,AB6)</f>
        <v>965.45</v>
      </c>
      <c r="W6" s="30">
        <f>SUMIF(TH_Data!$B$6:$B$381,MONTH($B6),TH_Data!Q$6:Q$381)</f>
        <v>11369</v>
      </c>
      <c r="X6" s="31">
        <f>SUMIF(TH_Data!$B$6:$B$381,MONTH($B6),TH_Data!R$6:R$381)</f>
        <v>0.33999999999999997</v>
      </c>
      <c r="Y6" s="38">
        <f>SUMIF(TH_Data!$B$6:$B$381,MONTH($B6),TH_Data!S$6:S$381)</f>
        <v>4625990</v>
      </c>
      <c r="Z6" s="39">
        <f>SUMIF(TH_Data!$B$6:$B$381,MONTH($B6),TH_Data!T$6:T$381)</f>
        <v>894.5</v>
      </c>
      <c r="AA6" s="45">
        <f>SUMIF(TH_Data!$B$6:$B$381,MONTH($B6),TH_Data!U$6:U$381)</f>
        <v>574123</v>
      </c>
      <c r="AB6" s="12">
        <f>SUMIF(TH_Data!$B$6:$B$381,MONTH($B6),TH_Data!V$6:V$381)</f>
        <v>70.61</v>
      </c>
      <c r="AC6" s="80"/>
    </row>
    <row r="7" spans="1:29">
      <c r="A7" s="340">
        <v>2</v>
      </c>
      <c r="B7" s="18">
        <v>43132</v>
      </c>
      <c r="C7" s="22">
        <f t="shared" ref="C7:D17" si="4">SUM(E7,G7,I7)</f>
        <v>87016039</v>
      </c>
      <c r="D7" s="23">
        <f t="shared" si="4"/>
        <v>18713.179999999997</v>
      </c>
      <c r="E7" s="30">
        <f>SUMIF(TH_Data!$B$6:$B$381,MONTH($B7),TH_Data!C$6:C$381)</f>
        <v>23347</v>
      </c>
      <c r="F7" s="33">
        <f>SUMIF(TH_Data!$B$6:$B$381,MONTH($B7),TH_Data!D$6:D$381)</f>
        <v>1.3700000000000006</v>
      </c>
      <c r="G7" s="40">
        <f>SUMIF(TH_Data!$B$6:$B$381,MONTH($B7),TH_Data!E$6:E$381)</f>
        <v>80755802</v>
      </c>
      <c r="H7" s="41">
        <f>SUMIF(TH_Data!$B$6:$B$381,MONTH($B7),TH_Data!F$6:F$381)</f>
        <v>17885.199999999997</v>
      </c>
      <c r="I7" s="46">
        <f>SUMIF(TH_Data!$B$6:$B$381,MONTH($B7),TH_Data!G$6:G$381)</f>
        <v>6236890</v>
      </c>
      <c r="J7" s="10">
        <f>SUMIF(TH_Data!$B$6:$B$381,MONTH($B7),TH_Data!H$6:H$381)</f>
        <v>826.6099999999999</v>
      </c>
      <c r="K7" s="80">
        <v>2</v>
      </c>
      <c r="L7" s="24">
        <f t="shared" ref="L7:M17" si="5">SUM(N7,P7,R7)</f>
        <v>82695295</v>
      </c>
      <c r="M7" s="25">
        <f t="shared" si="5"/>
        <v>17541.34</v>
      </c>
      <c r="N7" s="30">
        <f>SUMIF(TH_Data!$B$6:$B$381,MONTH($B7),TH_Data!J$6:J$381)</f>
        <v>10109</v>
      </c>
      <c r="O7" s="33">
        <f>SUMIF(TH_Data!$B$6:$B$381,MONTH($B7),TH_Data!K$6:K$381)</f>
        <v>0.97000000000000042</v>
      </c>
      <c r="P7" s="40">
        <f>SUMIF(TH_Data!$B$6:$B$381,MONTH($B7),TH_Data!L$6:L$381)</f>
        <v>76944769</v>
      </c>
      <c r="Q7" s="41">
        <f>SUMIF(TH_Data!$B$6:$B$381,MONTH($B7),TH_Data!M$6:M$381)</f>
        <v>16814.939999999999</v>
      </c>
      <c r="R7" s="46">
        <f>SUMIF(TH_Data!$B$6:$B$381,MONTH($B7),TH_Data!N$6:N$381)</f>
        <v>5740417</v>
      </c>
      <c r="S7" s="10">
        <f>SUMIF(TH_Data!$B$6:$B$381,MONTH($B7),TH_Data!O$6:O$381)</f>
        <v>725.43000000000006</v>
      </c>
      <c r="T7" s="80">
        <v>2</v>
      </c>
      <c r="U7" s="24">
        <f t="shared" ref="U7:V17" si="6">SUM(W7,Y7,AA7)</f>
        <v>4320744</v>
      </c>
      <c r="V7" s="25">
        <f t="shared" si="6"/>
        <v>1171.8399999999999</v>
      </c>
      <c r="W7" s="30">
        <f>SUMIF(TH_Data!$B$6:$B$381,MONTH($B7),TH_Data!Q$6:Q$381)</f>
        <v>13238</v>
      </c>
      <c r="X7" s="33">
        <f>SUMIF(TH_Data!$B$6:$B$381,MONTH($B7),TH_Data!R$6:R$381)</f>
        <v>0.40000000000000008</v>
      </c>
      <c r="Y7" s="40">
        <f>SUMIF(TH_Data!$B$6:$B$381,MONTH($B7),TH_Data!S$6:S$381)</f>
        <v>3811033</v>
      </c>
      <c r="Z7" s="41">
        <f>SUMIF(TH_Data!$B$6:$B$381,MONTH($B7),TH_Data!T$6:T$381)</f>
        <v>1070.2599999999998</v>
      </c>
      <c r="AA7" s="46">
        <f>SUMIF(TH_Data!$B$6:$B$381,MONTH($B7),TH_Data!U$6:U$381)</f>
        <v>496473</v>
      </c>
      <c r="AB7" s="10">
        <f>SUMIF(TH_Data!$B$6:$B$381,MONTH($B7),TH_Data!V$6:V$381)</f>
        <v>101.17999999999998</v>
      </c>
      <c r="AC7" s="80"/>
    </row>
    <row r="8" spans="1:29">
      <c r="A8" s="340">
        <v>3</v>
      </c>
      <c r="B8" s="18">
        <v>43160</v>
      </c>
      <c r="C8" s="22">
        <f t="shared" si="4"/>
        <v>112933032</v>
      </c>
      <c r="D8" s="23">
        <f t="shared" si="4"/>
        <v>36602.74</v>
      </c>
      <c r="E8" s="32">
        <f>SUMIF(TH_Data!$B$6:$B$381,MONTH($B8),TH_Data!C$6:C$381)</f>
        <v>14334</v>
      </c>
      <c r="F8" s="33">
        <f>SUMIF(TH_Data!$B$6:$B$381,MONTH($B8),TH_Data!D$6:D$381)</f>
        <v>0.52000000000000024</v>
      </c>
      <c r="G8" s="40">
        <f>SUMIF(TH_Data!$B$6:$B$381,MONTH($B8),TH_Data!E$6:E$381)</f>
        <v>103932465</v>
      </c>
      <c r="H8" s="41">
        <f>SUMIF(TH_Data!$B$6:$B$381,MONTH($B8),TH_Data!F$6:F$381)</f>
        <v>34740.61</v>
      </c>
      <c r="I8" s="46">
        <f>SUMIF(TH_Data!$B$6:$B$381,MONTH($B8),TH_Data!G$6:G$381)</f>
        <v>8986233</v>
      </c>
      <c r="J8" s="10">
        <f>SUMIF(TH_Data!$B$6:$B$381,MONTH($B8),TH_Data!H$6:H$381)</f>
        <v>1861.6100000000001</v>
      </c>
      <c r="K8" s="80">
        <v>3</v>
      </c>
      <c r="L8" s="24">
        <f t="shared" si="5"/>
        <v>107341109</v>
      </c>
      <c r="M8" s="25">
        <f t="shared" si="5"/>
        <v>35065.499999999993</v>
      </c>
      <c r="N8" s="32">
        <f>SUMIF(TH_Data!$B$6:$B$381,MONTH($B8),TH_Data!J$6:J$381)</f>
        <v>2043</v>
      </c>
      <c r="O8" s="33">
        <f>SUMIF(TH_Data!$B$6:$B$381,MONTH($B8),TH_Data!K$6:K$381)</f>
        <v>0.17</v>
      </c>
      <c r="P8" s="40">
        <f>SUMIF(TH_Data!$B$6:$B$381,MONTH($B8),TH_Data!L$6:L$381)</f>
        <v>99058641</v>
      </c>
      <c r="Q8" s="41">
        <f>SUMIF(TH_Data!$B$6:$B$381,MONTH($B8),TH_Data!M$6:M$381)</f>
        <v>33332.479999999996</v>
      </c>
      <c r="R8" s="46">
        <f>SUMIF(TH_Data!$B$6:$B$381,MONTH($B8),TH_Data!N$6:N$381)</f>
        <v>8280425</v>
      </c>
      <c r="S8" s="10">
        <f>SUMIF(TH_Data!$B$6:$B$381,MONTH($B8),TH_Data!O$6:O$381)</f>
        <v>1732.85</v>
      </c>
      <c r="T8" s="80">
        <v>3</v>
      </c>
      <c r="U8" s="24">
        <f t="shared" si="6"/>
        <v>5591923</v>
      </c>
      <c r="V8" s="25">
        <f t="shared" si="6"/>
        <v>1537.24</v>
      </c>
      <c r="W8" s="32">
        <f>SUMIF(TH_Data!$B$6:$B$381,MONTH($B8),TH_Data!Q$6:Q$381)</f>
        <v>12291</v>
      </c>
      <c r="X8" s="33">
        <f>SUMIF(TH_Data!$B$6:$B$381,MONTH($B8),TH_Data!R$6:R$381)</f>
        <v>0.35000000000000009</v>
      </c>
      <c r="Y8" s="40">
        <f>SUMIF(TH_Data!$B$6:$B$381,MONTH($B8),TH_Data!S$6:S$381)</f>
        <v>4873824</v>
      </c>
      <c r="Z8" s="41">
        <f>SUMIF(TH_Data!$B$6:$B$381,MONTH($B8),TH_Data!T$6:T$381)</f>
        <v>1408.13</v>
      </c>
      <c r="AA8" s="46">
        <f>SUMIF(TH_Data!$B$6:$B$381,MONTH($B8),TH_Data!U$6:U$381)</f>
        <v>705808</v>
      </c>
      <c r="AB8" s="10">
        <f>SUMIF(TH_Data!$B$6:$B$381,MONTH($B8),TH_Data!V$6:V$381)</f>
        <v>128.76</v>
      </c>
      <c r="AC8" s="80"/>
    </row>
    <row r="9" spans="1:29">
      <c r="A9" s="340">
        <v>4</v>
      </c>
      <c r="B9" s="18">
        <v>43191</v>
      </c>
      <c r="C9" s="22">
        <f t="shared" si="4"/>
        <v>124267333</v>
      </c>
      <c r="D9" s="23">
        <f t="shared" si="4"/>
        <v>36285.680000000008</v>
      </c>
      <c r="E9" s="32">
        <f>SUMIF(TH_Data!$B$6:$B$381,MONTH($B9),TH_Data!C$6:C$381)</f>
        <v>9414</v>
      </c>
      <c r="F9" s="33">
        <f>SUMIF(TH_Data!$B$6:$B$381,MONTH($B9),TH_Data!D$6:D$381)</f>
        <v>0.22000000000000006</v>
      </c>
      <c r="G9" s="40">
        <f>SUMIF(TH_Data!$B$6:$B$381,MONTH($B9),TH_Data!E$6:E$381)</f>
        <v>111270105</v>
      </c>
      <c r="H9" s="41">
        <f>SUMIF(TH_Data!$B$6:$B$381,MONTH($B9),TH_Data!F$6:F$381)</f>
        <v>33316.100000000006</v>
      </c>
      <c r="I9" s="46">
        <f>SUMIF(TH_Data!$B$6:$B$381,MONTH($B9),TH_Data!G$6:G$381)</f>
        <v>12987814</v>
      </c>
      <c r="J9" s="10">
        <f>SUMIF(TH_Data!$B$6:$B$381,MONTH($B9),TH_Data!H$6:H$381)</f>
        <v>2969.36</v>
      </c>
      <c r="K9" s="80">
        <v>4</v>
      </c>
      <c r="L9" s="24">
        <f t="shared" si="5"/>
        <v>118917216</v>
      </c>
      <c r="M9" s="25">
        <f t="shared" si="5"/>
        <v>35165.97</v>
      </c>
      <c r="N9" s="32">
        <f>SUMIF(TH_Data!$B$6:$B$381,MONTH($B9),TH_Data!J$6:J$381)</f>
        <v>328</v>
      </c>
      <c r="O9" s="33">
        <f>SUMIF(TH_Data!$B$6:$B$381,MONTH($B9),TH_Data!K$6:K$381)</f>
        <v>0</v>
      </c>
      <c r="P9" s="40">
        <f>SUMIF(TH_Data!$B$6:$B$381,MONTH($B9),TH_Data!L$6:L$381)</f>
        <v>106964570</v>
      </c>
      <c r="Q9" s="41">
        <f>SUMIF(TH_Data!$B$6:$B$381,MONTH($B9),TH_Data!M$6:M$381)</f>
        <v>32350.280000000002</v>
      </c>
      <c r="R9" s="46">
        <f>SUMIF(TH_Data!$B$6:$B$381,MONTH($B9),TH_Data!N$6:N$381)</f>
        <v>11952318</v>
      </c>
      <c r="S9" s="10">
        <f>SUMIF(TH_Data!$B$6:$B$381,MONTH($B9),TH_Data!O$6:O$381)</f>
        <v>2815.69</v>
      </c>
      <c r="T9" s="80">
        <v>4</v>
      </c>
      <c r="U9" s="24">
        <f t="shared" si="6"/>
        <v>5350117</v>
      </c>
      <c r="V9" s="25">
        <f t="shared" si="6"/>
        <v>1119.7099999999996</v>
      </c>
      <c r="W9" s="32">
        <f>SUMIF(TH_Data!$B$6:$B$381,MONTH($B9),TH_Data!Q$6:Q$381)</f>
        <v>9086</v>
      </c>
      <c r="X9" s="33">
        <f>SUMIF(TH_Data!$B$6:$B$381,MONTH($B9),TH_Data!R$6:R$381)</f>
        <v>0.22000000000000006</v>
      </c>
      <c r="Y9" s="40">
        <f>SUMIF(TH_Data!$B$6:$B$381,MONTH($B9),TH_Data!S$6:S$381)</f>
        <v>4305535</v>
      </c>
      <c r="Z9" s="41">
        <f>SUMIF(TH_Data!$B$6:$B$381,MONTH($B9),TH_Data!T$6:T$381)</f>
        <v>965.81999999999948</v>
      </c>
      <c r="AA9" s="46">
        <f>SUMIF(TH_Data!$B$6:$B$381,MONTH($B9),TH_Data!U$6:U$381)</f>
        <v>1035496</v>
      </c>
      <c r="AB9" s="10">
        <f>SUMIF(TH_Data!$B$6:$B$381,MONTH($B9),TH_Data!V$6:V$381)</f>
        <v>153.67000000000007</v>
      </c>
      <c r="AC9" s="80"/>
    </row>
    <row r="10" spans="1:29">
      <c r="A10" s="340">
        <v>5</v>
      </c>
      <c r="B10" s="18">
        <v>43221</v>
      </c>
      <c r="C10" s="22">
        <f t="shared" si="4"/>
        <v>121249638</v>
      </c>
      <c r="D10" s="23">
        <f t="shared" si="4"/>
        <v>34941.35</v>
      </c>
      <c r="E10" s="32">
        <f>SUMIF(TH_Data!$B$6:$B$381,MONTH($B10),TH_Data!C$6:C$381)</f>
        <v>7291</v>
      </c>
      <c r="F10" s="33">
        <f>SUMIF(TH_Data!$B$6:$B$381,MONTH($B10),TH_Data!D$6:D$381)</f>
        <v>0.18</v>
      </c>
      <c r="G10" s="40">
        <f>SUMIF(TH_Data!$B$6:$B$381,MONTH($B10),TH_Data!E$6:E$381)</f>
        <v>106062922</v>
      </c>
      <c r="H10" s="41">
        <f>SUMIF(TH_Data!$B$6:$B$381,MONTH($B10),TH_Data!F$6:F$381)</f>
        <v>31918.839999999997</v>
      </c>
      <c r="I10" s="46">
        <f>SUMIF(TH_Data!$B$6:$B$381,MONTH($B10),TH_Data!G$6:G$381)</f>
        <v>15179425</v>
      </c>
      <c r="J10" s="10">
        <f>SUMIF(TH_Data!$B$6:$B$381,MONTH($B10),TH_Data!H$6:H$381)</f>
        <v>3022.3300000000004</v>
      </c>
      <c r="K10" s="80">
        <v>5</v>
      </c>
      <c r="L10" s="24">
        <f t="shared" si="5"/>
        <v>113998365</v>
      </c>
      <c r="M10" s="25">
        <f t="shared" si="5"/>
        <v>33330.33</v>
      </c>
      <c r="N10" s="32">
        <f>SUMIF(TH_Data!$B$6:$B$381,MONTH($B10),TH_Data!J$6:J$381)</f>
        <v>308</v>
      </c>
      <c r="O10" s="33">
        <f>SUMIF(TH_Data!$B$6:$B$381,MONTH($B10),TH_Data!K$6:K$381)</f>
        <v>0</v>
      </c>
      <c r="P10" s="40">
        <f>SUMIF(TH_Data!$B$6:$B$381,MONTH($B10),TH_Data!L$6:L$381)</f>
        <v>100169724</v>
      </c>
      <c r="Q10" s="41">
        <f>SUMIF(TH_Data!$B$6:$B$381,MONTH($B10),TH_Data!M$6:M$381)</f>
        <v>30542.560000000005</v>
      </c>
      <c r="R10" s="46">
        <f>SUMIF(TH_Data!$B$6:$B$381,MONTH($B10),TH_Data!N$6:N$381)</f>
        <v>13828333</v>
      </c>
      <c r="S10" s="10">
        <f>SUMIF(TH_Data!$B$6:$B$381,MONTH($B10),TH_Data!O$6:O$381)</f>
        <v>2787.77</v>
      </c>
      <c r="T10" s="80">
        <v>5</v>
      </c>
      <c r="U10" s="24">
        <f t="shared" si="6"/>
        <v>7251273</v>
      </c>
      <c r="V10" s="25">
        <f t="shared" si="6"/>
        <v>1611.0200000000004</v>
      </c>
      <c r="W10" s="32">
        <f>SUMIF(TH_Data!$B$6:$B$381,MONTH($B10),TH_Data!Q$6:Q$381)</f>
        <v>6983</v>
      </c>
      <c r="X10" s="33">
        <f>SUMIF(TH_Data!$B$6:$B$381,MONTH($B10),TH_Data!R$6:R$381)</f>
        <v>0.18</v>
      </c>
      <c r="Y10" s="40">
        <f>SUMIF(TH_Data!$B$6:$B$381,MONTH($B10),TH_Data!S$6:S$381)</f>
        <v>5893198</v>
      </c>
      <c r="Z10" s="41">
        <f>SUMIF(TH_Data!$B$6:$B$381,MONTH($B10),TH_Data!T$6:T$381)</f>
        <v>1376.2800000000002</v>
      </c>
      <c r="AA10" s="46">
        <f>SUMIF(TH_Data!$B$6:$B$381,MONTH($B10),TH_Data!U$6:U$381)</f>
        <v>1351092</v>
      </c>
      <c r="AB10" s="10">
        <f>SUMIF(TH_Data!$B$6:$B$381,MONTH($B10),TH_Data!V$6:V$381)</f>
        <v>234.56000000000006</v>
      </c>
      <c r="AC10" s="80"/>
    </row>
    <row r="11" spans="1:29">
      <c r="A11" s="340">
        <v>6</v>
      </c>
      <c r="B11" s="18">
        <v>43252</v>
      </c>
      <c r="C11" s="22">
        <f t="shared" si="4"/>
        <v>112757699</v>
      </c>
      <c r="D11" s="23">
        <f t="shared" si="4"/>
        <v>34016.25</v>
      </c>
      <c r="E11" s="32">
        <f>SUMIF(TH_Data!$B$6:$B$381,MONTH($B11),TH_Data!C$6:C$381)</f>
        <v>6523</v>
      </c>
      <c r="F11" s="33">
        <f>SUMIF(TH_Data!$B$6:$B$381,MONTH($B11),TH_Data!D$6:D$381)</f>
        <v>0.14000000000000001</v>
      </c>
      <c r="G11" s="40">
        <f>SUMIF(TH_Data!$B$6:$B$381,MONTH($B11),TH_Data!E$6:E$381)</f>
        <v>96421756</v>
      </c>
      <c r="H11" s="41">
        <f>SUMIF(TH_Data!$B$6:$B$381,MONTH($B11),TH_Data!F$6:F$381)</f>
        <v>30405.260000000002</v>
      </c>
      <c r="I11" s="46">
        <f>SUMIF(TH_Data!$B$6:$B$381,MONTH($B11),TH_Data!G$6:G$381)</f>
        <v>16329420</v>
      </c>
      <c r="J11" s="10">
        <f>SUMIF(TH_Data!$B$6:$B$381,MONTH($B11),TH_Data!H$6:H$381)</f>
        <v>3610.8499999999995</v>
      </c>
      <c r="K11" s="80">
        <v>6</v>
      </c>
      <c r="L11" s="24">
        <f t="shared" si="5"/>
        <v>103504650</v>
      </c>
      <c r="M11" s="25">
        <f t="shared" si="5"/>
        <v>31227.279999999999</v>
      </c>
      <c r="N11" s="32">
        <f>SUMIF(TH_Data!$B$6:$B$381,MONTH($B11),TH_Data!J$6:J$381)</f>
        <v>886</v>
      </c>
      <c r="O11" s="33">
        <f>SUMIF(TH_Data!$B$6:$B$381,MONTH($B11),TH_Data!K$6:K$381)</f>
        <v>0</v>
      </c>
      <c r="P11" s="40">
        <f>SUMIF(TH_Data!$B$6:$B$381,MONTH($B11),TH_Data!L$6:L$381)</f>
        <v>89075535</v>
      </c>
      <c r="Q11" s="41">
        <f>SUMIF(TH_Data!$B$6:$B$381,MONTH($B11),TH_Data!M$6:M$381)</f>
        <v>28011.569999999996</v>
      </c>
      <c r="R11" s="46">
        <f>SUMIF(TH_Data!$B$6:$B$381,MONTH($B11),TH_Data!N$6:N$381)</f>
        <v>14428229</v>
      </c>
      <c r="S11" s="10">
        <f>SUMIF(TH_Data!$B$6:$B$381,MONTH($B11),TH_Data!O$6:O$381)</f>
        <v>3215.7100000000009</v>
      </c>
      <c r="T11" s="80">
        <v>6</v>
      </c>
      <c r="U11" s="24">
        <f t="shared" si="6"/>
        <v>9253049</v>
      </c>
      <c r="V11" s="25">
        <f t="shared" si="6"/>
        <v>2788.9699999999993</v>
      </c>
      <c r="W11" s="32">
        <f>SUMIF(TH_Data!$B$6:$B$381,MONTH($B11),TH_Data!Q$6:Q$381)</f>
        <v>5637</v>
      </c>
      <c r="X11" s="33">
        <f>SUMIF(TH_Data!$B$6:$B$381,MONTH($B11),TH_Data!R$6:R$381)</f>
        <v>0.14000000000000001</v>
      </c>
      <c r="Y11" s="40">
        <f>SUMIF(TH_Data!$B$6:$B$381,MONTH($B11),TH_Data!S$6:S$381)</f>
        <v>7346221</v>
      </c>
      <c r="Z11" s="41">
        <f>SUMIF(TH_Data!$B$6:$B$381,MONTH($B11),TH_Data!T$6:T$381)</f>
        <v>2393.6899999999996</v>
      </c>
      <c r="AA11" s="46">
        <f>SUMIF(TH_Data!$B$6:$B$381,MONTH($B11),TH_Data!U$6:U$381)</f>
        <v>1901191</v>
      </c>
      <c r="AB11" s="10">
        <f>SUMIF(TH_Data!$B$6:$B$381,MONTH($B11),TH_Data!V$6:V$381)</f>
        <v>395.14000000000004</v>
      </c>
      <c r="AC11" s="80"/>
    </row>
    <row r="12" spans="1:29">
      <c r="A12" s="340">
        <v>7</v>
      </c>
      <c r="B12" s="18">
        <v>43282</v>
      </c>
      <c r="C12" s="22">
        <f t="shared" si="4"/>
        <v>168849854</v>
      </c>
      <c r="D12" s="23">
        <f t="shared" si="4"/>
        <v>55065.759999999995</v>
      </c>
      <c r="E12" s="32">
        <f>SUMIF(TH_Data!$B$6:$B$381,MONTH($B12),TH_Data!C$6:C$381)</f>
        <v>5231</v>
      </c>
      <c r="F12" s="33">
        <f>SUMIF(TH_Data!$B$6:$B$381,MONTH($B12),TH_Data!D$6:D$381)</f>
        <v>0.19000000000000006</v>
      </c>
      <c r="G12" s="40">
        <f>SUMIF(TH_Data!$B$6:$B$381,MONTH($B12),TH_Data!E$6:E$381)</f>
        <v>142012046</v>
      </c>
      <c r="H12" s="41">
        <f>SUMIF(TH_Data!$B$6:$B$381,MONTH($B12),TH_Data!F$6:F$381)</f>
        <v>45395.429999999993</v>
      </c>
      <c r="I12" s="46">
        <f>SUMIF(TH_Data!$B$6:$B$381,MONTH($B12),TH_Data!G$6:G$381)</f>
        <v>26832577</v>
      </c>
      <c r="J12" s="10">
        <f>SUMIF(TH_Data!$B$6:$B$381,MONTH($B12),TH_Data!H$6:H$381)</f>
        <v>9670.14</v>
      </c>
      <c r="K12" s="80">
        <v>7</v>
      </c>
      <c r="L12" s="24">
        <f t="shared" si="5"/>
        <v>157541602</v>
      </c>
      <c r="M12" s="25">
        <f t="shared" si="5"/>
        <v>50788.409999999996</v>
      </c>
      <c r="N12" s="32">
        <f>SUMIF(TH_Data!$B$6:$B$381,MONTH($B12),TH_Data!J$6:J$381)</f>
        <v>333</v>
      </c>
      <c r="O12" s="33">
        <f>SUMIF(TH_Data!$B$6:$B$381,MONTH($B12),TH_Data!K$6:K$381)</f>
        <v>0</v>
      </c>
      <c r="P12" s="40">
        <f>SUMIF(TH_Data!$B$6:$B$381,MONTH($B12),TH_Data!L$6:L$381)</f>
        <v>132837262</v>
      </c>
      <c r="Q12" s="41">
        <f>SUMIF(TH_Data!$B$6:$B$381,MONTH($B12),TH_Data!M$6:M$381)</f>
        <v>41863.799999999996</v>
      </c>
      <c r="R12" s="46">
        <f>SUMIF(TH_Data!$B$6:$B$381,MONTH($B12),TH_Data!N$6:N$381)</f>
        <v>24704007</v>
      </c>
      <c r="S12" s="10">
        <f>SUMIF(TH_Data!$B$6:$B$381,MONTH($B12),TH_Data!O$6:O$381)</f>
        <v>8924.61</v>
      </c>
      <c r="T12" s="80">
        <v>7</v>
      </c>
      <c r="U12" s="24">
        <f t="shared" si="6"/>
        <v>11308252</v>
      </c>
      <c r="V12" s="25">
        <f t="shared" si="6"/>
        <v>4277.3499999999995</v>
      </c>
      <c r="W12" s="32">
        <f>SUMIF(TH_Data!$B$6:$B$381,MONTH($B12),TH_Data!Q$6:Q$381)</f>
        <v>4898</v>
      </c>
      <c r="X12" s="33">
        <f>SUMIF(TH_Data!$B$6:$B$381,MONTH($B12),TH_Data!R$6:R$381)</f>
        <v>0.19000000000000006</v>
      </c>
      <c r="Y12" s="40">
        <f>SUMIF(TH_Data!$B$6:$B$381,MONTH($B12),TH_Data!S$6:S$381)</f>
        <v>9174784</v>
      </c>
      <c r="Z12" s="41">
        <f>SUMIF(TH_Data!$B$6:$B$381,MONTH($B12),TH_Data!T$6:T$381)</f>
        <v>3531.6299999999997</v>
      </c>
      <c r="AA12" s="46">
        <f>SUMIF(TH_Data!$B$6:$B$381,MONTH($B12),TH_Data!U$6:U$381)</f>
        <v>2128570</v>
      </c>
      <c r="AB12" s="10">
        <f>SUMIF(TH_Data!$B$6:$B$381,MONTH($B12),TH_Data!V$6:V$381)</f>
        <v>745.53</v>
      </c>
      <c r="AC12" s="80"/>
    </row>
    <row r="13" spans="1:29">
      <c r="A13" s="340">
        <v>8</v>
      </c>
      <c r="B13" s="18">
        <v>43313</v>
      </c>
      <c r="C13" s="22">
        <f t="shared" si="4"/>
        <v>236306766</v>
      </c>
      <c r="D13" s="23">
        <f t="shared" si="4"/>
        <v>78714.015999999348</v>
      </c>
      <c r="E13" s="32">
        <f>SUMIF(TH_Data!$B$6:$B$381,MONTH($B13),TH_Data!C$6:C$381)</f>
        <v>557895</v>
      </c>
      <c r="F13" s="33">
        <f>SUMIF(TH_Data!$B$6:$B$381,MONTH($B13),TH_Data!D$6:D$381)</f>
        <v>288.86400000000003</v>
      </c>
      <c r="G13" s="40">
        <f>SUMIF(TH_Data!$B$6:$B$381,MONTH($B13),TH_Data!E$6:E$381)</f>
        <v>168781036</v>
      </c>
      <c r="H13" s="41">
        <f>SUMIF(TH_Data!$B$6:$B$381,MONTH($B13),TH_Data!F$6:F$381)</f>
        <v>54772.393999999687</v>
      </c>
      <c r="I13" s="46">
        <f>SUMIF(TH_Data!$B$6:$B$381,MONTH($B13),TH_Data!G$6:G$381)</f>
        <v>66967835</v>
      </c>
      <c r="J13" s="10">
        <f>SUMIF(TH_Data!$B$6:$B$381,MONTH($B13),TH_Data!H$6:H$381)</f>
        <v>23652.75799999966</v>
      </c>
      <c r="K13" s="80">
        <v>8</v>
      </c>
      <c r="L13" s="24">
        <f t="shared" si="5"/>
        <v>215713136</v>
      </c>
      <c r="M13" s="25">
        <f t="shared" si="5"/>
        <v>70708.233999999822</v>
      </c>
      <c r="N13" s="32">
        <f>SUMIF(TH_Data!$B$6:$B$381,MONTH($B13),TH_Data!J$6:J$381)</f>
        <v>537474</v>
      </c>
      <c r="O13" s="33">
        <f>SUMIF(TH_Data!$B$6:$B$381,MONTH($B13),TH_Data!K$6:K$381)</f>
        <v>280.82299999999998</v>
      </c>
      <c r="P13" s="40">
        <f>SUMIF(TH_Data!$B$6:$B$381,MONTH($B13),TH_Data!L$6:L$381)</f>
        <v>152169499</v>
      </c>
      <c r="Q13" s="41">
        <f>SUMIF(TH_Data!$B$6:$B$381,MONTH($B13),TH_Data!M$6:M$381)</f>
        <v>48666.327000000063</v>
      </c>
      <c r="R13" s="46">
        <f>SUMIF(TH_Data!$B$6:$B$381,MONTH($B13),TH_Data!N$6:N$381)</f>
        <v>63006163</v>
      </c>
      <c r="S13" s="10">
        <f>SUMIF(TH_Data!$B$6:$B$381,MONTH($B13),TH_Data!O$6:O$381)</f>
        <v>21761.083999999759</v>
      </c>
      <c r="T13" s="80">
        <v>8</v>
      </c>
      <c r="U13" s="24">
        <f t="shared" si="6"/>
        <v>20593630</v>
      </c>
      <c r="V13" s="25">
        <f t="shared" si="6"/>
        <v>8005.7819999995372</v>
      </c>
      <c r="W13" s="32">
        <f>SUMIF(TH_Data!$B$6:$B$381,MONTH($B13),TH_Data!Q$6:Q$381)</f>
        <v>20421</v>
      </c>
      <c r="X13" s="33">
        <f>SUMIF(TH_Data!$B$6:$B$381,MONTH($B13),TH_Data!R$6:R$381)</f>
        <v>8.0409999999999933</v>
      </c>
      <c r="Y13" s="40">
        <f>SUMIF(TH_Data!$B$6:$B$381,MONTH($B13),TH_Data!S$6:S$381)</f>
        <v>16611537</v>
      </c>
      <c r="Z13" s="41">
        <f>SUMIF(TH_Data!$B$6:$B$381,MONTH($B13),TH_Data!T$6:T$381)</f>
        <v>6106.0669999996353</v>
      </c>
      <c r="AA13" s="46">
        <f>SUMIF(TH_Data!$B$6:$B$381,MONTH($B13),TH_Data!U$6:U$381)</f>
        <v>3961672</v>
      </c>
      <c r="AB13" s="10">
        <f>SUMIF(TH_Data!$B$6:$B$381,MONTH($B13),TH_Data!V$6:V$381)</f>
        <v>1891.6739999999013</v>
      </c>
      <c r="AC13" s="80"/>
    </row>
    <row r="14" spans="1:29">
      <c r="A14" s="340">
        <v>9</v>
      </c>
      <c r="B14" s="18">
        <v>43344</v>
      </c>
      <c r="C14" s="22">
        <f t="shared" si="4"/>
        <v>27337115</v>
      </c>
      <c r="D14" s="23">
        <f t="shared" si="4"/>
        <v>9802.9619999997449</v>
      </c>
      <c r="E14" s="32">
        <f>SUMIF(TH_Data!$B$6:$B$381,MONTH($B14),TH_Data!C$6:C$381)</f>
        <v>502943</v>
      </c>
      <c r="F14" s="33">
        <f>SUMIF(TH_Data!$B$6:$B$381,MONTH($B14),TH_Data!D$6:D$381)</f>
        <v>237.52099999999999</v>
      </c>
      <c r="G14" s="40">
        <f>SUMIF(TH_Data!$B$6:$B$381,MONTH($B14),TH_Data!E$6:E$381)</f>
        <v>16941478</v>
      </c>
      <c r="H14" s="41">
        <f>SUMIF(TH_Data!$B$6:$B$381,MONTH($B14),TH_Data!F$6:F$381)</f>
        <v>5513.9709999998095</v>
      </c>
      <c r="I14" s="46">
        <f>SUMIF(TH_Data!$B$6:$B$381,MONTH($B14),TH_Data!G$6:G$381)</f>
        <v>9892694</v>
      </c>
      <c r="J14" s="10">
        <f>SUMIF(TH_Data!$B$6:$B$381,MONTH($B14),TH_Data!H$6:H$381)</f>
        <v>4051.4699999999348</v>
      </c>
      <c r="K14" s="80">
        <v>9</v>
      </c>
      <c r="L14" s="24">
        <f t="shared" si="5"/>
        <v>24560067</v>
      </c>
      <c r="M14" s="25">
        <f t="shared" si="5"/>
        <v>8564.2749999998032</v>
      </c>
      <c r="N14" s="32">
        <f>SUMIF(TH_Data!$B$6:$B$381,MONTH($B14),TH_Data!J$6:J$381)</f>
        <v>488746</v>
      </c>
      <c r="O14" s="33">
        <f>SUMIF(TH_Data!$B$6:$B$381,MONTH($B14),TH_Data!K$6:K$381)</f>
        <v>230.774</v>
      </c>
      <c r="P14" s="40">
        <f>SUMIF(TH_Data!$B$6:$B$381,MONTH($B14),TH_Data!L$6:L$381)</f>
        <v>14734745</v>
      </c>
      <c r="Q14" s="41">
        <f>SUMIF(TH_Data!$B$6:$B$381,MONTH($B14),TH_Data!M$6:M$381)</f>
        <v>4676.0389999998679</v>
      </c>
      <c r="R14" s="46">
        <f>SUMIF(TH_Data!$B$6:$B$381,MONTH($B14),TH_Data!N$6:N$381)</f>
        <v>9336576</v>
      </c>
      <c r="S14" s="10">
        <f>SUMIF(TH_Data!$B$6:$B$381,MONTH($B14),TH_Data!O$6:O$381)</f>
        <v>3657.4619999999354</v>
      </c>
      <c r="T14" s="80">
        <v>9</v>
      </c>
      <c r="U14" s="24">
        <f t="shared" si="6"/>
        <v>2777048</v>
      </c>
      <c r="V14" s="25">
        <f t="shared" si="6"/>
        <v>1238.6869999999412</v>
      </c>
      <c r="W14" s="32">
        <f>SUMIF(TH_Data!$B$6:$B$381,MONTH($B14),TH_Data!Q$6:Q$381)</f>
        <v>14197</v>
      </c>
      <c r="X14" s="33">
        <f>SUMIF(TH_Data!$B$6:$B$381,MONTH($B14),TH_Data!R$6:R$381)</f>
        <v>6.7469999999999857</v>
      </c>
      <c r="Y14" s="40">
        <f>SUMIF(TH_Data!$B$6:$B$381,MONTH($B14),TH_Data!S$6:S$381)</f>
        <v>2206733</v>
      </c>
      <c r="Z14" s="41">
        <f>SUMIF(TH_Data!$B$6:$B$381,MONTH($B14),TH_Data!T$6:T$381)</f>
        <v>837.93199999994181</v>
      </c>
      <c r="AA14" s="46">
        <f>SUMIF(TH_Data!$B$6:$B$381,MONTH($B14),TH_Data!U$6:U$381)</f>
        <v>556118</v>
      </c>
      <c r="AB14" s="10">
        <f>SUMIF(TH_Data!$B$6:$B$381,MONTH($B14),TH_Data!V$6:V$381)</f>
        <v>394.00799999999947</v>
      </c>
      <c r="AC14" s="80"/>
    </row>
    <row r="15" spans="1:29">
      <c r="A15" s="340">
        <v>10</v>
      </c>
      <c r="B15" s="18">
        <v>43374</v>
      </c>
      <c r="C15" s="22">
        <f t="shared" si="4"/>
        <v>0</v>
      </c>
      <c r="D15" s="23">
        <f t="shared" si="4"/>
        <v>0</v>
      </c>
      <c r="E15" s="32">
        <f>SUMIF(TH_Data!$B$6:$B$381,MONTH($B15),TH_Data!C$6:C$381)</f>
        <v>0</v>
      </c>
      <c r="F15" s="33">
        <f>SUMIF(TH_Data!$B$6:$B$381,MONTH($B15),TH_Data!D$6:D$381)</f>
        <v>0</v>
      </c>
      <c r="G15" s="40">
        <f>SUMIF(TH_Data!$B$6:$B$381,MONTH($B15),TH_Data!E$6:E$381)</f>
        <v>0</v>
      </c>
      <c r="H15" s="41">
        <f>SUMIF(TH_Data!$B$6:$B$381,MONTH($B15),TH_Data!F$6:F$381)</f>
        <v>0</v>
      </c>
      <c r="I15" s="46">
        <f>SUMIF(TH_Data!$B$6:$B$381,MONTH($B15),TH_Data!G$6:G$381)</f>
        <v>0</v>
      </c>
      <c r="J15" s="10">
        <f>SUMIF(TH_Data!$B$6:$B$381,MONTH($B15),TH_Data!H$6:H$381)</f>
        <v>0</v>
      </c>
      <c r="K15" s="80">
        <v>10</v>
      </c>
      <c r="L15" s="24">
        <f t="shared" si="5"/>
        <v>0</v>
      </c>
      <c r="M15" s="25">
        <f t="shared" si="5"/>
        <v>0</v>
      </c>
      <c r="N15" s="32">
        <f>SUMIF(TH_Data!$B$6:$B$381,MONTH($B15),TH_Data!J$6:J$381)</f>
        <v>0</v>
      </c>
      <c r="O15" s="33">
        <f>SUMIF(TH_Data!$B$6:$B$381,MONTH($B15),TH_Data!K$6:K$381)</f>
        <v>0</v>
      </c>
      <c r="P15" s="40">
        <f>SUMIF(TH_Data!$B$6:$B$381,MONTH($B15),TH_Data!L$6:L$381)</f>
        <v>0</v>
      </c>
      <c r="Q15" s="41">
        <f>SUMIF(TH_Data!$B$6:$B$381,MONTH($B15),TH_Data!M$6:M$381)</f>
        <v>0</v>
      </c>
      <c r="R15" s="46">
        <f>SUMIF(TH_Data!$B$6:$B$381,MONTH($B15),TH_Data!N$6:N$381)</f>
        <v>0</v>
      </c>
      <c r="S15" s="10">
        <f>SUMIF(TH_Data!$B$6:$B$381,MONTH($B15),TH_Data!O$6:O$381)</f>
        <v>0</v>
      </c>
      <c r="T15" s="80">
        <v>10</v>
      </c>
      <c r="U15" s="24">
        <f t="shared" si="6"/>
        <v>0</v>
      </c>
      <c r="V15" s="25">
        <f t="shared" si="6"/>
        <v>0</v>
      </c>
      <c r="W15" s="32">
        <f>SUMIF(TH_Data!$B$6:$B$381,MONTH($B15),TH_Data!Q$6:Q$381)</f>
        <v>0</v>
      </c>
      <c r="X15" s="33">
        <f>SUMIF(TH_Data!$B$6:$B$381,MONTH($B15),TH_Data!R$6:R$381)</f>
        <v>0</v>
      </c>
      <c r="Y15" s="40">
        <f>SUMIF(TH_Data!$B$6:$B$381,MONTH($B15),TH_Data!S$6:S$381)</f>
        <v>0</v>
      </c>
      <c r="Z15" s="41">
        <f>SUMIF(TH_Data!$B$6:$B$381,MONTH($B15),TH_Data!T$6:T$381)</f>
        <v>0</v>
      </c>
      <c r="AA15" s="46">
        <f>SUMIF(TH_Data!$B$6:$B$381,MONTH($B15),TH_Data!U$6:U$381)</f>
        <v>0</v>
      </c>
      <c r="AB15" s="10">
        <f>SUMIF(TH_Data!$B$6:$B$381,MONTH($B15),TH_Data!V$6:V$381)</f>
        <v>0</v>
      </c>
      <c r="AC15" s="80"/>
    </row>
    <row r="16" spans="1:29">
      <c r="A16" s="340">
        <v>11</v>
      </c>
      <c r="B16" s="18">
        <v>43405</v>
      </c>
      <c r="C16" s="22">
        <f t="shared" si="4"/>
        <v>0</v>
      </c>
      <c r="D16" s="23">
        <f t="shared" si="4"/>
        <v>0</v>
      </c>
      <c r="E16" s="32">
        <f>SUMIF(TH_Data!$B$6:$B$381,MONTH($B16),TH_Data!C$6:C$381)</f>
        <v>0</v>
      </c>
      <c r="F16" s="33">
        <f>SUMIF(TH_Data!$B$6:$B$381,MONTH($B16),TH_Data!D$6:D$381)</f>
        <v>0</v>
      </c>
      <c r="G16" s="40">
        <f>SUMIF(TH_Data!$B$6:$B$381,MONTH($B16),TH_Data!E$6:E$381)</f>
        <v>0</v>
      </c>
      <c r="H16" s="41">
        <f>SUMIF(TH_Data!$B$6:$B$381,MONTH($B16),TH_Data!F$6:F$381)</f>
        <v>0</v>
      </c>
      <c r="I16" s="46">
        <f>SUMIF(TH_Data!$B$6:$B$381,MONTH($B16),TH_Data!G$6:G$381)</f>
        <v>0</v>
      </c>
      <c r="J16" s="10">
        <f>SUMIF(TH_Data!$B$6:$B$381,MONTH($B16),TH_Data!H$6:H$381)</f>
        <v>0</v>
      </c>
      <c r="K16" s="80">
        <v>11</v>
      </c>
      <c r="L16" s="24">
        <f t="shared" si="5"/>
        <v>0</v>
      </c>
      <c r="M16" s="25">
        <f t="shared" si="5"/>
        <v>0</v>
      </c>
      <c r="N16" s="32">
        <f>SUMIF(TH_Data!$B$6:$B$381,MONTH($B16),TH_Data!J$6:J$381)</f>
        <v>0</v>
      </c>
      <c r="O16" s="33">
        <f>SUMIF(TH_Data!$B$6:$B$381,MONTH($B16),TH_Data!K$6:K$381)</f>
        <v>0</v>
      </c>
      <c r="P16" s="40">
        <f>SUMIF(TH_Data!$B$6:$B$381,MONTH($B16),TH_Data!L$6:L$381)</f>
        <v>0</v>
      </c>
      <c r="Q16" s="41">
        <f>SUMIF(TH_Data!$B$6:$B$381,MONTH($B16),TH_Data!M$6:M$381)</f>
        <v>0</v>
      </c>
      <c r="R16" s="46">
        <f>SUMIF(TH_Data!$B$6:$B$381,MONTH($B16),TH_Data!N$6:N$381)</f>
        <v>0</v>
      </c>
      <c r="S16" s="10">
        <f>SUMIF(TH_Data!$B$6:$B$381,MONTH($B16),TH_Data!O$6:O$381)</f>
        <v>0</v>
      </c>
      <c r="T16" s="80">
        <v>11</v>
      </c>
      <c r="U16" s="24">
        <f t="shared" si="6"/>
        <v>0</v>
      </c>
      <c r="V16" s="25">
        <f t="shared" si="6"/>
        <v>0</v>
      </c>
      <c r="W16" s="32">
        <f>SUMIF(TH_Data!$B$6:$B$381,MONTH($B16),TH_Data!Q$6:Q$381)</f>
        <v>0</v>
      </c>
      <c r="X16" s="33">
        <f>SUMIF(TH_Data!$B$6:$B$381,MONTH($B16),TH_Data!R$6:R$381)</f>
        <v>0</v>
      </c>
      <c r="Y16" s="40">
        <f>SUMIF(TH_Data!$B$6:$B$381,MONTH($B16),TH_Data!S$6:S$381)</f>
        <v>0</v>
      </c>
      <c r="Z16" s="41">
        <f>SUMIF(TH_Data!$B$6:$B$381,MONTH($B16),TH_Data!T$6:T$381)</f>
        <v>0</v>
      </c>
      <c r="AA16" s="46">
        <f>SUMIF(TH_Data!$B$6:$B$381,MONTH($B16),TH_Data!U$6:U$381)</f>
        <v>0</v>
      </c>
      <c r="AB16" s="10">
        <f>SUMIF(TH_Data!$B$6:$B$381,MONTH($B16),TH_Data!V$6:V$381)</f>
        <v>0</v>
      </c>
      <c r="AC16" s="80"/>
    </row>
    <row r="17" spans="1:29" ht="15" thickBot="1">
      <c r="A17" s="340">
        <v>12</v>
      </c>
      <c r="B17" s="19">
        <v>43435</v>
      </c>
      <c r="C17" s="380">
        <f t="shared" si="4"/>
        <v>0</v>
      </c>
      <c r="D17" s="381">
        <f t="shared" si="4"/>
        <v>0</v>
      </c>
      <c r="E17" s="34">
        <f>SUMIF(TH_Data!$B$6:$B$381,MONTH($B17),TH_Data!C$6:C$381)</f>
        <v>0</v>
      </c>
      <c r="F17" s="35">
        <f>SUMIF(TH_Data!$B$6:$B$381,MONTH($B17),TH_Data!D$6:D$381)</f>
        <v>0</v>
      </c>
      <c r="G17" s="42">
        <f>SUMIF(TH_Data!$B$6:$B$381,MONTH($B17),TH_Data!E$6:E$381)</f>
        <v>0</v>
      </c>
      <c r="H17" s="43">
        <f>SUMIF(TH_Data!$B$6:$B$381,MONTH($B17),TH_Data!F$6:F$381)</f>
        <v>0</v>
      </c>
      <c r="I17" s="47">
        <f>SUMIF(TH_Data!$B$6:$B$381,MONTH($B17),TH_Data!G$6:G$381)</f>
        <v>0</v>
      </c>
      <c r="J17" s="11">
        <f>SUMIF(TH_Data!$B$6:$B$381,MONTH($B17),TH_Data!H$6:H$381)</f>
        <v>0</v>
      </c>
      <c r="K17" s="80">
        <v>12</v>
      </c>
      <c r="L17" s="26">
        <f t="shared" si="5"/>
        <v>0</v>
      </c>
      <c r="M17" s="27">
        <f t="shared" si="5"/>
        <v>0</v>
      </c>
      <c r="N17" s="34">
        <f>SUMIF(TH_Data!$B$6:$B$381,MONTH($B17),TH_Data!J$6:J$381)</f>
        <v>0</v>
      </c>
      <c r="O17" s="35">
        <f>SUMIF(TH_Data!$B$6:$B$381,MONTH($B17),TH_Data!K$6:K$381)</f>
        <v>0</v>
      </c>
      <c r="P17" s="42">
        <f>SUMIF(TH_Data!$B$6:$B$381,MONTH($B17),TH_Data!L$6:L$381)</f>
        <v>0</v>
      </c>
      <c r="Q17" s="43">
        <f>SUMIF(TH_Data!$B$6:$B$381,MONTH($B17),TH_Data!M$6:M$381)</f>
        <v>0</v>
      </c>
      <c r="R17" s="47">
        <f>SUMIF(TH_Data!$B$6:$B$381,MONTH($B17),TH_Data!N$6:N$381)</f>
        <v>0</v>
      </c>
      <c r="S17" s="11">
        <f>SUMIF(TH_Data!$B$6:$B$381,MONTH($B17),TH_Data!O$6:O$381)</f>
        <v>0</v>
      </c>
      <c r="T17" s="80">
        <v>12</v>
      </c>
      <c r="U17" s="26">
        <f t="shared" si="6"/>
        <v>0</v>
      </c>
      <c r="V17" s="27">
        <f t="shared" si="6"/>
        <v>0</v>
      </c>
      <c r="W17" s="34">
        <f>SUMIF(TH_Data!$B$6:$B$381,MONTH($B17),TH_Data!Q$6:Q$381)</f>
        <v>0</v>
      </c>
      <c r="X17" s="35">
        <f>SUMIF(TH_Data!$B$6:$B$381,MONTH($B17),TH_Data!R$6:R$381)</f>
        <v>0</v>
      </c>
      <c r="Y17" s="42">
        <f>SUMIF(TH_Data!$B$6:$B$381,MONTH($B17),TH_Data!S$6:S$381)</f>
        <v>0</v>
      </c>
      <c r="Z17" s="43">
        <f>SUMIF(TH_Data!$B$6:$B$381,MONTH($B17),TH_Data!T$6:T$381)</f>
        <v>0</v>
      </c>
      <c r="AA17" s="47">
        <f>SUMIF(TH_Data!$B$6:$B$381,MONTH($B17),TH_Data!U$6:U$381)</f>
        <v>0</v>
      </c>
      <c r="AB17" s="11">
        <f>SUMIF(TH_Data!$B$6:$B$381,MONTH($B17),TH_Data!V$6:V$381)</f>
        <v>0</v>
      </c>
      <c r="AC17" s="80"/>
    </row>
    <row r="18" spans="1:29" ht="15" thickBot="1">
      <c r="K18" s="80"/>
      <c r="T18" s="80"/>
      <c r="AC18" s="80"/>
    </row>
    <row r="19" spans="1:29">
      <c r="A19" s="340"/>
      <c r="B19" s="353" t="s">
        <v>105</v>
      </c>
      <c r="C19" s="367">
        <f t="shared" ref="C19:J19" si="7">SUM(C6:C8)</f>
        <v>290126573</v>
      </c>
      <c r="D19" s="368">
        <f t="shared" si="7"/>
        <v>67633.25</v>
      </c>
      <c r="E19" s="369">
        <f t="shared" si="7"/>
        <v>55666</v>
      </c>
      <c r="F19" s="370">
        <f t="shared" si="7"/>
        <v>2.7400000000000011</v>
      </c>
      <c r="G19" s="371">
        <f t="shared" si="7"/>
        <v>268419941</v>
      </c>
      <c r="H19" s="372">
        <f t="shared" si="7"/>
        <v>64370.59</v>
      </c>
      <c r="I19" s="373">
        <f t="shared" si="7"/>
        <v>21650966</v>
      </c>
      <c r="J19" s="374">
        <f t="shared" si="7"/>
        <v>3259.92</v>
      </c>
      <c r="K19" s="362"/>
      <c r="L19" s="367">
        <f t="shared" ref="L19:S19" si="8">SUM(L6:L8)</f>
        <v>275002424</v>
      </c>
      <c r="M19" s="368">
        <f t="shared" si="8"/>
        <v>63958.719999999994</v>
      </c>
      <c r="N19" s="369">
        <f t="shared" si="8"/>
        <v>18768</v>
      </c>
      <c r="O19" s="370">
        <f t="shared" si="8"/>
        <v>1.6500000000000006</v>
      </c>
      <c r="P19" s="371">
        <f t="shared" si="8"/>
        <v>255109094</v>
      </c>
      <c r="Q19" s="372">
        <f t="shared" si="8"/>
        <v>60997.7</v>
      </c>
      <c r="R19" s="373">
        <f t="shared" si="8"/>
        <v>19874562</v>
      </c>
      <c r="S19" s="374">
        <f t="shared" si="8"/>
        <v>2959.37</v>
      </c>
      <c r="T19" s="362"/>
      <c r="U19" s="367">
        <f t="shared" ref="U19:AB19" si="9">SUM(U6:U8)</f>
        <v>15124149</v>
      </c>
      <c r="V19" s="368">
        <f t="shared" si="9"/>
        <v>3674.5299999999997</v>
      </c>
      <c r="W19" s="369">
        <f t="shared" si="9"/>
        <v>36898</v>
      </c>
      <c r="X19" s="370">
        <f t="shared" si="9"/>
        <v>1.0900000000000001</v>
      </c>
      <c r="Y19" s="371">
        <f t="shared" si="9"/>
        <v>13310847</v>
      </c>
      <c r="Z19" s="372">
        <f t="shared" si="9"/>
        <v>3372.89</v>
      </c>
      <c r="AA19" s="373">
        <f t="shared" si="9"/>
        <v>1776404</v>
      </c>
      <c r="AB19" s="374">
        <f t="shared" si="9"/>
        <v>300.54999999999995</v>
      </c>
      <c r="AC19" s="80"/>
    </row>
    <row r="20" spans="1:29">
      <c r="A20" s="340"/>
      <c r="B20" s="363" t="s">
        <v>106</v>
      </c>
      <c r="C20" s="24">
        <f t="shared" ref="C20:J20" si="10">SUM(C9:C11)</f>
        <v>358274670</v>
      </c>
      <c r="D20" s="25">
        <f t="shared" si="10"/>
        <v>105243.28</v>
      </c>
      <c r="E20" s="32">
        <f t="shared" si="10"/>
        <v>23228</v>
      </c>
      <c r="F20" s="33">
        <f t="shared" si="10"/>
        <v>0.54</v>
      </c>
      <c r="G20" s="40">
        <f t="shared" si="10"/>
        <v>313754783</v>
      </c>
      <c r="H20" s="41">
        <f t="shared" si="10"/>
        <v>95640.200000000012</v>
      </c>
      <c r="I20" s="46">
        <f t="shared" si="10"/>
        <v>44496659</v>
      </c>
      <c r="J20" s="10">
        <f t="shared" si="10"/>
        <v>9602.5400000000009</v>
      </c>
      <c r="K20" s="364"/>
      <c r="L20" s="24">
        <f t="shared" ref="L20:S20" si="11">SUM(L9:L11)</f>
        <v>336420231</v>
      </c>
      <c r="M20" s="25">
        <f t="shared" si="11"/>
        <v>99723.58</v>
      </c>
      <c r="N20" s="32">
        <f t="shared" si="11"/>
        <v>1522</v>
      </c>
      <c r="O20" s="33">
        <f t="shared" si="11"/>
        <v>0</v>
      </c>
      <c r="P20" s="40">
        <f t="shared" si="11"/>
        <v>296209829</v>
      </c>
      <c r="Q20" s="41">
        <f t="shared" si="11"/>
        <v>90904.41</v>
      </c>
      <c r="R20" s="46">
        <f t="shared" si="11"/>
        <v>40208880</v>
      </c>
      <c r="S20" s="10">
        <f t="shared" si="11"/>
        <v>8819.1700000000019</v>
      </c>
      <c r="T20" s="364"/>
      <c r="U20" s="24">
        <f t="shared" ref="U20:AB20" si="12">SUM(U9:U11)</f>
        <v>21854439</v>
      </c>
      <c r="V20" s="25">
        <f t="shared" si="12"/>
        <v>5519.6999999999989</v>
      </c>
      <c r="W20" s="32">
        <f t="shared" si="12"/>
        <v>21706</v>
      </c>
      <c r="X20" s="33">
        <f t="shared" si="12"/>
        <v>0.54</v>
      </c>
      <c r="Y20" s="40">
        <f t="shared" si="12"/>
        <v>17544954</v>
      </c>
      <c r="Z20" s="41">
        <f t="shared" si="12"/>
        <v>4735.7899999999991</v>
      </c>
      <c r="AA20" s="46">
        <f t="shared" si="12"/>
        <v>4287779</v>
      </c>
      <c r="AB20" s="10">
        <f t="shared" si="12"/>
        <v>783.37000000000012</v>
      </c>
      <c r="AC20" s="80"/>
    </row>
    <row r="21" spans="1:29">
      <c r="A21" s="340"/>
      <c r="B21" s="363" t="s">
        <v>107</v>
      </c>
      <c r="C21" s="24">
        <f t="shared" ref="C21:J21" si="13">SUM(C12:C14)</f>
        <v>432493735</v>
      </c>
      <c r="D21" s="25">
        <f t="shared" si="13"/>
        <v>143582.73799999908</v>
      </c>
      <c r="E21" s="32">
        <f t="shared" si="13"/>
        <v>1066069</v>
      </c>
      <c r="F21" s="33">
        <f t="shared" si="13"/>
        <v>526.57500000000005</v>
      </c>
      <c r="G21" s="40">
        <f t="shared" si="13"/>
        <v>327734560</v>
      </c>
      <c r="H21" s="41">
        <f t="shared" si="13"/>
        <v>105681.79499999949</v>
      </c>
      <c r="I21" s="46">
        <f t="shared" si="13"/>
        <v>103693106</v>
      </c>
      <c r="J21" s="10">
        <f t="shared" si="13"/>
        <v>37374.367999999595</v>
      </c>
      <c r="K21" s="364"/>
      <c r="L21" s="24">
        <f t="shared" ref="L21:S21" si="14">SUM(L12:L14)</f>
        <v>397814805</v>
      </c>
      <c r="M21" s="25">
        <f t="shared" si="14"/>
        <v>130060.91899999963</v>
      </c>
      <c r="N21" s="32">
        <f t="shared" si="14"/>
        <v>1026553</v>
      </c>
      <c r="O21" s="33">
        <f t="shared" si="14"/>
        <v>511.59699999999998</v>
      </c>
      <c r="P21" s="40">
        <f t="shared" si="14"/>
        <v>299741506</v>
      </c>
      <c r="Q21" s="41">
        <f t="shared" si="14"/>
        <v>95206.165999999939</v>
      </c>
      <c r="R21" s="46">
        <f t="shared" si="14"/>
        <v>97046746</v>
      </c>
      <c r="S21" s="10">
        <f t="shared" si="14"/>
        <v>34343.155999999697</v>
      </c>
      <c r="T21" s="364"/>
      <c r="U21" s="24">
        <f t="shared" ref="U21:AB21" si="15">SUM(U12:U14)</f>
        <v>34678930</v>
      </c>
      <c r="V21" s="25">
        <f t="shared" si="15"/>
        <v>13521.818999999477</v>
      </c>
      <c r="W21" s="32">
        <f t="shared" si="15"/>
        <v>39516</v>
      </c>
      <c r="X21" s="33">
        <f t="shared" si="15"/>
        <v>14.977999999999978</v>
      </c>
      <c r="Y21" s="40">
        <f t="shared" si="15"/>
        <v>27993054</v>
      </c>
      <c r="Z21" s="41">
        <f t="shared" si="15"/>
        <v>10475.628999999577</v>
      </c>
      <c r="AA21" s="46">
        <f t="shared" si="15"/>
        <v>6646360</v>
      </c>
      <c r="AB21" s="10">
        <f t="shared" si="15"/>
        <v>3031.2119999999009</v>
      </c>
      <c r="AC21" s="80"/>
    </row>
    <row r="22" spans="1:29" ht="15" thickBot="1">
      <c r="A22" s="340"/>
      <c r="B22" s="365" t="s">
        <v>108</v>
      </c>
      <c r="C22" s="26">
        <f t="shared" ref="C22:J22" si="16">SUM(C15:C17)</f>
        <v>0</v>
      </c>
      <c r="D22" s="27">
        <f t="shared" si="16"/>
        <v>0</v>
      </c>
      <c r="E22" s="34">
        <f t="shared" si="16"/>
        <v>0</v>
      </c>
      <c r="F22" s="35">
        <f t="shared" si="16"/>
        <v>0</v>
      </c>
      <c r="G22" s="42">
        <f t="shared" si="16"/>
        <v>0</v>
      </c>
      <c r="H22" s="43">
        <f t="shared" si="16"/>
        <v>0</v>
      </c>
      <c r="I22" s="47">
        <f t="shared" si="16"/>
        <v>0</v>
      </c>
      <c r="J22" s="11">
        <f t="shared" si="16"/>
        <v>0</v>
      </c>
      <c r="K22" s="366"/>
      <c r="L22" s="26">
        <f t="shared" ref="L22:S22" si="17">SUM(L15:L17)</f>
        <v>0</v>
      </c>
      <c r="M22" s="27">
        <f t="shared" si="17"/>
        <v>0</v>
      </c>
      <c r="N22" s="34">
        <f t="shared" si="17"/>
        <v>0</v>
      </c>
      <c r="O22" s="35">
        <f t="shared" si="17"/>
        <v>0</v>
      </c>
      <c r="P22" s="42">
        <f t="shared" si="17"/>
        <v>0</v>
      </c>
      <c r="Q22" s="43">
        <f t="shared" si="17"/>
        <v>0</v>
      </c>
      <c r="R22" s="47">
        <f t="shared" si="17"/>
        <v>0</v>
      </c>
      <c r="S22" s="11">
        <f t="shared" si="17"/>
        <v>0</v>
      </c>
      <c r="T22" s="366"/>
      <c r="U22" s="26">
        <f t="shared" ref="U22:AB22" si="18">SUM(U15:U17)</f>
        <v>0</v>
      </c>
      <c r="V22" s="27">
        <f t="shared" si="18"/>
        <v>0</v>
      </c>
      <c r="W22" s="34">
        <f t="shared" si="18"/>
        <v>0</v>
      </c>
      <c r="X22" s="35">
        <f t="shared" si="18"/>
        <v>0</v>
      </c>
      <c r="Y22" s="42">
        <f t="shared" si="18"/>
        <v>0</v>
      </c>
      <c r="Z22" s="43">
        <f t="shared" si="18"/>
        <v>0</v>
      </c>
      <c r="AA22" s="47">
        <f t="shared" si="18"/>
        <v>0</v>
      </c>
      <c r="AB22" s="11">
        <f t="shared" si="18"/>
        <v>0</v>
      </c>
      <c r="AC22" s="80"/>
    </row>
    <row r="23" spans="1:29" ht="15" thickBot="1">
      <c r="K23" s="80"/>
      <c r="T23" s="80"/>
      <c r="AC23" s="80"/>
    </row>
    <row r="24" spans="1:29" ht="15" thickBot="1">
      <c r="B24" s="14" t="s">
        <v>8</v>
      </c>
      <c r="C24" s="90">
        <v>1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90">
        <v>1</v>
      </c>
      <c r="J24" s="90">
        <v>1</v>
      </c>
      <c r="K24" s="82"/>
      <c r="L24" s="90">
        <v>1</v>
      </c>
      <c r="M24" s="90">
        <v>1</v>
      </c>
      <c r="N24" s="90">
        <v>1</v>
      </c>
      <c r="O24" s="90">
        <v>1</v>
      </c>
      <c r="P24" s="90">
        <v>1</v>
      </c>
      <c r="Q24" s="90">
        <v>1</v>
      </c>
      <c r="R24" s="90">
        <v>1</v>
      </c>
      <c r="S24" s="90">
        <v>1</v>
      </c>
      <c r="T24" s="82"/>
      <c r="U24" s="90">
        <v>1</v>
      </c>
      <c r="V24" s="90">
        <v>1</v>
      </c>
      <c r="W24" s="90">
        <v>1</v>
      </c>
      <c r="X24" s="90">
        <v>1</v>
      </c>
      <c r="Y24" s="90">
        <v>1</v>
      </c>
      <c r="Z24" s="90">
        <v>1</v>
      </c>
      <c r="AA24" s="90">
        <v>1</v>
      </c>
      <c r="AB24" s="90">
        <v>1</v>
      </c>
      <c r="AC24" s="82"/>
    </row>
    <row r="25" spans="1:29" ht="15" thickBot="1">
      <c r="B25" s="16" t="s">
        <v>5</v>
      </c>
      <c r="C25" s="48">
        <f t="shared" ref="C25:J37" si="19">C5/C65</f>
        <v>0.49836587860159259</v>
      </c>
      <c r="D25" s="49">
        <f t="shared" si="19"/>
        <v>0.81060656188949576</v>
      </c>
      <c r="E25" s="56">
        <f t="shared" si="19"/>
        <v>1.7952615596958412</v>
      </c>
      <c r="F25" s="57">
        <f t="shared" si="19"/>
        <v>4.6155218490449048</v>
      </c>
      <c r="G25" s="64">
        <f t="shared" si="19"/>
        <v>0.45812496848059431</v>
      </c>
      <c r="H25" s="65">
        <f t="shared" si="19"/>
        <v>0.74317791447885573</v>
      </c>
      <c r="I25" s="72">
        <f t="shared" si="19"/>
        <v>0.9327754286461738</v>
      </c>
      <c r="J25" s="8">
        <f t="shared" si="19"/>
        <v>1.5327980938252519</v>
      </c>
      <c r="K25" s="82"/>
      <c r="L25" s="48">
        <f t="shared" ref="L25:S37" si="20">L5/L65</f>
        <v>0.4653269038229722</v>
      </c>
      <c r="M25" s="49">
        <f t="shared" si="20"/>
        <v>0.75241967895831563</v>
      </c>
      <c r="N25" s="56">
        <f t="shared" si="20"/>
        <v>1.6414128639411698</v>
      </c>
      <c r="O25" s="57">
        <f t="shared" si="20"/>
        <v>4.4708509732978827</v>
      </c>
      <c r="P25" s="64">
        <f t="shared" si="20"/>
        <v>0.42849549847070917</v>
      </c>
      <c r="Q25" s="65">
        <f t="shared" si="20"/>
        <v>0.69119510131660544</v>
      </c>
      <c r="R25" s="72">
        <f t="shared" si="20"/>
        <v>0.86296836808217614</v>
      </c>
      <c r="S25" s="8">
        <f t="shared" si="20"/>
        <v>1.4072394800242534</v>
      </c>
      <c r="T25" s="82"/>
      <c r="U25" s="48">
        <f t="shared" ref="U25:AB37" si="21">IFERROR(U5/U65,0)</f>
        <v>0</v>
      </c>
      <c r="V25" s="49">
        <f t="shared" si="21"/>
        <v>0</v>
      </c>
      <c r="W25" s="56">
        <f t="shared" si="21"/>
        <v>0</v>
      </c>
      <c r="X25" s="57">
        <f t="shared" si="21"/>
        <v>0</v>
      </c>
      <c r="Y25" s="64">
        <f t="shared" si="21"/>
        <v>0</v>
      </c>
      <c r="Z25" s="65">
        <f t="shared" si="21"/>
        <v>0</v>
      </c>
      <c r="AA25" s="72">
        <f t="shared" si="21"/>
        <v>0</v>
      </c>
      <c r="AB25" s="8">
        <f t="shared" si="21"/>
        <v>0</v>
      </c>
      <c r="AC25" s="82"/>
    </row>
    <row r="26" spans="1:29">
      <c r="A26" s="340">
        <v>1</v>
      </c>
      <c r="B26" s="17">
        <v>43101</v>
      </c>
      <c r="C26" s="50">
        <f t="shared" si="19"/>
        <v>0.81707711356362345</v>
      </c>
      <c r="D26" s="51">
        <f t="shared" si="19"/>
        <v>0.62002459470376448</v>
      </c>
      <c r="E26" s="58">
        <f t="shared" si="19"/>
        <v>0.55417479051683216</v>
      </c>
      <c r="F26" s="59">
        <f t="shared" si="19"/>
        <v>0.14550661722401614</v>
      </c>
      <c r="G26" s="66">
        <f t="shared" si="19"/>
        <v>0.82846789659608755</v>
      </c>
      <c r="H26" s="67">
        <f t="shared" si="19"/>
        <v>0.64559222452689868</v>
      </c>
      <c r="I26" s="73">
        <f t="shared" si="19"/>
        <v>0.69374609535004439</v>
      </c>
      <c r="J26" s="7">
        <f t="shared" si="19"/>
        <v>0.34279223710523488</v>
      </c>
      <c r="K26" s="80"/>
      <c r="L26" s="50">
        <f t="shared" si="20"/>
        <v>0.76985710219150993</v>
      </c>
      <c r="M26" s="51">
        <f t="shared" si="20"/>
        <v>0.57142617727427703</v>
      </c>
      <c r="N26" s="58">
        <f t="shared" si="20"/>
        <v>0.20385990625851327</v>
      </c>
      <c r="O26" s="59">
        <f t="shared" si="20"/>
        <v>8.7303970334409689E-2</v>
      </c>
      <c r="P26" s="66">
        <f t="shared" si="20"/>
        <v>0.78269687564439205</v>
      </c>
      <c r="Q26" s="67">
        <f t="shared" si="20"/>
        <v>0.5964229557249876</v>
      </c>
      <c r="R26" s="73">
        <f t="shared" si="20"/>
        <v>0.63178198242745842</v>
      </c>
      <c r="S26" s="7">
        <f t="shared" si="20"/>
        <v>0.30045436783463725</v>
      </c>
      <c r="T26" s="80"/>
      <c r="U26" s="50">
        <f t="shared" si="21"/>
        <v>0</v>
      </c>
      <c r="V26" s="51">
        <f t="shared" si="21"/>
        <v>0</v>
      </c>
      <c r="W26" s="58">
        <f t="shared" si="21"/>
        <v>0</v>
      </c>
      <c r="X26" s="59">
        <f t="shared" si="21"/>
        <v>0</v>
      </c>
      <c r="Y26" s="66">
        <f t="shared" si="21"/>
        <v>0</v>
      </c>
      <c r="Z26" s="67">
        <f t="shared" si="21"/>
        <v>0</v>
      </c>
      <c r="AA26" s="73">
        <f t="shared" si="21"/>
        <v>0</v>
      </c>
      <c r="AB26" s="7">
        <f t="shared" si="21"/>
        <v>0</v>
      </c>
      <c r="AC26" s="80"/>
    </row>
    <row r="27" spans="1:29">
      <c r="A27" s="340">
        <v>2</v>
      </c>
      <c r="B27" s="18">
        <v>43132</v>
      </c>
      <c r="C27" s="52">
        <f t="shared" si="19"/>
        <v>0.89718050282978179</v>
      </c>
      <c r="D27" s="53">
        <f t="shared" si="19"/>
        <v>1.0719032972980107</v>
      </c>
      <c r="E27" s="60">
        <f t="shared" si="19"/>
        <v>0.81862137181878336</v>
      </c>
      <c r="F27" s="61">
        <f t="shared" si="19"/>
        <v>0.26687018541324214</v>
      </c>
      <c r="G27" s="68">
        <f t="shared" si="19"/>
        <v>0.90923326502678803</v>
      </c>
      <c r="H27" s="69">
        <f t="shared" si="19"/>
        <v>1.1187238005688851</v>
      </c>
      <c r="I27" s="74">
        <f t="shared" si="19"/>
        <v>0.76598285220675888</v>
      </c>
      <c r="J27" s="5">
        <f t="shared" si="19"/>
        <v>0.56400001127932964</v>
      </c>
      <c r="K27" s="80"/>
      <c r="L27" s="52">
        <f t="shared" si="20"/>
        <v>0.85263139074575833</v>
      </c>
      <c r="M27" s="53">
        <f t="shared" si="20"/>
        <v>1.0047795289216206</v>
      </c>
      <c r="N27" s="60">
        <f t="shared" si="20"/>
        <v>0.35445425312528722</v>
      </c>
      <c r="O27" s="61">
        <f t="shared" si="20"/>
        <v>0.1889518831028065</v>
      </c>
      <c r="P27" s="68">
        <f t="shared" si="20"/>
        <v>0.86632467032649851</v>
      </c>
      <c r="Q27" s="69">
        <f t="shared" si="20"/>
        <v>1.0517787658587978</v>
      </c>
      <c r="R27" s="74">
        <f t="shared" si="20"/>
        <v>0.70500858384806631</v>
      </c>
      <c r="S27" s="5">
        <f t="shared" si="20"/>
        <v>0.49496440665170294</v>
      </c>
      <c r="T27" s="80"/>
      <c r="U27" s="52">
        <f t="shared" si="21"/>
        <v>0</v>
      </c>
      <c r="V27" s="53">
        <f t="shared" si="21"/>
        <v>0</v>
      </c>
      <c r="W27" s="60">
        <f t="shared" si="21"/>
        <v>0</v>
      </c>
      <c r="X27" s="61">
        <f t="shared" si="21"/>
        <v>0</v>
      </c>
      <c r="Y27" s="68">
        <f t="shared" si="21"/>
        <v>0</v>
      </c>
      <c r="Z27" s="69">
        <f t="shared" si="21"/>
        <v>0</v>
      </c>
      <c r="AA27" s="74">
        <f t="shared" si="21"/>
        <v>0</v>
      </c>
      <c r="AB27" s="5">
        <f t="shared" si="21"/>
        <v>0</v>
      </c>
      <c r="AC27" s="80"/>
    </row>
    <row r="28" spans="1:29">
      <c r="A28" s="340">
        <v>3</v>
      </c>
      <c r="B28" s="18">
        <v>43160</v>
      </c>
      <c r="C28" s="52">
        <f t="shared" si="19"/>
        <v>0.97033178787353436</v>
      </c>
      <c r="D28" s="53">
        <f t="shared" si="19"/>
        <v>1.7471909146450877</v>
      </c>
      <c r="E28" s="60">
        <f t="shared" si="19"/>
        <v>0.41883035449416911</v>
      </c>
      <c r="F28" s="61">
        <f t="shared" si="19"/>
        <v>8.441149416963864E-2</v>
      </c>
      <c r="G28" s="68">
        <f t="shared" si="19"/>
        <v>0.9751503107090721</v>
      </c>
      <c r="H28" s="69">
        <f t="shared" si="19"/>
        <v>1.8108616460016018</v>
      </c>
      <c r="I28" s="74">
        <f t="shared" si="19"/>
        <v>0.9197025525989313</v>
      </c>
      <c r="J28" s="5">
        <f t="shared" si="19"/>
        <v>1.0584879417114408</v>
      </c>
      <c r="K28" s="80"/>
      <c r="L28" s="52">
        <f t="shared" si="20"/>
        <v>0.92228543202752167</v>
      </c>
      <c r="M28" s="53">
        <f t="shared" si="20"/>
        <v>1.6738124800899417</v>
      </c>
      <c r="N28" s="60">
        <f t="shared" si="20"/>
        <v>5.9695159357582496E-2</v>
      </c>
      <c r="O28" s="61">
        <f t="shared" si="20"/>
        <v>2.7596065401612621E-2</v>
      </c>
      <c r="P28" s="68">
        <f t="shared" si="20"/>
        <v>0.92942147142924425</v>
      </c>
      <c r="Q28" s="69">
        <f t="shared" si="20"/>
        <v>1.7374625718464778</v>
      </c>
      <c r="R28" s="74">
        <f t="shared" si="20"/>
        <v>0.84746611946340655</v>
      </c>
      <c r="S28" s="5">
        <f t="shared" si="20"/>
        <v>0.98527663140758259</v>
      </c>
      <c r="T28" s="80"/>
      <c r="U28" s="52">
        <f t="shared" si="21"/>
        <v>0</v>
      </c>
      <c r="V28" s="53">
        <f t="shared" si="21"/>
        <v>0</v>
      </c>
      <c r="W28" s="60">
        <f t="shared" si="21"/>
        <v>0</v>
      </c>
      <c r="X28" s="61">
        <f t="shared" si="21"/>
        <v>0</v>
      </c>
      <c r="Y28" s="68">
        <f t="shared" si="21"/>
        <v>0</v>
      </c>
      <c r="Z28" s="69">
        <f t="shared" si="21"/>
        <v>0</v>
      </c>
      <c r="AA28" s="74">
        <f t="shared" si="21"/>
        <v>0</v>
      </c>
      <c r="AB28" s="5">
        <f t="shared" si="21"/>
        <v>0</v>
      </c>
      <c r="AC28" s="80"/>
    </row>
    <row r="29" spans="1:29">
      <c r="A29" s="340">
        <v>4</v>
      </c>
      <c r="B29" s="18">
        <v>43191</v>
      </c>
      <c r="C29" s="52">
        <f t="shared" si="19"/>
        <v>0.85417377905281677</v>
      </c>
      <c r="D29" s="53">
        <f t="shared" si="19"/>
        <v>1.3856451277192685</v>
      </c>
      <c r="E29" s="60">
        <f t="shared" si="19"/>
        <v>0.22005686938513233</v>
      </c>
      <c r="F29" s="61">
        <f t="shared" si="19"/>
        <v>2.8570044180493071E-2</v>
      </c>
      <c r="G29" s="68">
        <f t="shared" si="19"/>
        <v>0.8351967979466749</v>
      </c>
      <c r="H29" s="69">
        <f t="shared" si="19"/>
        <v>1.3892870087048896</v>
      </c>
      <c r="I29" s="74">
        <f t="shared" si="19"/>
        <v>1.0633978165026559</v>
      </c>
      <c r="J29" s="5">
        <f t="shared" si="19"/>
        <v>1.3506724843980358</v>
      </c>
      <c r="K29" s="80"/>
      <c r="L29" s="52">
        <f t="shared" si="20"/>
        <v>0.81739879124274828</v>
      </c>
      <c r="M29" s="53">
        <f t="shared" si="20"/>
        <v>1.3428866426651493</v>
      </c>
      <c r="N29" s="60">
        <f t="shared" si="20"/>
        <v>7.6671609473468669E-3</v>
      </c>
      <c r="O29" s="61">
        <f t="shared" si="20"/>
        <v>0</v>
      </c>
      <c r="P29" s="68">
        <f t="shared" si="20"/>
        <v>0.80287932106959881</v>
      </c>
      <c r="Q29" s="69">
        <f t="shared" si="20"/>
        <v>1.3490121512411601</v>
      </c>
      <c r="R29" s="74">
        <f t="shared" si="20"/>
        <v>0.97861494346511202</v>
      </c>
      <c r="S29" s="5">
        <f t="shared" si="20"/>
        <v>1.2807726269616029</v>
      </c>
      <c r="T29" s="80"/>
      <c r="U29" s="52">
        <f t="shared" si="21"/>
        <v>0</v>
      </c>
      <c r="V29" s="53">
        <f t="shared" si="21"/>
        <v>0</v>
      </c>
      <c r="W29" s="60">
        <f t="shared" si="21"/>
        <v>0</v>
      </c>
      <c r="X29" s="61">
        <f t="shared" si="21"/>
        <v>0</v>
      </c>
      <c r="Y29" s="68">
        <f t="shared" si="21"/>
        <v>0</v>
      </c>
      <c r="Z29" s="69">
        <f t="shared" si="21"/>
        <v>0</v>
      </c>
      <c r="AA29" s="74">
        <f t="shared" si="21"/>
        <v>0</v>
      </c>
      <c r="AB29" s="5">
        <f t="shared" si="21"/>
        <v>0</v>
      </c>
      <c r="AC29" s="80"/>
    </row>
    <row r="30" spans="1:29">
      <c r="A30" s="340">
        <v>5</v>
      </c>
      <c r="B30" s="18">
        <v>43221</v>
      </c>
      <c r="C30" s="52">
        <f t="shared" si="19"/>
        <v>0.86815740809679465</v>
      </c>
      <c r="D30" s="53">
        <f t="shared" si="19"/>
        <v>1.3899052654126014</v>
      </c>
      <c r="E30" s="60">
        <f t="shared" si="19"/>
        <v>0.17753198192043324</v>
      </c>
      <c r="F30" s="61">
        <f t="shared" si="19"/>
        <v>2.4349469472011141E-2</v>
      </c>
      <c r="G30" s="68">
        <f t="shared" si="19"/>
        <v>0.82928283720115836</v>
      </c>
      <c r="H30" s="69">
        <f t="shared" si="19"/>
        <v>1.3864802398130451</v>
      </c>
      <c r="I30" s="74">
        <f t="shared" si="19"/>
        <v>1.294624410425373</v>
      </c>
      <c r="J30" s="5">
        <f t="shared" si="19"/>
        <v>1.4320488989247389</v>
      </c>
      <c r="K30" s="80"/>
      <c r="L30" s="52">
        <f t="shared" si="20"/>
        <v>0.81623769537087076</v>
      </c>
      <c r="M30" s="53">
        <f t="shared" si="20"/>
        <v>1.3258217317001089</v>
      </c>
      <c r="N30" s="60">
        <f t="shared" si="20"/>
        <v>7.4996365973794311E-3</v>
      </c>
      <c r="O30" s="61">
        <f t="shared" si="20"/>
        <v>0</v>
      </c>
      <c r="P30" s="68">
        <f t="shared" si="20"/>
        <v>0.78320520832319673</v>
      </c>
      <c r="Q30" s="69">
        <f t="shared" si="20"/>
        <v>1.3266978346739522</v>
      </c>
      <c r="R30" s="74">
        <f t="shared" si="20"/>
        <v>1.1793923325350419</v>
      </c>
      <c r="S30" s="5">
        <f t="shared" si="20"/>
        <v>1.3209090201782792</v>
      </c>
      <c r="T30" s="80"/>
      <c r="U30" s="52">
        <f t="shared" si="21"/>
        <v>0</v>
      </c>
      <c r="V30" s="53">
        <f t="shared" si="21"/>
        <v>0</v>
      </c>
      <c r="W30" s="60">
        <f t="shared" si="21"/>
        <v>0</v>
      </c>
      <c r="X30" s="61">
        <f t="shared" si="21"/>
        <v>0</v>
      </c>
      <c r="Y30" s="68">
        <f t="shared" si="21"/>
        <v>0</v>
      </c>
      <c r="Z30" s="69">
        <f t="shared" si="21"/>
        <v>0</v>
      </c>
      <c r="AA30" s="74">
        <f t="shared" si="21"/>
        <v>0</v>
      </c>
      <c r="AB30" s="5">
        <f t="shared" si="21"/>
        <v>0</v>
      </c>
      <c r="AC30" s="80"/>
    </row>
    <row r="31" spans="1:29">
      <c r="A31" s="340">
        <v>6</v>
      </c>
      <c r="B31" s="18">
        <v>43252</v>
      </c>
      <c r="C31" s="52">
        <f t="shared" si="19"/>
        <v>0.79152394557590611</v>
      </c>
      <c r="D31" s="53">
        <f t="shared" si="19"/>
        <v>1.3265749208987208</v>
      </c>
      <c r="E31" s="60">
        <f t="shared" si="19"/>
        <v>0.15571724447640065</v>
      </c>
      <c r="F31" s="61">
        <f t="shared" si="19"/>
        <v>1.8567133584322222E-2</v>
      </c>
      <c r="G31" s="68">
        <f t="shared" si="19"/>
        <v>0.73911829861247502</v>
      </c>
      <c r="H31" s="69">
        <f t="shared" si="19"/>
        <v>1.2948370997234013</v>
      </c>
      <c r="I31" s="74">
        <f t="shared" si="19"/>
        <v>1.3653973588596491</v>
      </c>
      <c r="J31" s="5">
        <f t="shared" si="19"/>
        <v>1.6773559805411755</v>
      </c>
      <c r="K31" s="80"/>
      <c r="L31" s="52">
        <f t="shared" si="20"/>
        <v>0.72657042206451206</v>
      </c>
      <c r="M31" s="53">
        <f t="shared" si="20"/>
        <v>1.2178099142581031</v>
      </c>
      <c r="N31" s="60">
        <f t="shared" si="20"/>
        <v>2.1150617600197912E-2</v>
      </c>
      <c r="O31" s="61">
        <f t="shared" si="20"/>
        <v>0</v>
      </c>
      <c r="P31" s="68">
        <f t="shared" si="20"/>
        <v>0.68280604511284748</v>
      </c>
      <c r="Q31" s="69">
        <f t="shared" si="20"/>
        <v>1.1928995199350056</v>
      </c>
      <c r="R31" s="74">
        <f t="shared" si="20"/>
        <v>1.2064277708346161</v>
      </c>
      <c r="S31" s="5">
        <f t="shared" si="20"/>
        <v>1.493800739489612</v>
      </c>
      <c r="T31" s="80"/>
      <c r="U31" s="52">
        <f t="shared" si="21"/>
        <v>0</v>
      </c>
      <c r="V31" s="53">
        <f t="shared" si="21"/>
        <v>0</v>
      </c>
      <c r="W31" s="60">
        <f t="shared" si="21"/>
        <v>0</v>
      </c>
      <c r="X31" s="61">
        <f t="shared" si="21"/>
        <v>0</v>
      </c>
      <c r="Y31" s="68">
        <f t="shared" si="21"/>
        <v>0</v>
      </c>
      <c r="Z31" s="69">
        <f t="shared" si="21"/>
        <v>0</v>
      </c>
      <c r="AA31" s="74">
        <f t="shared" si="21"/>
        <v>0</v>
      </c>
      <c r="AB31" s="5">
        <f t="shared" si="21"/>
        <v>0</v>
      </c>
      <c r="AC31" s="80"/>
    </row>
    <row r="32" spans="1:29">
      <c r="A32" s="340">
        <v>7</v>
      </c>
      <c r="B32" s="18">
        <v>43282</v>
      </c>
      <c r="C32" s="52">
        <f t="shared" si="19"/>
        <v>1.1288318211635096</v>
      </c>
      <c r="D32" s="53">
        <f t="shared" si="19"/>
        <v>2.0452089590578146</v>
      </c>
      <c r="E32" s="60">
        <f t="shared" si="19"/>
        <v>0.11892817442398715</v>
      </c>
      <c r="F32" s="61">
        <f t="shared" si="19"/>
        <v>2.3998335925314435E-2</v>
      </c>
      <c r="G32" s="68">
        <f t="shared" si="19"/>
        <v>1.0367518125957316</v>
      </c>
      <c r="H32" s="69">
        <f t="shared" si="19"/>
        <v>1.8411503210737268</v>
      </c>
      <c r="I32" s="74">
        <f t="shared" si="19"/>
        <v>2.1367877450753752</v>
      </c>
      <c r="J32" s="5">
        <f t="shared" si="19"/>
        <v>4.2781820034909197</v>
      </c>
      <c r="K32" s="80"/>
      <c r="L32" s="52">
        <f t="shared" si="20"/>
        <v>1.0532314318416691</v>
      </c>
      <c r="M32" s="53">
        <f t="shared" si="20"/>
        <v>1.8863430042244311</v>
      </c>
      <c r="N32" s="60">
        <f t="shared" si="20"/>
        <v>7.570843449280773E-3</v>
      </c>
      <c r="O32" s="61">
        <f t="shared" si="20"/>
        <v>0</v>
      </c>
      <c r="P32" s="68">
        <f t="shared" si="20"/>
        <v>0.96977176259226694</v>
      </c>
      <c r="Q32" s="69">
        <f t="shared" si="20"/>
        <v>1.697914279286842</v>
      </c>
      <c r="R32" s="74">
        <f t="shared" si="20"/>
        <v>1.9672810185863354</v>
      </c>
      <c r="S32" s="5">
        <f t="shared" si="20"/>
        <v>3.9483508915253656</v>
      </c>
      <c r="T32" s="80"/>
      <c r="U32" s="52">
        <f t="shared" si="21"/>
        <v>0</v>
      </c>
      <c r="V32" s="53">
        <f t="shared" si="21"/>
        <v>0</v>
      </c>
      <c r="W32" s="60">
        <f t="shared" si="21"/>
        <v>0</v>
      </c>
      <c r="X32" s="61">
        <f t="shared" si="21"/>
        <v>0</v>
      </c>
      <c r="Y32" s="68">
        <f t="shared" si="21"/>
        <v>0</v>
      </c>
      <c r="Z32" s="69">
        <f t="shared" si="21"/>
        <v>0</v>
      </c>
      <c r="AA32" s="74">
        <f t="shared" si="21"/>
        <v>0</v>
      </c>
      <c r="AB32" s="5">
        <f t="shared" si="21"/>
        <v>0</v>
      </c>
      <c r="AC32" s="80"/>
    </row>
    <row r="33" spans="1:29">
      <c r="A33" s="340">
        <v>8</v>
      </c>
      <c r="B33" s="18">
        <v>43313</v>
      </c>
      <c r="C33" s="52">
        <f t="shared" si="19"/>
        <v>1.4361904200566438</v>
      </c>
      <c r="D33" s="53">
        <f t="shared" si="19"/>
        <v>2.6577580023761818</v>
      </c>
      <c r="E33" s="60">
        <f t="shared" si="19"/>
        <v>11.530810008562645</v>
      </c>
      <c r="F33" s="61">
        <f t="shared" si="19"/>
        <v>33.16868568770348</v>
      </c>
      <c r="G33" s="68">
        <f t="shared" si="19"/>
        <v>1.1201613456777104</v>
      </c>
      <c r="H33" s="69">
        <f t="shared" si="19"/>
        <v>2.0195106703887897</v>
      </c>
      <c r="I33" s="74">
        <f t="shared" si="19"/>
        <v>4.8481112120549232</v>
      </c>
      <c r="J33" s="5">
        <f t="shared" si="19"/>
        <v>9.5129584105414295</v>
      </c>
      <c r="K33" s="80"/>
      <c r="L33" s="52">
        <f t="shared" si="20"/>
        <v>1.3110294920780048</v>
      </c>
      <c r="M33" s="53">
        <f t="shared" si="20"/>
        <v>2.387444883353286</v>
      </c>
      <c r="N33" s="60">
        <f t="shared" si="20"/>
        <v>11.108740136660481</v>
      </c>
      <c r="O33" s="61">
        <f t="shared" si="20"/>
        <v>32.245381289734802</v>
      </c>
      <c r="P33" s="68">
        <f t="shared" si="20"/>
        <v>1.009914353001975</v>
      </c>
      <c r="Q33" s="69">
        <f t="shared" si="20"/>
        <v>1.7943741269576559</v>
      </c>
      <c r="R33" s="74">
        <f t="shared" si="20"/>
        <v>4.561307458556187</v>
      </c>
      <c r="S33" s="5">
        <f t="shared" si="20"/>
        <v>8.7521415921263479</v>
      </c>
      <c r="T33" s="80"/>
      <c r="U33" s="52">
        <f t="shared" si="21"/>
        <v>0</v>
      </c>
      <c r="V33" s="53">
        <f t="shared" si="21"/>
        <v>0</v>
      </c>
      <c r="W33" s="60">
        <f t="shared" si="21"/>
        <v>0</v>
      </c>
      <c r="X33" s="61">
        <f t="shared" si="21"/>
        <v>0</v>
      </c>
      <c r="Y33" s="68">
        <f t="shared" si="21"/>
        <v>0</v>
      </c>
      <c r="Z33" s="69">
        <f t="shared" si="21"/>
        <v>0</v>
      </c>
      <c r="AA33" s="74">
        <f t="shared" si="21"/>
        <v>0</v>
      </c>
      <c r="AB33" s="5">
        <f t="shared" si="21"/>
        <v>0</v>
      </c>
      <c r="AC33" s="80"/>
    </row>
    <row r="34" spans="1:29">
      <c r="A34" s="340">
        <v>9</v>
      </c>
      <c r="B34" s="18">
        <v>43344</v>
      </c>
      <c r="C34" s="52">
        <f t="shared" si="19"/>
        <v>0.13845457234667435</v>
      </c>
      <c r="D34" s="53">
        <f t="shared" si="19"/>
        <v>0.27582869001044186</v>
      </c>
      <c r="E34" s="60">
        <f t="shared" si="19"/>
        <v>8.66253234350628</v>
      </c>
      <c r="F34" s="61">
        <f t="shared" si="19"/>
        <v>22.727706329013593</v>
      </c>
      <c r="G34" s="68">
        <f t="shared" si="19"/>
        <v>9.3697280038071179E-2</v>
      </c>
      <c r="H34" s="69">
        <f t="shared" si="19"/>
        <v>0.16942116361747891</v>
      </c>
      <c r="I34" s="74">
        <f t="shared" si="19"/>
        <v>0.59681488258291548</v>
      </c>
      <c r="J34" s="5">
        <f t="shared" si="19"/>
        <v>1.3578918792315966</v>
      </c>
      <c r="K34" s="80"/>
      <c r="L34" s="52">
        <f t="shared" si="20"/>
        <v>0.12438962828706208</v>
      </c>
      <c r="M34" s="53">
        <f t="shared" si="20"/>
        <v>0.24097540663109621</v>
      </c>
      <c r="N34" s="60">
        <f t="shared" si="20"/>
        <v>8.4180076723591348</v>
      </c>
      <c r="O34" s="61">
        <f t="shared" si="20"/>
        <v>22.082105162793113</v>
      </c>
      <c r="P34" s="68">
        <f t="shared" si="20"/>
        <v>8.1492625882734024E-2</v>
      </c>
      <c r="Q34" s="69">
        <f t="shared" si="20"/>
        <v>0.14367503356486958</v>
      </c>
      <c r="R34" s="74">
        <f t="shared" si="20"/>
        <v>0.56326492148311336</v>
      </c>
      <c r="S34" s="5">
        <f t="shared" si="20"/>
        <v>1.2258360418312726</v>
      </c>
      <c r="T34" s="80"/>
      <c r="U34" s="52">
        <f t="shared" si="21"/>
        <v>0</v>
      </c>
      <c r="V34" s="53">
        <f t="shared" si="21"/>
        <v>0</v>
      </c>
      <c r="W34" s="60">
        <f t="shared" si="21"/>
        <v>0</v>
      </c>
      <c r="X34" s="61">
        <f t="shared" si="21"/>
        <v>0</v>
      </c>
      <c r="Y34" s="68">
        <f t="shared" si="21"/>
        <v>0</v>
      </c>
      <c r="Z34" s="69">
        <f t="shared" si="21"/>
        <v>0</v>
      </c>
      <c r="AA34" s="74">
        <f t="shared" si="21"/>
        <v>0</v>
      </c>
      <c r="AB34" s="5">
        <f t="shared" si="21"/>
        <v>0</v>
      </c>
      <c r="AC34" s="80"/>
    </row>
    <row r="35" spans="1:29">
      <c r="A35" s="340">
        <v>10</v>
      </c>
      <c r="B35" s="18">
        <v>43374</v>
      </c>
      <c r="C35" s="52">
        <f t="shared" si="19"/>
        <v>0</v>
      </c>
      <c r="D35" s="53">
        <f t="shared" si="19"/>
        <v>0</v>
      </c>
      <c r="E35" s="60">
        <f t="shared" si="19"/>
        <v>0</v>
      </c>
      <c r="F35" s="61">
        <f t="shared" si="19"/>
        <v>0</v>
      </c>
      <c r="G35" s="68">
        <f t="shared" si="19"/>
        <v>0</v>
      </c>
      <c r="H35" s="69">
        <f t="shared" si="19"/>
        <v>0</v>
      </c>
      <c r="I35" s="74">
        <f t="shared" si="19"/>
        <v>0</v>
      </c>
      <c r="J35" s="5">
        <f t="shared" si="19"/>
        <v>0</v>
      </c>
      <c r="K35" s="80"/>
      <c r="L35" s="52">
        <f t="shared" si="20"/>
        <v>0</v>
      </c>
      <c r="M35" s="53">
        <f t="shared" si="20"/>
        <v>0</v>
      </c>
      <c r="N35" s="60">
        <f t="shared" si="20"/>
        <v>0</v>
      </c>
      <c r="O35" s="61">
        <f t="shared" si="20"/>
        <v>0</v>
      </c>
      <c r="P35" s="68">
        <f t="shared" si="20"/>
        <v>0</v>
      </c>
      <c r="Q35" s="69">
        <f t="shared" si="20"/>
        <v>0</v>
      </c>
      <c r="R35" s="74">
        <f t="shared" si="20"/>
        <v>0</v>
      </c>
      <c r="S35" s="5">
        <f t="shared" si="20"/>
        <v>0</v>
      </c>
      <c r="T35" s="80"/>
      <c r="U35" s="52">
        <f t="shared" si="21"/>
        <v>0</v>
      </c>
      <c r="V35" s="53">
        <f t="shared" si="21"/>
        <v>0</v>
      </c>
      <c r="W35" s="60">
        <f t="shared" si="21"/>
        <v>0</v>
      </c>
      <c r="X35" s="61">
        <f t="shared" si="21"/>
        <v>0</v>
      </c>
      <c r="Y35" s="68">
        <f t="shared" si="21"/>
        <v>0</v>
      </c>
      <c r="Z35" s="69">
        <f t="shared" si="21"/>
        <v>0</v>
      </c>
      <c r="AA35" s="74">
        <f t="shared" si="21"/>
        <v>0</v>
      </c>
      <c r="AB35" s="5">
        <f t="shared" si="21"/>
        <v>0</v>
      </c>
      <c r="AC35" s="80"/>
    </row>
    <row r="36" spans="1:29">
      <c r="A36" s="340">
        <v>11</v>
      </c>
      <c r="B36" s="18">
        <v>43405</v>
      </c>
      <c r="C36" s="52">
        <f t="shared" si="19"/>
        <v>0</v>
      </c>
      <c r="D36" s="53">
        <f t="shared" si="19"/>
        <v>0</v>
      </c>
      <c r="E36" s="60">
        <f t="shared" si="19"/>
        <v>0</v>
      </c>
      <c r="F36" s="61">
        <f t="shared" si="19"/>
        <v>0</v>
      </c>
      <c r="G36" s="68">
        <f t="shared" si="19"/>
        <v>0</v>
      </c>
      <c r="H36" s="69">
        <f t="shared" si="19"/>
        <v>0</v>
      </c>
      <c r="I36" s="74">
        <f t="shared" si="19"/>
        <v>0</v>
      </c>
      <c r="J36" s="5">
        <f t="shared" si="19"/>
        <v>0</v>
      </c>
      <c r="K36" s="80"/>
      <c r="L36" s="52">
        <f t="shared" si="20"/>
        <v>0</v>
      </c>
      <c r="M36" s="53">
        <f t="shared" si="20"/>
        <v>0</v>
      </c>
      <c r="N36" s="60">
        <f t="shared" si="20"/>
        <v>0</v>
      </c>
      <c r="O36" s="61">
        <f t="shared" si="20"/>
        <v>0</v>
      </c>
      <c r="P36" s="68">
        <f t="shared" si="20"/>
        <v>0</v>
      </c>
      <c r="Q36" s="69">
        <f t="shared" si="20"/>
        <v>0</v>
      </c>
      <c r="R36" s="74">
        <f t="shared" si="20"/>
        <v>0</v>
      </c>
      <c r="S36" s="5">
        <f t="shared" si="20"/>
        <v>0</v>
      </c>
      <c r="T36" s="80"/>
      <c r="U36" s="52">
        <f t="shared" si="21"/>
        <v>0</v>
      </c>
      <c r="V36" s="53">
        <f t="shared" si="21"/>
        <v>0</v>
      </c>
      <c r="W36" s="60">
        <f t="shared" si="21"/>
        <v>0</v>
      </c>
      <c r="X36" s="61">
        <f t="shared" si="21"/>
        <v>0</v>
      </c>
      <c r="Y36" s="68">
        <f t="shared" si="21"/>
        <v>0</v>
      </c>
      <c r="Z36" s="69">
        <f t="shared" si="21"/>
        <v>0</v>
      </c>
      <c r="AA36" s="74">
        <f t="shared" si="21"/>
        <v>0</v>
      </c>
      <c r="AB36" s="5">
        <f t="shared" si="21"/>
        <v>0</v>
      </c>
      <c r="AC36" s="80"/>
    </row>
    <row r="37" spans="1:29" ht="15" thickBot="1">
      <c r="A37" s="340">
        <v>12</v>
      </c>
      <c r="B37" s="19">
        <v>43435</v>
      </c>
      <c r="C37" s="54">
        <f t="shared" si="19"/>
        <v>0</v>
      </c>
      <c r="D37" s="55">
        <f t="shared" si="19"/>
        <v>0</v>
      </c>
      <c r="E37" s="62">
        <f t="shared" si="19"/>
        <v>0</v>
      </c>
      <c r="F37" s="63">
        <f t="shared" si="19"/>
        <v>0</v>
      </c>
      <c r="G37" s="70">
        <f t="shared" si="19"/>
        <v>0</v>
      </c>
      <c r="H37" s="71">
        <f t="shared" si="19"/>
        <v>0</v>
      </c>
      <c r="I37" s="75">
        <f t="shared" si="19"/>
        <v>0</v>
      </c>
      <c r="J37" s="6">
        <f t="shared" si="19"/>
        <v>0</v>
      </c>
      <c r="K37" s="80"/>
      <c r="L37" s="54">
        <f t="shared" si="20"/>
        <v>0</v>
      </c>
      <c r="M37" s="55">
        <f t="shared" si="20"/>
        <v>0</v>
      </c>
      <c r="N37" s="62">
        <f t="shared" si="20"/>
        <v>0</v>
      </c>
      <c r="O37" s="63">
        <f t="shared" si="20"/>
        <v>0</v>
      </c>
      <c r="P37" s="70">
        <f t="shared" si="20"/>
        <v>0</v>
      </c>
      <c r="Q37" s="71">
        <f t="shared" si="20"/>
        <v>0</v>
      </c>
      <c r="R37" s="75">
        <f t="shared" si="20"/>
        <v>0</v>
      </c>
      <c r="S37" s="6">
        <f t="shared" si="20"/>
        <v>0</v>
      </c>
      <c r="T37" s="80"/>
      <c r="U37" s="54">
        <f t="shared" si="21"/>
        <v>0</v>
      </c>
      <c r="V37" s="55">
        <f t="shared" si="21"/>
        <v>0</v>
      </c>
      <c r="W37" s="62">
        <f t="shared" si="21"/>
        <v>0</v>
      </c>
      <c r="X37" s="63">
        <f t="shared" si="21"/>
        <v>0</v>
      </c>
      <c r="Y37" s="70">
        <f t="shared" si="21"/>
        <v>0</v>
      </c>
      <c r="Z37" s="71">
        <f t="shared" si="21"/>
        <v>0</v>
      </c>
      <c r="AA37" s="75">
        <f t="shared" si="21"/>
        <v>0</v>
      </c>
      <c r="AB37" s="6">
        <f t="shared" si="21"/>
        <v>0</v>
      </c>
      <c r="AC37" s="80"/>
    </row>
    <row r="38" spans="1:29" ht="15" thickBot="1">
      <c r="K38" s="80"/>
      <c r="T38" s="80"/>
      <c r="AC38" s="80"/>
    </row>
    <row r="39" spans="1:29">
      <c r="A39" s="340"/>
      <c r="B39" s="353" t="s">
        <v>105</v>
      </c>
      <c r="C39" s="354">
        <f t="shared" ref="C39:J42" si="22">C19/C79</f>
        <v>0.89617073524937796</v>
      </c>
      <c r="D39" s="355">
        <f t="shared" si="22"/>
        <v>1.1606225431784789</v>
      </c>
      <c r="E39" s="356">
        <f t="shared" si="22"/>
        <v>0.58474261192168975</v>
      </c>
      <c r="F39" s="357">
        <f t="shared" si="22"/>
        <v>0.15990159130303261</v>
      </c>
      <c r="G39" s="358">
        <f t="shared" si="22"/>
        <v>0.90539708332795843</v>
      </c>
      <c r="H39" s="359">
        <f t="shared" si="22"/>
        <v>1.2062554795662899</v>
      </c>
      <c r="I39" s="360">
        <f t="shared" si="22"/>
        <v>0.79661957442019005</v>
      </c>
      <c r="J39" s="361">
        <f t="shared" si="22"/>
        <v>0.66635879306567292</v>
      </c>
      <c r="K39" s="362"/>
      <c r="L39" s="354">
        <f t="shared" ref="L39:S42" si="23">L19/L79</f>
        <v>0.84945381584003055</v>
      </c>
      <c r="M39" s="355">
        <f t="shared" si="23"/>
        <v>1.0975656539474332</v>
      </c>
      <c r="N39" s="356">
        <f t="shared" si="23"/>
        <v>0.19714815759253895</v>
      </c>
      <c r="O39" s="357">
        <f t="shared" si="23"/>
        <v>9.6291104251826201E-2</v>
      </c>
      <c r="P39" s="358">
        <f t="shared" si="23"/>
        <v>0.86049877210142889</v>
      </c>
      <c r="Q39" s="359">
        <f t="shared" si="23"/>
        <v>1.1430501082239681</v>
      </c>
      <c r="R39" s="360">
        <f t="shared" si="23"/>
        <v>0.7312590635553019</v>
      </c>
      <c r="S39" s="361">
        <f t="shared" si="23"/>
        <v>0.60492350163033459</v>
      </c>
      <c r="T39" s="362"/>
      <c r="U39" s="354">
        <f t="shared" ref="U39:AB42" si="24">IFERROR(U19/U79,0)</f>
        <v>0</v>
      </c>
      <c r="V39" s="355">
        <f t="shared" si="24"/>
        <v>0</v>
      </c>
      <c r="W39" s="356">
        <f t="shared" si="24"/>
        <v>0</v>
      </c>
      <c r="X39" s="357">
        <f t="shared" si="24"/>
        <v>0</v>
      </c>
      <c r="Y39" s="358">
        <f t="shared" si="24"/>
        <v>0</v>
      </c>
      <c r="Z39" s="359">
        <f t="shared" si="24"/>
        <v>0</v>
      </c>
      <c r="AA39" s="360">
        <f t="shared" si="24"/>
        <v>0</v>
      </c>
      <c r="AB39" s="361">
        <f t="shared" si="24"/>
        <v>0</v>
      </c>
      <c r="AC39" s="80"/>
    </row>
    <row r="40" spans="1:29">
      <c r="A40" s="340"/>
      <c r="B40" s="363" t="s">
        <v>106</v>
      </c>
      <c r="C40" s="52">
        <f t="shared" si="22"/>
        <v>0.83786919513257585</v>
      </c>
      <c r="D40" s="53">
        <f t="shared" si="22"/>
        <v>1.3673572213729563</v>
      </c>
      <c r="E40" s="60">
        <f t="shared" si="22"/>
        <v>0.18473254552940926</v>
      </c>
      <c r="F40" s="61">
        <f t="shared" si="22"/>
        <v>2.3859033777691916E-2</v>
      </c>
      <c r="G40" s="68">
        <f t="shared" si="22"/>
        <v>0.80125645061959805</v>
      </c>
      <c r="H40" s="69">
        <f t="shared" si="22"/>
        <v>1.3569040987256966</v>
      </c>
      <c r="I40" s="74">
        <f t="shared" si="22"/>
        <v>1.239532643000266</v>
      </c>
      <c r="J40" s="5">
        <f t="shared" si="22"/>
        <v>1.4860868275420878</v>
      </c>
      <c r="K40" s="364"/>
      <c r="L40" s="52">
        <f t="shared" si="23"/>
        <v>0.78675991293016967</v>
      </c>
      <c r="M40" s="53">
        <f t="shared" si="23"/>
        <v>1.2956433632072635</v>
      </c>
      <c r="N40" s="60">
        <f t="shared" si="23"/>
        <v>1.2104483136549032E-2</v>
      </c>
      <c r="O40" s="61">
        <f t="shared" si="23"/>
        <v>0</v>
      </c>
      <c r="P40" s="68">
        <f t="shared" si="23"/>
        <v>0.75645073504163307</v>
      </c>
      <c r="Q40" s="69">
        <f t="shared" si="23"/>
        <v>1.2897146442734457</v>
      </c>
      <c r="R40" s="74">
        <f t="shared" si="23"/>
        <v>1.1200890228293441</v>
      </c>
      <c r="S40" s="5">
        <f t="shared" si="23"/>
        <v>1.3648526709448079</v>
      </c>
      <c r="T40" s="364"/>
      <c r="U40" s="52">
        <f t="shared" si="24"/>
        <v>0</v>
      </c>
      <c r="V40" s="53">
        <f t="shared" si="24"/>
        <v>0</v>
      </c>
      <c r="W40" s="60">
        <f t="shared" si="24"/>
        <v>0</v>
      </c>
      <c r="X40" s="61">
        <f t="shared" si="24"/>
        <v>0</v>
      </c>
      <c r="Y40" s="68">
        <f t="shared" si="24"/>
        <v>0</v>
      </c>
      <c r="Z40" s="69">
        <f t="shared" si="24"/>
        <v>0</v>
      </c>
      <c r="AA40" s="74">
        <f t="shared" si="24"/>
        <v>0</v>
      </c>
      <c r="AB40" s="5">
        <f t="shared" si="24"/>
        <v>0</v>
      </c>
      <c r="AC40" s="80"/>
    </row>
    <row r="41" spans="1:29">
      <c r="A41" s="340"/>
      <c r="B41" s="363" t="s">
        <v>107</v>
      </c>
      <c r="C41" s="52">
        <f t="shared" si="22"/>
        <v>0.84543898208287371</v>
      </c>
      <c r="D41" s="53">
        <f t="shared" si="22"/>
        <v>1.5593089568670753</v>
      </c>
      <c r="E41" s="60">
        <f t="shared" si="22"/>
        <v>7.0869479173307557</v>
      </c>
      <c r="F41" s="61">
        <f t="shared" si="22"/>
        <v>19.447404955174584</v>
      </c>
      <c r="G41" s="68">
        <f t="shared" si="22"/>
        <v>0.69959348026066293</v>
      </c>
      <c r="H41" s="69">
        <f t="shared" si="22"/>
        <v>1.2532888872738213</v>
      </c>
      <c r="I41" s="74">
        <f t="shared" si="22"/>
        <v>2.4144753577032865</v>
      </c>
      <c r="J41" s="5">
        <f t="shared" si="22"/>
        <v>4.8347524958105854</v>
      </c>
      <c r="K41" s="364"/>
      <c r="L41" s="52">
        <f t="shared" si="23"/>
        <v>0.77764859136444342</v>
      </c>
      <c r="M41" s="53">
        <f t="shared" si="23"/>
        <v>1.4124619627678636</v>
      </c>
      <c r="N41" s="60">
        <f t="shared" si="23"/>
        <v>6.8242558834180898</v>
      </c>
      <c r="O41" s="61">
        <f t="shared" si="23"/>
        <v>18.894239249589234</v>
      </c>
      <c r="P41" s="68">
        <f t="shared" si="23"/>
        <v>0.63983854299989718</v>
      </c>
      <c r="Q41" s="69">
        <f t="shared" si="23"/>
        <v>1.1290575623526002</v>
      </c>
      <c r="R41" s="74">
        <f t="shared" si="23"/>
        <v>2.2597160582911844</v>
      </c>
      <c r="S41" s="5">
        <f t="shared" si="23"/>
        <v>4.4426345666905354</v>
      </c>
      <c r="T41" s="364"/>
      <c r="U41" s="52">
        <f t="shared" si="24"/>
        <v>0</v>
      </c>
      <c r="V41" s="53">
        <f t="shared" si="24"/>
        <v>0</v>
      </c>
      <c r="W41" s="60">
        <f t="shared" si="24"/>
        <v>0</v>
      </c>
      <c r="X41" s="61">
        <f t="shared" si="24"/>
        <v>0</v>
      </c>
      <c r="Y41" s="68">
        <f t="shared" si="24"/>
        <v>0</v>
      </c>
      <c r="Z41" s="69">
        <f t="shared" si="24"/>
        <v>0</v>
      </c>
      <c r="AA41" s="74">
        <f t="shared" si="24"/>
        <v>0</v>
      </c>
      <c r="AB41" s="5">
        <f t="shared" si="24"/>
        <v>0</v>
      </c>
      <c r="AC41" s="80"/>
    </row>
    <row r="42" spans="1:29" ht="15" thickBot="1">
      <c r="A42" s="340"/>
      <c r="B42" s="365" t="s">
        <v>108</v>
      </c>
      <c r="C42" s="54">
        <f t="shared" si="22"/>
        <v>0</v>
      </c>
      <c r="D42" s="55">
        <f t="shared" si="22"/>
        <v>0</v>
      </c>
      <c r="E42" s="62">
        <f t="shared" si="22"/>
        <v>0</v>
      </c>
      <c r="F42" s="63">
        <f t="shared" si="22"/>
        <v>0</v>
      </c>
      <c r="G42" s="70">
        <f t="shared" si="22"/>
        <v>0</v>
      </c>
      <c r="H42" s="71">
        <f t="shared" si="22"/>
        <v>0</v>
      </c>
      <c r="I42" s="75">
        <f t="shared" si="22"/>
        <v>0</v>
      </c>
      <c r="J42" s="6">
        <f t="shared" si="22"/>
        <v>0</v>
      </c>
      <c r="K42" s="366"/>
      <c r="L42" s="54">
        <f t="shared" si="23"/>
        <v>0</v>
      </c>
      <c r="M42" s="55">
        <f t="shared" si="23"/>
        <v>0</v>
      </c>
      <c r="N42" s="62">
        <f t="shared" si="23"/>
        <v>0</v>
      </c>
      <c r="O42" s="63">
        <f t="shared" si="23"/>
        <v>0</v>
      </c>
      <c r="P42" s="70">
        <f t="shared" si="23"/>
        <v>0</v>
      </c>
      <c r="Q42" s="71">
        <f t="shared" si="23"/>
        <v>0</v>
      </c>
      <c r="R42" s="75">
        <f t="shared" si="23"/>
        <v>0</v>
      </c>
      <c r="S42" s="6">
        <f t="shared" si="23"/>
        <v>0</v>
      </c>
      <c r="T42" s="366"/>
      <c r="U42" s="54">
        <f t="shared" si="24"/>
        <v>0</v>
      </c>
      <c r="V42" s="55">
        <f t="shared" si="24"/>
        <v>0</v>
      </c>
      <c r="W42" s="62">
        <f t="shared" si="24"/>
        <v>0</v>
      </c>
      <c r="X42" s="63">
        <f t="shared" si="24"/>
        <v>0</v>
      </c>
      <c r="Y42" s="70">
        <f t="shared" si="24"/>
        <v>0</v>
      </c>
      <c r="Z42" s="71">
        <f t="shared" si="24"/>
        <v>0</v>
      </c>
      <c r="AA42" s="75">
        <f t="shared" si="24"/>
        <v>0</v>
      </c>
      <c r="AB42" s="6">
        <f t="shared" si="24"/>
        <v>0</v>
      </c>
      <c r="AC42" s="80"/>
    </row>
    <row r="43" spans="1:29" ht="15" thickBot="1">
      <c r="K43" s="80"/>
      <c r="T43" s="80"/>
      <c r="AC43" s="80"/>
    </row>
    <row r="44" spans="1:29" ht="15" thickBot="1">
      <c r="B44" s="15" t="s">
        <v>100</v>
      </c>
      <c r="K44" s="80"/>
      <c r="T44" s="80"/>
      <c r="AC44" s="80"/>
    </row>
    <row r="45" spans="1:29" ht="15" thickBot="1">
      <c r="B45" s="16" t="s">
        <v>5</v>
      </c>
      <c r="C45" s="20">
        <f t="shared" ref="C45:D45" si="25">SUM(C46:C57)</f>
        <v>-1087983399.1332333</v>
      </c>
      <c r="D45" s="21">
        <f t="shared" si="25"/>
        <v>-73938.839883982917</v>
      </c>
      <c r="E45" s="28">
        <f>SUM(E46:E57)</f>
        <v>507193.53748558904</v>
      </c>
      <c r="F45" s="29">
        <f t="shared" ref="F45:J45" si="26">SUM(F46:F57)</f>
        <v>415.05649674740602</v>
      </c>
      <c r="G45" s="36">
        <f t="shared" si="26"/>
        <v>-1076250272.0219784</v>
      </c>
      <c r="H45" s="37">
        <f t="shared" si="26"/>
        <v>-91816.135083956615</v>
      </c>
      <c r="I45" s="44">
        <f t="shared" si="26"/>
        <v>-12240320.648740456</v>
      </c>
      <c r="J45" s="13">
        <f t="shared" si="26"/>
        <v>17462.238703226307</v>
      </c>
      <c r="K45" s="80"/>
      <c r="L45" s="20">
        <f t="shared" ref="L45:M45" si="27">SUM(L46:L57)</f>
        <v>-1159640917.1332333</v>
      </c>
      <c r="M45" s="21">
        <f t="shared" si="27"/>
        <v>-96654.888883982363</v>
      </c>
      <c r="N45" s="28">
        <f>SUM(N46:N57)</f>
        <v>409073.53748558904</v>
      </c>
      <c r="O45" s="29">
        <f t="shared" ref="O45:S45" si="28">SUM(O46:O57)</f>
        <v>398.44849674740595</v>
      </c>
      <c r="P45" s="36">
        <f t="shared" si="28"/>
        <v>-1135099127.0219784</v>
      </c>
      <c r="Q45" s="37">
        <f t="shared" si="28"/>
        <v>-110400.44408395619</v>
      </c>
      <c r="R45" s="44">
        <f t="shared" si="28"/>
        <v>-24950863.648740456</v>
      </c>
      <c r="S45" s="13">
        <f t="shared" si="28"/>
        <v>13347.106703226407</v>
      </c>
      <c r="T45" s="80"/>
      <c r="U45" s="20">
        <f t="shared" ref="U45:V45" si="29">SUM(U46:U57)</f>
        <v>71657518</v>
      </c>
      <c r="V45" s="21">
        <f t="shared" si="29"/>
        <v>22716.048999999475</v>
      </c>
      <c r="W45" s="28">
        <f>SUM(W46:W57)</f>
        <v>98120</v>
      </c>
      <c r="X45" s="29">
        <f t="shared" ref="X45:AB45" si="30">SUM(X46:X57)</f>
        <v>16.607999999999979</v>
      </c>
      <c r="Y45" s="36">
        <f t="shared" si="30"/>
        <v>58848855</v>
      </c>
      <c r="Z45" s="37">
        <f t="shared" si="30"/>
        <v>18584.308999999579</v>
      </c>
      <c r="AA45" s="44">
        <f t="shared" si="30"/>
        <v>12710543</v>
      </c>
      <c r="AB45" s="13">
        <f t="shared" si="30"/>
        <v>4115.1319999999014</v>
      </c>
      <c r="AC45" s="80"/>
    </row>
    <row r="46" spans="1:29">
      <c r="A46" s="340">
        <v>1</v>
      </c>
      <c r="B46" s="17">
        <v>43101</v>
      </c>
      <c r="C46" s="22">
        <f>SUM(E46,G46,I46)</f>
        <v>-20188460.408</v>
      </c>
      <c r="D46" s="23">
        <f>SUM(F46,H46,J46)</f>
        <v>-7548.5432334400011</v>
      </c>
      <c r="E46" s="30">
        <f t="shared" ref="E46:J57" si="31">E6-E66</f>
        <v>-14468.65958135141</v>
      </c>
      <c r="F46" s="31">
        <f t="shared" si="31"/>
        <v>-4.991658724643254</v>
      </c>
      <c r="G46" s="38">
        <f t="shared" si="31"/>
        <v>-17336423.320399448</v>
      </c>
      <c r="H46" s="39">
        <f t="shared" si="31"/>
        <v>-6447.4775176719013</v>
      </c>
      <c r="I46" s="45">
        <f t="shared" si="31"/>
        <v>-2837568.4280192014</v>
      </c>
      <c r="J46" s="12">
        <f t="shared" si="31"/>
        <v>-1096.0740570434564</v>
      </c>
      <c r="K46" s="80"/>
      <c r="L46" s="22">
        <f>SUM(N46,P46,R46)</f>
        <v>-25399942.408</v>
      </c>
      <c r="M46" s="23">
        <f>SUM(O46,Q46,S46)</f>
        <v>-8513.99323344</v>
      </c>
      <c r="N46" s="30">
        <f t="shared" ref="N46:S57" si="32">N6-N66</f>
        <v>-25837.65958135141</v>
      </c>
      <c r="O46" s="31">
        <f t="shared" si="32"/>
        <v>-5.3316587246432547</v>
      </c>
      <c r="P46" s="38">
        <f t="shared" si="32"/>
        <v>-21962413.320399448</v>
      </c>
      <c r="Q46" s="39">
        <f t="shared" si="32"/>
        <v>-7341.9775176718995</v>
      </c>
      <c r="R46" s="45">
        <f t="shared" si="32"/>
        <v>-3411691.4280192014</v>
      </c>
      <c r="S46" s="12">
        <f t="shared" si="32"/>
        <v>-1166.6840570434565</v>
      </c>
      <c r="T46" s="80"/>
      <c r="U46" s="22">
        <f>SUM(W46,Y46,AA46)</f>
        <v>5211482</v>
      </c>
      <c r="V46" s="23">
        <f>SUM(X46,Z46,AB46)</f>
        <v>965.45</v>
      </c>
      <c r="W46" s="30">
        <f t="shared" ref="W46:AB57" si="33">W6-W66</f>
        <v>11369</v>
      </c>
      <c r="X46" s="31">
        <f t="shared" si="33"/>
        <v>0.33999999999999997</v>
      </c>
      <c r="Y46" s="38">
        <f t="shared" si="33"/>
        <v>4625990</v>
      </c>
      <c r="Z46" s="39">
        <f t="shared" si="33"/>
        <v>894.5</v>
      </c>
      <c r="AA46" s="45">
        <f t="shared" si="33"/>
        <v>574123</v>
      </c>
      <c r="AB46" s="12">
        <f t="shared" si="33"/>
        <v>70.61</v>
      </c>
      <c r="AC46" s="80"/>
    </row>
    <row r="47" spans="1:29">
      <c r="A47" s="340">
        <v>2</v>
      </c>
      <c r="B47" s="18">
        <v>43132</v>
      </c>
      <c r="C47" s="24">
        <f t="shared" ref="C47:D57" si="34">SUM(E47,G47,I47)</f>
        <v>-9972291.3588789441</v>
      </c>
      <c r="D47" s="25">
        <f t="shared" si="34"/>
        <v>1255.2805354017864</v>
      </c>
      <c r="E47" s="30">
        <f t="shared" si="31"/>
        <v>-5172.9004127249682</v>
      </c>
      <c r="F47" s="33">
        <f t="shared" si="31"/>
        <v>-3.7635820742904937</v>
      </c>
      <c r="G47" s="40">
        <f t="shared" si="31"/>
        <v>-8061672.1358816773</v>
      </c>
      <c r="H47" s="41">
        <f t="shared" si="31"/>
        <v>1898.0546555412948</v>
      </c>
      <c r="I47" s="46">
        <f t="shared" si="31"/>
        <v>-1905446.3225845424</v>
      </c>
      <c r="J47" s="10">
        <f t="shared" si="31"/>
        <v>-639.01053806521782</v>
      </c>
      <c r="K47" s="82"/>
      <c r="L47" s="24">
        <f t="shared" ref="L47:M57" si="35">SUM(N47,P47,R47)</f>
        <v>-14293035.358878944</v>
      </c>
      <c r="M47" s="25">
        <f t="shared" si="35"/>
        <v>83.440535401788225</v>
      </c>
      <c r="N47" s="30">
        <f t="shared" si="32"/>
        <v>-18410.900412724968</v>
      </c>
      <c r="O47" s="33">
        <f t="shared" si="32"/>
        <v>-4.1635820742904937</v>
      </c>
      <c r="P47" s="40">
        <f t="shared" si="32"/>
        <v>-11872705.135881677</v>
      </c>
      <c r="Q47" s="41">
        <f t="shared" si="32"/>
        <v>827.79465554129638</v>
      </c>
      <c r="R47" s="46">
        <f t="shared" si="32"/>
        <v>-2401919.3225845424</v>
      </c>
      <c r="S47" s="10">
        <f t="shared" si="32"/>
        <v>-740.19053806521765</v>
      </c>
      <c r="T47" s="82"/>
      <c r="U47" s="24">
        <f t="shared" ref="U47:V57" si="36">SUM(W47,Y47,AA47)</f>
        <v>4320744</v>
      </c>
      <c r="V47" s="25">
        <f t="shared" si="36"/>
        <v>1171.8399999999999</v>
      </c>
      <c r="W47" s="30">
        <f t="shared" si="33"/>
        <v>13238</v>
      </c>
      <c r="X47" s="33">
        <f t="shared" si="33"/>
        <v>0.40000000000000008</v>
      </c>
      <c r="Y47" s="40">
        <f t="shared" si="33"/>
        <v>3811033</v>
      </c>
      <c r="Z47" s="41">
        <f t="shared" si="33"/>
        <v>1070.2599999999998</v>
      </c>
      <c r="AA47" s="46">
        <f t="shared" si="33"/>
        <v>496473</v>
      </c>
      <c r="AB47" s="10">
        <f t="shared" si="33"/>
        <v>101.17999999999998</v>
      </c>
      <c r="AC47" s="82"/>
    </row>
    <row r="48" spans="1:29">
      <c r="A48" s="340">
        <v>3</v>
      </c>
      <c r="B48" s="18">
        <v>43160</v>
      </c>
      <c r="C48" s="24">
        <f t="shared" si="34"/>
        <v>-3452964.4306547465</v>
      </c>
      <c r="D48" s="25">
        <f t="shared" si="34"/>
        <v>15653.260642482146</v>
      </c>
      <c r="E48" s="30">
        <f t="shared" si="31"/>
        <v>-19889.880495269965</v>
      </c>
      <c r="F48" s="33">
        <f t="shared" si="31"/>
        <v>-5.6402984891485932</v>
      </c>
      <c r="G48" s="40">
        <f t="shared" si="31"/>
        <v>-2648503.9630580246</v>
      </c>
      <c r="H48" s="41">
        <f t="shared" si="31"/>
        <v>15556.035586649556</v>
      </c>
      <c r="I48" s="46">
        <f t="shared" si="31"/>
        <v>-784570.58710145205</v>
      </c>
      <c r="J48" s="10">
        <f t="shared" si="31"/>
        <v>102.86535432173855</v>
      </c>
      <c r="K48" s="80"/>
      <c r="L48" s="24">
        <f t="shared" si="35"/>
        <v>-9044887.4306547455</v>
      </c>
      <c r="M48" s="25">
        <f t="shared" si="35"/>
        <v>14116.020642482141</v>
      </c>
      <c r="N48" s="30">
        <f t="shared" si="32"/>
        <v>-32180.880495269965</v>
      </c>
      <c r="O48" s="33">
        <f t="shared" si="32"/>
        <v>-5.9902984891485938</v>
      </c>
      <c r="P48" s="40">
        <f t="shared" si="32"/>
        <v>-7522327.9630580246</v>
      </c>
      <c r="Q48" s="41">
        <f t="shared" si="32"/>
        <v>14147.905586649551</v>
      </c>
      <c r="R48" s="46">
        <f t="shared" si="32"/>
        <v>-1490378.5871014521</v>
      </c>
      <c r="S48" s="10">
        <f t="shared" si="32"/>
        <v>-25.894645678261668</v>
      </c>
      <c r="T48" s="80"/>
      <c r="U48" s="24">
        <f t="shared" si="36"/>
        <v>5591923</v>
      </c>
      <c r="V48" s="25">
        <f t="shared" si="36"/>
        <v>1537.24</v>
      </c>
      <c r="W48" s="30">
        <f t="shared" si="33"/>
        <v>12291</v>
      </c>
      <c r="X48" s="33">
        <f t="shared" si="33"/>
        <v>0.35000000000000009</v>
      </c>
      <c r="Y48" s="40">
        <f t="shared" si="33"/>
        <v>4873824</v>
      </c>
      <c r="Z48" s="41">
        <f t="shared" si="33"/>
        <v>1408.13</v>
      </c>
      <c r="AA48" s="46">
        <f t="shared" si="33"/>
        <v>705808</v>
      </c>
      <c r="AB48" s="10">
        <f t="shared" si="33"/>
        <v>128.76</v>
      </c>
      <c r="AC48" s="80"/>
    </row>
    <row r="49" spans="1:29">
      <c r="A49" s="340">
        <v>4</v>
      </c>
      <c r="B49" s="18">
        <v>43191</v>
      </c>
      <c r="C49" s="24">
        <f t="shared" si="34"/>
        <v>-21215162.538318425</v>
      </c>
      <c r="D49" s="25">
        <f t="shared" si="34"/>
        <v>10098.830803102686</v>
      </c>
      <c r="E49" s="30">
        <f t="shared" si="31"/>
        <v>-33365.850619087454</v>
      </c>
      <c r="F49" s="33">
        <f t="shared" si="31"/>
        <v>-7.4803731114357426</v>
      </c>
      <c r="G49" s="40">
        <f t="shared" si="31"/>
        <v>-21956106.203822523</v>
      </c>
      <c r="H49" s="41">
        <f t="shared" si="31"/>
        <v>9335.3819833119487</v>
      </c>
      <c r="I49" s="46">
        <f t="shared" si="31"/>
        <v>774309.5161231868</v>
      </c>
      <c r="J49" s="10">
        <f t="shared" si="31"/>
        <v>770.92919290217378</v>
      </c>
      <c r="K49" s="80"/>
      <c r="L49" s="24">
        <f t="shared" si="35"/>
        <v>-26565279.538318425</v>
      </c>
      <c r="M49" s="25">
        <f t="shared" si="35"/>
        <v>8979.1208031026836</v>
      </c>
      <c r="N49" s="30">
        <f t="shared" si="32"/>
        <v>-42451.850619087454</v>
      </c>
      <c r="O49" s="33">
        <f t="shared" si="32"/>
        <v>-7.7003731114357423</v>
      </c>
      <c r="P49" s="40">
        <f t="shared" si="32"/>
        <v>-26261641.203822523</v>
      </c>
      <c r="Q49" s="41">
        <f t="shared" si="32"/>
        <v>8369.5619833119454</v>
      </c>
      <c r="R49" s="46">
        <f t="shared" si="32"/>
        <v>-261186.4838768132</v>
      </c>
      <c r="S49" s="10">
        <f t="shared" si="32"/>
        <v>617.25919290217371</v>
      </c>
      <c r="T49" s="80"/>
      <c r="U49" s="24">
        <f t="shared" si="36"/>
        <v>5350117</v>
      </c>
      <c r="V49" s="25">
        <f t="shared" si="36"/>
        <v>1119.7099999999996</v>
      </c>
      <c r="W49" s="30">
        <f t="shared" si="33"/>
        <v>9086</v>
      </c>
      <c r="X49" s="33">
        <f t="shared" si="33"/>
        <v>0.22000000000000006</v>
      </c>
      <c r="Y49" s="40">
        <f t="shared" si="33"/>
        <v>4305535</v>
      </c>
      <c r="Z49" s="41">
        <f t="shared" si="33"/>
        <v>965.81999999999948</v>
      </c>
      <c r="AA49" s="46">
        <f t="shared" si="33"/>
        <v>1035496</v>
      </c>
      <c r="AB49" s="10">
        <f t="shared" si="33"/>
        <v>153.67000000000007</v>
      </c>
      <c r="AC49" s="80"/>
    </row>
    <row r="50" spans="1:29">
      <c r="A50" s="340">
        <v>5</v>
      </c>
      <c r="B50" s="18">
        <v>43221</v>
      </c>
      <c r="C50" s="24">
        <f t="shared" si="34"/>
        <v>-18413557.716785658</v>
      </c>
      <c r="D50" s="25">
        <f t="shared" si="34"/>
        <v>9801.974770978577</v>
      </c>
      <c r="E50" s="30">
        <f t="shared" si="31"/>
        <v>-33777.656594323948</v>
      </c>
      <c r="F50" s="33">
        <f t="shared" si="31"/>
        <v>-7.2123581869783111</v>
      </c>
      <c r="G50" s="40">
        <f t="shared" si="31"/>
        <v>-21834240.755669594</v>
      </c>
      <c r="H50" s="41">
        <f t="shared" si="31"/>
        <v>8897.3507039794677</v>
      </c>
      <c r="I50" s="46">
        <f t="shared" si="31"/>
        <v>3454460.6954782605</v>
      </c>
      <c r="J50" s="10">
        <f t="shared" si="31"/>
        <v>911.83642518608713</v>
      </c>
      <c r="K50" s="80"/>
      <c r="L50" s="24">
        <f t="shared" si="35"/>
        <v>-25664830.716785658</v>
      </c>
      <c r="M50" s="25">
        <f t="shared" si="35"/>
        <v>8190.9547709785838</v>
      </c>
      <c r="N50" s="30">
        <f t="shared" si="32"/>
        <v>-40760.656594323948</v>
      </c>
      <c r="O50" s="33">
        <f t="shared" si="32"/>
        <v>-7.3923581869783108</v>
      </c>
      <c r="P50" s="40">
        <f t="shared" si="32"/>
        <v>-27727438.755669594</v>
      </c>
      <c r="Q50" s="41">
        <f t="shared" si="32"/>
        <v>7521.0707039794761</v>
      </c>
      <c r="R50" s="46">
        <f t="shared" si="32"/>
        <v>2103368.6954782605</v>
      </c>
      <c r="S50" s="10">
        <f t="shared" si="32"/>
        <v>677.27642518608673</v>
      </c>
      <c r="T50" s="80"/>
      <c r="U50" s="24">
        <f t="shared" si="36"/>
        <v>7251273</v>
      </c>
      <c r="V50" s="25">
        <f t="shared" si="36"/>
        <v>1611.0200000000004</v>
      </c>
      <c r="W50" s="30">
        <f t="shared" si="33"/>
        <v>6983</v>
      </c>
      <c r="X50" s="33">
        <f t="shared" si="33"/>
        <v>0.18</v>
      </c>
      <c r="Y50" s="40">
        <f t="shared" si="33"/>
        <v>5893198</v>
      </c>
      <c r="Z50" s="41">
        <f t="shared" si="33"/>
        <v>1376.2800000000002</v>
      </c>
      <c r="AA50" s="46">
        <f t="shared" si="33"/>
        <v>1351092</v>
      </c>
      <c r="AB50" s="10">
        <f t="shared" si="33"/>
        <v>234.56000000000006</v>
      </c>
      <c r="AC50" s="80"/>
    </row>
    <row r="51" spans="1:29">
      <c r="A51" s="340">
        <v>6</v>
      </c>
      <c r="B51" s="18">
        <v>43252</v>
      </c>
      <c r="C51" s="24">
        <f t="shared" si="34"/>
        <v>-29698760.631121382</v>
      </c>
      <c r="D51" s="25">
        <f t="shared" si="34"/>
        <v>8374.0872663981499</v>
      </c>
      <c r="E51" s="30">
        <f t="shared" si="31"/>
        <v>-35367.029726210429</v>
      </c>
      <c r="F51" s="33">
        <f t="shared" si="31"/>
        <v>-7.4002053507178776</v>
      </c>
      <c r="G51" s="40">
        <f t="shared" si="31"/>
        <v>-34033350.010783002</v>
      </c>
      <c r="H51" s="41">
        <f t="shared" si="31"/>
        <v>6923.3409180590606</v>
      </c>
      <c r="I51" s="46">
        <f t="shared" si="31"/>
        <v>4369956.4093878251</v>
      </c>
      <c r="J51" s="10">
        <f t="shared" si="31"/>
        <v>1458.1465536898077</v>
      </c>
      <c r="K51" s="80"/>
      <c r="L51" s="24">
        <f t="shared" si="35"/>
        <v>-38951809.631121382</v>
      </c>
      <c r="M51" s="25">
        <f t="shared" si="35"/>
        <v>5585.1172663981461</v>
      </c>
      <c r="N51" s="30">
        <f t="shared" si="32"/>
        <v>-41004.029726210429</v>
      </c>
      <c r="O51" s="33">
        <f t="shared" si="32"/>
        <v>-7.5402053507178772</v>
      </c>
      <c r="P51" s="40">
        <f t="shared" si="32"/>
        <v>-41379571.010783002</v>
      </c>
      <c r="Q51" s="41">
        <f t="shared" si="32"/>
        <v>4529.6509180590547</v>
      </c>
      <c r="R51" s="46">
        <f t="shared" si="32"/>
        <v>2468765.4093878251</v>
      </c>
      <c r="S51" s="10">
        <f t="shared" si="32"/>
        <v>1063.0065536898092</v>
      </c>
      <c r="T51" s="80"/>
      <c r="U51" s="24">
        <f t="shared" si="36"/>
        <v>9253049</v>
      </c>
      <c r="V51" s="25">
        <f t="shared" si="36"/>
        <v>2788.9699999999993</v>
      </c>
      <c r="W51" s="30">
        <f t="shared" si="33"/>
        <v>5637</v>
      </c>
      <c r="X51" s="33">
        <f t="shared" si="33"/>
        <v>0.14000000000000001</v>
      </c>
      <c r="Y51" s="40">
        <f t="shared" si="33"/>
        <v>7346221</v>
      </c>
      <c r="Z51" s="41">
        <f t="shared" si="33"/>
        <v>2393.6899999999996</v>
      </c>
      <c r="AA51" s="46">
        <f t="shared" si="33"/>
        <v>1901191</v>
      </c>
      <c r="AB51" s="10">
        <f t="shared" si="33"/>
        <v>395.14000000000004</v>
      </c>
      <c r="AC51" s="80"/>
    </row>
    <row r="52" spans="1:29">
      <c r="A52" s="340">
        <v>7</v>
      </c>
      <c r="B52" s="18">
        <v>43282</v>
      </c>
      <c r="C52" s="24">
        <f t="shared" si="34"/>
        <v>19270571.387322512</v>
      </c>
      <c r="D52" s="25">
        <f t="shared" si="34"/>
        <v>28141.48912971804</v>
      </c>
      <c r="E52" s="30">
        <f t="shared" si="31"/>
        <v>-38753.53121252096</v>
      </c>
      <c r="F52" s="33">
        <f t="shared" si="31"/>
        <v>-7.7272156182537728</v>
      </c>
      <c r="G52" s="40">
        <f t="shared" si="31"/>
        <v>5034184.6886778176</v>
      </c>
      <c r="H52" s="41">
        <f t="shared" si="31"/>
        <v>20739.414963961997</v>
      </c>
      <c r="I52" s="46">
        <f t="shared" si="31"/>
        <v>14275140.229857216</v>
      </c>
      <c r="J52" s="10">
        <f t="shared" si="31"/>
        <v>7409.8013813742982</v>
      </c>
      <c r="K52" s="80"/>
      <c r="L52" s="24">
        <f t="shared" si="35"/>
        <v>7962319.3873225125</v>
      </c>
      <c r="M52" s="25">
        <f t="shared" si="35"/>
        <v>23864.139129718045</v>
      </c>
      <c r="N52" s="30">
        <f t="shared" si="32"/>
        <v>-43651.53121252096</v>
      </c>
      <c r="O52" s="33">
        <f t="shared" si="32"/>
        <v>-7.9172156182537732</v>
      </c>
      <c r="P52" s="40">
        <f t="shared" si="32"/>
        <v>-4140599.3113221824</v>
      </c>
      <c r="Q52" s="41">
        <f t="shared" si="32"/>
        <v>17207.784963962</v>
      </c>
      <c r="R52" s="46">
        <f t="shared" si="32"/>
        <v>12146570.229857216</v>
      </c>
      <c r="S52" s="10">
        <f t="shared" si="32"/>
        <v>6664.2713813742994</v>
      </c>
      <c r="T52" s="80"/>
      <c r="U52" s="24">
        <f t="shared" si="36"/>
        <v>11308252</v>
      </c>
      <c r="V52" s="25">
        <f t="shared" si="36"/>
        <v>4277.3499999999995</v>
      </c>
      <c r="W52" s="30">
        <f t="shared" si="33"/>
        <v>4898</v>
      </c>
      <c r="X52" s="33">
        <f t="shared" si="33"/>
        <v>0.19000000000000006</v>
      </c>
      <c r="Y52" s="40">
        <f t="shared" si="33"/>
        <v>9174784</v>
      </c>
      <c r="Z52" s="41">
        <f t="shared" si="33"/>
        <v>3531.6299999999997</v>
      </c>
      <c r="AA52" s="46">
        <f t="shared" si="33"/>
        <v>2128570</v>
      </c>
      <c r="AB52" s="10">
        <f t="shared" si="33"/>
        <v>745.53</v>
      </c>
      <c r="AC52" s="80"/>
    </row>
    <row r="53" spans="1:29">
      <c r="A53" s="340">
        <v>8</v>
      </c>
      <c r="B53" s="18">
        <v>43313</v>
      </c>
      <c r="C53" s="24">
        <f t="shared" si="34"/>
        <v>71769555.126054764</v>
      </c>
      <c r="D53" s="25">
        <f t="shared" si="34"/>
        <v>49097.318042689207</v>
      </c>
      <c r="E53" s="30">
        <f t="shared" si="31"/>
        <v>509512.01566622697</v>
      </c>
      <c r="F53" s="33">
        <f t="shared" si="31"/>
        <v>280.15506281992089</v>
      </c>
      <c r="G53" s="40">
        <f t="shared" si="31"/>
        <v>18105388.557545602</v>
      </c>
      <c r="H53" s="41">
        <f t="shared" si="31"/>
        <v>27650.777460357895</v>
      </c>
      <c r="I53" s="46">
        <f t="shared" si="31"/>
        <v>53154654.552842937</v>
      </c>
      <c r="J53" s="10">
        <f t="shared" si="31"/>
        <v>21166.385519511387</v>
      </c>
      <c r="K53" s="80"/>
      <c r="L53" s="24">
        <f t="shared" si="35"/>
        <v>51175925.126054764</v>
      </c>
      <c r="M53" s="25">
        <f t="shared" si="35"/>
        <v>41091.53604268968</v>
      </c>
      <c r="N53" s="30">
        <f t="shared" si="32"/>
        <v>489091.01566622697</v>
      </c>
      <c r="O53" s="33">
        <f t="shared" si="32"/>
        <v>272.11406281992083</v>
      </c>
      <c r="P53" s="40">
        <f t="shared" si="32"/>
        <v>1493851.5575456023</v>
      </c>
      <c r="Q53" s="41">
        <f t="shared" si="32"/>
        <v>21544.71046035827</v>
      </c>
      <c r="R53" s="46">
        <f t="shared" si="32"/>
        <v>49192982.552842937</v>
      </c>
      <c r="S53" s="10">
        <f t="shared" si="32"/>
        <v>19274.711519511486</v>
      </c>
      <c r="T53" s="80"/>
      <c r="U53" s="24">
        <f t="shared" si="36"/>
        <v>20593630</v>
      </c>
      <c r="V53" s="25">
        <f t="shared" si="36"/>
        <v>8005.7819999995372</v>
      </c>
      <c r="W53" s="30">
        <f t="shared" si="33"/>
        <v>20421</v>
      </c>
      <c r="X53" s="33">
        <f t="shared" si="33"/>
        <v>8.0409999999999933</v>
      </c>
      <c r="Y53" s="40">
        <f t="shared" si="33"/>
        <v>16611537</v>
      </c>
      <c r="Z53" s="41">
        <f t="shared" si="33"/>
        <v>6106.0669999996353</v>
      </c>
      <c r="AA53" s="46">
        <f t="shared" si="33"/>
        <v>3961672</v>
      </c>
      <c r="AB53" s="10">
        <f t="shared" si="33"/>
        <v>1891.6739999999013</v>
      </c>
      <c r="AC53" s="80"/>
    </row>
    <row r="54" spans="1:29">
      <c r="A54" s="340">
        <v>9</v>
      </c>
      <c r="B54" s="18">
        <v>43344</v>
      </c>
      <c r="C54" s="24">
        <f t="shared" si="34"/>
        <v>-170107538.04873431</v>
      </c>
      <c r="D54" s="25">
        <f t="shared" si="34"/>
        <v>-25737.075548772431</v>
      </c>
      <c r="E54" s="30">
        <f t="shared" si="31"/>
        <v>444883.41879947233</v>
      </c>
      <c r="F54" s="33">
        <f t="shared" si="31"/>
        <v>227.070275383905</v>
      </c>
      <c r="G54" s="40">
        <f t="shared" si="31"/>
        <v>-163869298.93094528</v>
      </c>
      <c r="H54" s="41">
        <f t="shared" si="31"/>
        <v>-27031.968847570344</v>
      </c>
      <c r="I54" s="46">
        <f t="shared" si="31"/>
        <v>-6683122.536588477</v>
      </c>
      <c r="J54" s="10">
        <f t="shared" si="31"/>
        <v>1067.8230234140087</v>
      </c>
      <c r="K54" s="80"/>
      <c r="L54" s="24">
        <f t="shared" si="35"/>
        <v>-172884586.04873431</v>
      </c>
      <c r="M54" s="25">
        <f t="shared" si="35"/>
        <v>-26975.762548772374</v>
      </c>
      <c r="N54" s="30">
        <f t="shared" si="32"/>
        <v>430686.41879947233</v>
      </c>
      <c r="O54" s="33">
        <f t="shared" si="32"/>
        <v>220.32327538390501</v>
      </c>
      <c r="P54" s="40">
        <f t="shared" si="32"/>
        <v>-166076031.93094528</v>
      </c>
      <c r="Q54" s="41">
        <f t="shared" si="32"/>
        <v>-27869.900847570287</v>
      </c>
      <c r="R54" s="46">
        <f t="shared" si="32"/>
        <v>-7239240.536588477</v>
      </c>
      <c r="S54" s="10">
        <f t="shared" si="32"/>
        <v>673.81502341400937</v>
      </c>
      <c r="T54" s="80"/>
      <c r="U54" s="24">
        <f t="shared" si="36"/>
        <v>2777048</v>
      </c>
      <c r="V54" s="25">
        <f t="shared" si="36"/>
        <v>1238.6869999999412</v>
      </c>
      <c r="W54" s="30">
        <f t="shared" si="33"/>
        <v>14197</v>
      </c>
      <c r="X54" s="33">
        <f t="shared" si="33"/>
        <v>6.7469999999999857</v>
      </c>
      <c r="Y54" s="40">
        <f t="shared" si="33"/>
        <v>2206733</v>
      </c>
      <c r="Z54" s="41">
        <f t="shared" si="33"/>
        <v>837.93199999994181</v>
      </c>
      <c r="AA54" s="46">
        <f t="shared" si="33"/>
        <v>556118</v>
      </c>
      <c r="AB54" s="10">
        <f t="shared" si="33"/>
        <v>394.00799999999947</v>
      </c>
      <c r="AC54" s="80"/>
    </row>
    <row r="55" spans="1:29">
      <c r="A55" s="340">
        <v>10</v>
      </c>
      <c r="B55" s="18">
        <v>43374</v>
      </c>
      <c r="C55" s="24">
        <f t="shared" si="34"/>
        <v>-227061351.00604439</v>
      </c>
      <c r="D55" s="25">
        <f t="shared" si="34"/>
        <v>-40871.043181087982</v>
      </c>
      <c r="E55" s="30">
        <f t="shared" si="31"/>
        <v>-66768.518380606809</v>
      </c>
      <c r="F55" s="33">
        <f t="shared" si="31"/>
        <v>-12.018333308509227</v>
      </c>
      <c r="G55" s="40">
        <f t="shared" si="31"/>
        <v>-207932393.47058702</v>
      </c>
      <c r="H55" s="41">
        <f t="shared" si="31"/>
        <v>-37427.830824705663</v>
      </c>
      <c r="I55" s="46">
        <f t="shared" si="31"/>
        <v>-19062189.017076746</v>
      </c>
      <c r="J55" s="10">
        <f t="shared" si="31"/>
        <v>-3431.1940230738146</v>
      </c>
      <c r="K55" s="80"/>
      <c r="L55" s="24">
        <f t="shared" si="35"/>
        <v>-227061351.00604439</v>
      </c>
      <c r="M55" s="25">
        <f t="shared" si="35"/>
        <v>-40871.043181087982</v>
      </c>
      <c r="N55" s="30">
        <f t="shared" si="32"/>
        <v>-66768.518380606809</v>
      </c>
      <c r="O55" s="33">
        <f t="shared" si="32"/>
        <v>-12.018333308509227</v>
      </c>
      <c r="P55" s="40">
        <f t="shared" si="32"/>
        <v>-207932393.47058702</v>
      </c>
      <c r="Q55" s="41">
        <f t="shared" si="32"/>
        <v>-37427.830824705663</v>
      </c>
      <c r="R55" s="46">
        <f t="shared" si="32"/>
        <v>-19062189.017076746</v>
      </c>
      <c r="S55" s="10">
        <f t="shared" si="32"/>
        <v>-3431.1940230738146</v>
      </c>
      <c r="T55" s="80"/>
      <c r="U55" s="24">
        <f t="shared" si="36"/>
        <v>0</v>
      </c>
      <c r="V55" s="25">
        <f t="shared" si="36"/>
        <v>0</v>
      </c>
      <c r="W55" s="30">
        <f t="shared" si="33"/>
        <v>0</v>
      </c>
      <c r="X55" s="33">
        <f t="shared" si="33"/>
        <v>0</v>
      </c>
      <c r="Y55" s="40">
        <f t="shared" si="33"/>
        <v>0</v>
      </c>
      <c r="Z55" s="41">
        <f t="shared" si="33"/>
        <v>0</v>
      </c>
      <c r="AA55" s="46">
        <f t="shared" si="33"/>
        <v>0</v>
      </c>
      <c r="AB55" s="10">
        <f t="shared" si="33"/>
        <v>0</v>
      </c>
      <c r="AC55" s="80"/>
    </row>
    <row r="56" spans="1:29">
      <c r="A56" s="340">
        <v>11</v>
      </c>
      <c r="B56" s="18">
        <v>43405</v>
      </c>
      <c r="C56" s="24">
        <f t="shared" si="34"/>
        <v>-295179756.30785763</v>
      </c>
      <c r="D56" s="25">
        <f t="shared" si="34"/>
        <v>-53132.356135414375</v>
      </c>
      <c r="E56" s="30">
        <f t="shared" si="31"/>
        <v>-86799.073894788846</v>
      </c>
      <c r="F56" s="33">
        <f t="shared" si="31"/>
        <v>-15.623833301061993</v>
      </c>
      <c r="G56" s="40">
        <f t="shared" si="31"/>
        <v>-270312111.5117631</v>
      </c>
      <c r="H56" s="41">
        <f t="shared" si="31"/>
        <v>-48656.180072117357</v>
      </c>
      <c r="I56" s="46">
        <f t="shared" si="31"/>
        <v>-24780845.722199768</v>
      </c>
      <c r="J56" s="10">
        <f t="shared" si="31"/>
        <v>-4460.5522299959584</v>
      </c>
      <c r="K56" s="80"/>
      <c r="L56" s="24">
        <f t="shared" si="35"/>
        <v>-295179756.30785763</v>
      </c>
      <c r="M56" s="25">
        <f t="shared" si="35"/>
        <v>-53132.356135414375</v>
      </c>
      <c r="N56" s="30">
        <f t="shared" si="32"/>
        <v>-86799.073894788846</v>
      </c>
      <c r="O56" s="33">
        <f t="shared" si="32"/>
        <v>-15.623833301061993</v>
      </c>
      <c r="P56" s="40">
        <f t="shared" si="32"/>
        <v>-270312111.5117631</v>
      </c>
      <c r="Q56" s="41">
        <f t="shared" si="32"/>
        <v>-48656.180072117357</v>
      </c>
      <c r="R56" s="46">
        <f t="shared" si="32"/>
        <v>-24780845.722199768</v>
      </c>
      <c r="S56" s="10">
        <f t="shared" si="32"/>
        <v>-4460.5522299959584</v>
      </c>
      <c r="T56" s="80"/>
      <c r="U56" s="24">
        <f t="shared" si="36"/>
        <v>0</v>
      </c>
      <c r="V56" s="25">
        <f t="shared" si="36"/>
        <v>0</v>
      </c>
      <c r="W56" s="30">
        <f t="shared" si="33"/>
        <v>0</v>
      </c>
      <c r="X56" s="33">
        <f t="shared" si="33"/>
        <v>0</v>
      </c>
      <c r="Y56" s="40">
        <f t="shared" si="33"/>
        <v>0</v>
      </c>
      <c r="Z56" s="41">
        <f t="shared" si="33"/>
        <v>0</v>
      </c>
      <c r="AA56" s="46">
        <f t="shared" si="33"/>
        <v>0</v>
      </c>
      <c r="AB56" s="10">
        <f t="shared" si="33"/>
        <v>0</v>
      </c>
      <c r="AC56" s="80"/>
    </row>
    <row r="57" spans="1:29" ht="15" thickBot="1">
      <c r="A57" s="340">
        <v>12</v>
      </c>
      <c r="B57" s="19">
        <v>43435</v>
      </c>
      <c r="C57" s="26">
        <f t="shared" si="34"/>
        <v>-383733683.20021504</v>
      </c>
      <c r="D57" s="27">
        <f t="shared" si="34"/>
        <v>-69072.062976038709</v>
      </c>
      <c r="E57" s="342">
        <f t="shared" si="31"/>
        <v>-112838.7960632255</v>
      </c>
      <c r="F57" s="35">
        <f t="shared" si="31"/>
        <v>-20.310983291380591</v>
      </c>
      <c r="G57" s="42">
        <f t="shared" si="31"/>
        <v>-351405744.9652921</v>
      </c>
      <c r="H57" s="43">
        <f t="shared" si="31"/>
        <v>-63253.034093752583</v>
      </c>
      <c r="I57" s="47">
        <f t="shared" si="31"/>
        <v>-32215099.438859701</v>
      </c>
      <c r="J57" s="11">
        <f t="shared" si="31"/>
        <v>-5798.717898994747</v>
      </c>
      <c r="K57" s="80"/>
      <c r="L57" s="26">
        <f t="shared" si="35"/>
        <v>-383733683.20021504</v>
      </c>
      <c r="M57" s="27">
        <f t="shared" si="35"/>
        <v>-69072.062976038709</v>
      </c>
      <c r="N57" s="342">
        <f t="shared" si="32"/>
        <v>-112838.7960632255</v>
      </c>
      <c r="O57" s="35">
        <f t="shared" si="32"/>
        <v>-20.310983291380591</v>
      </c>
      <c r="P57" s="42">
        <f t="shared" si="32"/>
        <v>-351405744.9652921</v>
      </c>
      <c r="Q57" s="43">
        <f t="shared" si="32"/>
        <v>-63253.034093752583</v>
      </c>
      <c r="R57" s="47">
        <f t="shared" si="32"/>
        <v>-32215099.438859701</v>
      </c>
      <c r="S57" s="11">
        <f t="shared" si="32"/>
        <v>-5798.717898994747</v>
      </c>
      <c r="T57" s="80"/>
      <c r="U57" s="26">
        <f t="shared" si="36"/>
        <v>0</v>
      </c>
      <c r="V57" s="27">
        <f t="shared" si="36"/>
        <v>0</v>
      </c>
      <c r="W57" s="342">
        <f t="shared" si="33"/>
        <v>0</v>
      </c>
      <c r="X57" s="35">
        <f t="shared" si="33"/>
        <v>0</v>
      </c>
      <c r="Y57" s="42">
        <f t="shared" si="33"/>
        <v>0</v>
      </c>
      <c r="Z57" s="43">
        <f t="shared" si="33"/>
        <v>0</v>
      </c>
      <c r="AA57" s="47">
        <f t="shared" si="33"/>
        <v>0</v>
      </c>
      <c r="AB57" s="11">
        <f t="shared" si="33"/>
        <v>0</v>
      </c>
      <c r="AC57" s="80"/>
    </row>
    <row r="58" spans="1:29" ht="15" thickBot="1">
      <c r="K58" s="80"/>
      <c r="T58" s="80"/>
      <c r="AC58" s="80"/>
    </row>
    <row r="59" spans="1:29">
      <c r="A59" s="340"/>
      <c r="B59" s="353" t="s">
        <v>105</v>
      </c>
      <c r="C59" s="367">
        <f t="shared" ref="C59:J59" si="37">SUM(C46:C48)</f>
        <v>-33613716.197533689</v>
      </c>
      <c r="D59" s="368">
        <f t="shared" si="37"/>
        <v>9359.9979444439305</v>
      </c>
      <c r="E59" s="369">
        <f t="shared" si="37"/>
        <v>-39531.440489346343</v>
      </c>
      <c r="F59" s="370">
        <f t="shared" si="37"/>
        <v>-14.395539288082341</v>
      </c>
      <c r="G59" s="371">
        <f t="shared" si="37"/>
        <v>-28046599.41933915</v>
      </c>
      <c r="H59" s="372">
        <f t="shared" si="37"/>
        <v>11006.612724518949</v>
      </c>
      <c r="I59" s="373">
        <f t="shared" si="37"/>
        <v>-5527585.3377051959</v>
      </c>
      <c r="J59" s="374">
        <f t="shared" si="37"/>
        <v>-1632.2192407869356</v>
      </c>
      <c r="K59" s="362"/>
      <c r="L59" s="367">
        <f t="shared" ref="L59:S59" si="38">SUM(L46:L48)</f>
        <v>-48737865.197533697</v>
      </c>
      <c r="M59" s="368">
        <f t="shared" si="38"/>
        <v>5685.4679444439298</v>
      </c>
      <c r="N59" s="369">
        <f t="shared" si="38"/>
        <v>-76429.440489346336</v>
      </c>
      <c r="O59" s="370">
        <f t="shared" si="38"/>
        <v>-15.485539288082343</v>
      </c>
      <c r="P59" s="371">
        <f t="shared" si="38"/>
        <v>-41357446.41933915</v>
      </c>
      <c r="Q59" s="372">
        <f t="shared" si="38"/>
        <v>7633.7227245189479</v>
      </c>
      <c r="R59" s="373">
        <f t="shared" si="38"/>
        <v>-7303989.3377051959</v>
      </c>
      <c r="S59" s="374">
        <f t="shared" si="38"/>
        <v>-1932.7692407869358</v>
      </c>
      <c r="T59" s="362"/>
      <c r="U59" s="367">
        <f t="shared" ref="U59:AB59" si="39">SUM(U46:U48)</f>
        <v>15124149</v>
      </c>
      <c r="V59" s="368">
        <f t="shared" si="39"/>
        <v>3674.5299999999997</v>
      </c>
      <c r="W59" s="369">
        <f t="shared" si="39"/>
        <v>36898</v>
      </c>
      <c r="X59" s="370">
        <f t="shared" si="39"/>
        <v>1.0900000000000001</v>
      </c>
      <c r="Y59" s="371">
        <f t="shared" si="39"/>
        <v>13310847</v>
      </c>
      <c r="Z59" s="372">
        <f t="shared" si="39"/>
        <v>3372.89</v>
      </c>
      <c r="AA59" s="373">
        <f t="shared" si="39"/>
        <v>1776404</v>
      </c>
      <c r="AB59" s="374">
        <f t="shared" si="39"/>
        <v>300.54999999999995</v>
      </c>
      <c r="AC59" s="80"/>
    </row>
    <row r="60" spans="1:29">
      <c r="A60" s="340"/>
      <c r="B60" s="363" t="s">
        <v>106</v>
      </c>
      <c r="C60" s="24">
        <f t="shared" ref="C60:J60" si="40">SUM(C49:C51)</f>
        <v>-69327480.886225462</v>
      </c>
      <c r="D60" s="25">
        <f t="shared" si="40"/>
        <v>28274.892840479413</v>
      </c>
      <c r="E60" s="32">
        <f t="shared" si="40"/>
        <v>-102510.53693962183</v>
      </c>
      <c r="F60" s="33">
        <f t="shared" si="40"/>
        <v>-22.092936649131929</v>
      </c>
      <c r="G60" s="40">
        <f t="shared" si="40"/>
        <v>-77823696.970275119</v>
      </c>
      <c r="H60" s="41">
        <f t="shared" si="40"/>
        <v>25156.073605350477</v>
      </c>
      <c r="I60" s="46">
        <f t="shared" si="40"/>
        <v>8598726.6209892724</v>
      </c>
      <c r="J60" s="10">
        <f t="shared" si="40"/>
        <v>3140.9121717780686</v>
      </c>
      <c r="K60" s="364"/>
      <c r="L60" s="24">
        <f t="shared" ref="L60:S60" si="41">SUM(L49:L51)</f>
        <v>-91181919.886225462</v>
      </c>
      <c r="M60" s="25">
        <f t="shared" si="41"/>
        <v>22755.192840479413</v>
      </c>
      <c r="N60" s="32">
        <f t="shared" si="41"/>
        <v>-124216.53693962183</v>
      </c>
      <c r="O60" s="33">
        <f t="shared" si="41"/>
        <v>-22.632936649131931</v>
      </c>
      <c r="P60" s="40">
        <f t="shared" si="41"/>
        <v>-95368650.970275119</v>
      </c>
      <c r="Q60" s="41">
        <f t="shared" si="41"/>
        <v>20420.283605350476</v>
      </c>
      <c r="R60" s="46">
        <f t="shared" si="41"/>
        <v>4310947.6209892724</v>
      </c>
      <c r="S60" s="10">
        <f t="shared" si="41"/>
        <v>2357.5421717780696</v>
      </c>
      <c r="T60" s="364"/>
      <c r="U60" s="24">
        <f t="shared" ref="U60:AB60" si="42">SUM(U49:U51)</f>
        <v>21854439</v>
      </c>
      <c r="V60" s="25">
        <f t="shared" si="42"/>
        <v>5519.6999999999989</v>
      </c>
      <c r="W60" s="32">
        <f t="shared" si="42"/>
        <v>21706</v>
      </c>
      <c r="X60" s="33">
        <f t="shared" si="42"/>
        <v>0.54</v>
      </c>
      <c r="Y60" s="40">
        <f t="shared" si="42"/>
        <v>17544954</v>
      </c>
      <c r="Z60" s="41">
        <f t="shared" si="42"/>
        <v>4735.7899999999991</v>
      </c>
      <c r="AA60" s="46">
        <f t="shared" si="42"/>
        <v>4287779</v>
      </c>
      <c r="AB60" s="10">
        <f t="shared" si="42"/>
        <v>783.37000000000012</v>
      </c>
      <c r="AC60" s="80"/>
    </row>
    <row r="61" spans="1:29">
      <c r="A61" s="340"/>
      <c r="B61" s="363" t="s">
        <v>107</v>
      </c>
      <c r="C61" s="24">
        <f t="shared" ref="C61:J61" si="43">SUM(C52:C54)</f>
        <v>-79067411.535357028</v>
      </c>
      <c r="D61" s="25">
        <f t="shared" si="43"/>
        <v>51501.73162363482</v>
      </c>
      <c r="E61" s="32">
        <f t="shared" si="43"/>
        <v>915641.90325317835</v>
      </c>
      <c r="F61" s="33">
        <f t="shared" si="43"/>
        <v>499.4981225855721</v>
      </c>
      <c r="G61" s="40">
        <f t="shared" si="43"/>
        <v>-140729725.68472186</v>
      </c>
      <c r="H61" s="41">
        <f t="shared" si="43"/>
        <v>21358.223576749544</v>
      </c>
      <c r="I61" s="46">
        <f t="shared" si="43"/>
        <v>60746672.246111676</v>
      </c>
      <c r="J61" s="10">
        <f t="shared" si="43"/>
        <v>29644.009924299695</v>
      </c>
      <c r="K61" s="364"/>
      <c r="L61" s="24">
        <f t="shared" ref="L61:S61" si="44">SUM(L52:L54)</f>
        <v>-113746341.53535703</v>
      </c>
      <c r="M61" s="25">
        <f t="shared" si="44"/>
        <v>37979.912623635348</v>
      </c>
      <c r="N61" s="32">
        <f t="shared" si="44"/>
        <v>876125.90325317835</v>
      </c>
      <c r="O61" s="33">
        <f t="shared" si="44"/>
        <v>484.5201225855721</v>
      </c>
      <c r="P61" s="40">
        <f t="shared" si="44"/>
        <v>-168722779.68472186</v>
      </c>
      <c r="Q61" s="41">
        <f t="shared" si="44"/>
        <v>10882.59457674998</v>
      </c>
      <c r="R61" s="46">
        <f t="shared" si="44"/>
        <v>54100312.246111676</v>
      </c>
      <c r="S61" s="10">
        <f t="shared" si="44"/>
        <v>26612.797924299794</v>
      </c>
      <c r="T61" s="364"/>
      <c r="U61" s="24">
        <f t="shared" ref="U61:AB61" si="45">SUM(U52:U54)</f>
        <v>34678930</v>
      </c>
      <c r="V61" s="25">
        <f t="shared" si="45"/>
        <v>13521.818999999477</v>
      </c>
      <c r="W61" s="32">
        <f t="shared" si="45"/>
        <v>39516</v>
      </c>
      <c r="X61" s="33">
        <f t="shared" si="45"/>
        <v>14.977999999999978</v>
      </c>
      <c r="Y61" s="40">
        <f t="shared" si="45"/>
        <v>27993054</v>
      </c>
      <c r="Z61" s="41">
        <f t="shared" si="45"/>
        <v>10475.628999999577</v>
      </c>
      <c r="AA61" s="46">
        <f t="shared" si="45"/>
        <v>6646360</v>
      </c>
      <c r="AB61" s="10">
        <f t="shared" si="45"/>
        <v>3031.2119999999009</v>
      </c>
      <c r="AC61" s="80"/>
    </row>
    <row r="62" spans="1:29" ht="15" thickBot="1">
      <c r="A62" s="340"/>
      <c r="B62" s="365" t="s">
        <v>108</v>
      </c>
      <c r="C62" s="26">
        <f t="shared" ref="C62:J62" si="46">SUM(C55:C57)</f>
        <v>-905974790.514117</v>
      </c>
      <c r="D62" s="27">
        <f t="shared" si="46"/>
        <v>-163075.46229254105</v>
      </c>
      <c r="E62" s="34">
        <f t="shared" si="46"/>
        <v>-266406.38833862112</v>
      </c>
      <c r="F62" s="35">
        <f t="shared" si="46"/>
        <v>-47.953149900951814</v>
      </c>
      <c r="G62" s="42">
        <f t="shared" si="46"/>
        <v>-829650249.94764221</v>
      </c>
      <c r="H62" s="43">
        <f t="shared" si="46"/>
        <v>-149337.04499057561</v>
      </c>
      <c r="I62" s="47">
        <f t="shared" si="46"/>
        <v>-76058134.178136215</v>
      </c>
      <c r="J62" s="11">
        <f t="shared" si="46"/>
        <v>-13690.46415206452</v>
      </c>
      <c r="K62" s="366"/>
      <c r="L62" s="26">
        <f t="shared" ref="L62:S62" si="47">SUM(L55:L57)</f>
        <v>-905974790.514117</v>
      </c>
      <c r="M62" s="27">
        <f t="shared" si="47"/>
        <v>-163075.46229254105</v>
      </c>
      <c r="N62" s="34">
        <f t="shared" si="47"/>
        <v>-266406.38833862112</v>
      </c>
      <c r="O62" s="35">
        <f t="shared" si="47"/>
        <v>-47.953149900951814</v>
      </c>
      <c r="P62" s="42">
        <f t="shared" si="47"/>
        <v>-829650249.94764221</v>
      </c>
      <c r="Q62" s="43">
        <f t="shared" si="47"/>
        <v>-149337.04499057561</v>
      </c>
      <c r="R62" s="47">
        <f t="shared" si="47"/>
        <v>-76058134.178136215</v>
      </c>
      <c r="S62" s="11">
        <f t="shared" si="47"/>
        <v>-13690.46415206452</v>
      </c>
      <c r="T62" s="366"/>
      <c r="U62" s="26">
        <f t="shared" ref="U62:AB62" si="48">SUM(U55:U57)</f>
        <v>0</v>
      </c>
      <c r="V62" s="27">
        <f t="shared" si="48"/>
        <v>0</v>
      </c>
      <c r="W62" s="34">
        <f t="shared" si="48"/>
        <v>0</v>
      </c>
      <c r="X62" s="35">
        <f t="shared" si="48"/>
        <v>0</v>
      </c>
      <c r="Y62" s="42">
        <f t="shared" si="48"/>
        <v>0</v>
      </c>
      <c r="Z62" s="43">
        <f t="shared" si="48"/>
        <v>0</v>
      </c>
      <c r="AA62" s="47">
        <f t="shared" si="48"/>
        <v>0</v>
      </c>
      <c r="AB62" s="11">
        <f t="shared" si="48"/>
        <v>0</v>
      </c>
      <c r="AC62" s="80"/>
    </row>
    <row r="63" spans="1:29" ht="15" thickBot="1">
      <c r="K63" s="80"/>
      <c r="T63" s="80"/>
      <c r="AC63" s="80"/>
    </row>
    <row r="64" spans="1:29" ht="15" thickBot="1">
      <c r="B64" s="15" t="s">
        <v>136</v>
      </c>
      <c r="E64" s="337"/>
      <c r="K64" s="80"/>
      <c r="T64" s="80"/>
      <c r="AC64" s="80"/>
    </row>
    <row r="65" spans="1:29" ht="15" thickBot="1">
      <c r="B65" s="16" t="s">
        <v>5</v>
      </c>
      <c r="C65" s="20">
        <f t="shared" ref="C65:D65" si="49">SUM(C66:C77)</f>
        <v>2168878377.1332331</v>
      </c>
      <c r="D65" s="21">
        <f t="shared" si="49"/>
        <v>390398.10788398201</v>
      </c>
      <c r="E65" s="28">
        <f>SUM(E66:E77)</f>
        <v>637769.46251441108</v>
      </c>
      <c r="F65" s="29">
        <f t="shared" ref="F65:J65" si="50">SUM(F66:F77)</f>
        <v>114.79850325259397</v>
      </c>
      <c r="G65" s="36">
        <f t="shared" si="50"/>
        <v>1986159556.0219784</v>
      </c>
      <c r="H65" s="37">
        <f t="shared" si="50"/>
        <v>357508.72008395608</v>
      </c>
      <c r="I65" s="44">
        <f t="shared" si="50"/>
        <v>182081051.64874047</v>
      </c>
      <c r="J65" s="13">
        <f t="shared" si="50"/>
        <v>32774.589296773287</v>
      </c>
      <c r="K65" s="80"/>
      <c r="L65" s="20">
        <f t="shared" ref="L65:M65" si="51">SUM(L66:L77)</f>
        <v>2168878377.1332331</v>
      </c>
      <c r="M65" s="21">
        <f t="shared" si="51"/>
        <v>390398.10788398201</v>
      </c>
      <c r="N65" s="28">
        <f>SUM(N66:N77)</f>
        <v>637769.46251441108</v>
      </c>
      <c r="O65" s="29">
        <f t="shared" ref="O65:S65" si="52">SUM(O66:O77)</f>
        <v>114.79850325259397</v>
      </c>
      <c r="P65" s="36">
        <f t="shared" si="52"/>
        <v>1986159556.0219784</v>
      </c>
      <c r="Q65" s="37">
        <f t="shared" si="52"/>
        <v>357508.72008395608</v>
      </c>
      <c r="R65" s="44">
        <f t="shared" si="52"/>
        <v>182081051.64874047</v>
      </c>
      <c r="S65" s="13">
        <f t="shared" si="52"/>
        <v>32774.589296773287</v>
      </c>
      <c r="T65" s="80"/>
      <c r="U65" s="20">
        <f t="shared" ref="U65:V65" si="53">SUM(U66:U77)</f>
        <v>0</v>
      </c>
      <c r="V65" s="21">
        <f t="shared" si="53"/>
        <v>0</v>
      </c>
      <c r="W65" s="28">
        <f>SUM(W66:W77)</f>
        <v>0</v>
      </c>
      <c r="X65" s="29">
        <f t="shared" ref="X65:AB65" si="54">SUM(X66:X77)</f>
        <v>0</v>
      </c>
      <c r="Y65" s="36">
        <f t="shared" si="54"/>
        <v>0</v>
      </c>
      <c r="Z65" s="37">
        <f t="shared" si="54"/>
        <v>0</v>
      </c>
      <c r="AA65" s="44">
        <f t="shared" si="54"/>
        <v>0</v>
      </c>
      <c r="AB65" s="13">
        <f t="shared" si="54"/>
        <v>0</v>
      </c>
      <c r="AC65" s="80"/>
    </row>
    <row r="66" spans="1:29">
      <c r="A66" s="340">
        <v>1</v>
      </c>
      <c r="B66" s="17">
        <v>43101</v>
      </c>
      <c r="C66" s="22">
        <f>SUM(E66,G66,I66)</f>
        <v>110365962.40799999</v>
      </c>
      <c r="D66" s="23">
        <f>SUM(F66,H66,J66)</f>
        <v>19865.873233440001</v>
      </c>
      <c r="E66" s="30">
        <v>32453.65958135141</v>
      </c>
      <c r="F66" s="31">
        <v>5.8416587246432545</v>
      </c>
      <c r="G66" s="38">
        <v>101068097.32039945</v>
      </c>
      <c r="H66" s="39">
        <v>18192.2575176719</v>
      </c>
      <c r="I66" s="45">
        <v>9265411.4280192014</v>
      </c>
      <c r="J66" s="12">
        <v>1667.7740570434564</v>
      </c>
      <c r="K66" s="80"/>
      <c r="L66" s="22">
        <f>SUM(N66,P66,R66)</f>
        <v>110365962.40799999</v>
      </c>
      <c r="M66" s="23">
        <f>SUM(O66,Q66,S66)</f>
        <v>19865.873233440001</v>
      </c>
      <c r="N66" s="30">
        <f>E66</f>
        <v>32453.65958135141</v>
      </c>
      <c r="O66" s="31">
        <f t="shared" ref="O66:S77" si="55">F66</f>
        <v>5.8416587246432545</v>
      </c>
      <c r="P66" s="38">
        <f t="shared" si="55"/>
        <v>101068097.32039945</v>
      </c>
      <c r="Q66" s="39">
        <f t="shared" si="55"/>
        <v>18192.2575176719</v>
      </c>
      <c r="R66" s="45">
        <f t="shared" si="55"/>
        <v>9265411.4280192014</v>
      </c>
      <c r="S66" s="12">
        <f t="shared" si="55"/>
        <v>1667.7740570434564</v>
      </c>
      <c r="T66" s="80"/>
      <c r="U66" s="22">
        <f>SUM(W66,Y66,AA66)</f>
        <v>0</v>
      </c>
      <c r="V66" s="23">
        <f>SUM(X66,Z66,AB66)</f>
        <v>0</v>
      </c>
      <c r="W66" s="30">
        <f t="shared" ref="W66:AB77" si="56">E66-N66</f>
        <v>0</v>
      </c>
      <c r="X66" s="31">
        <f t="shared" si="56"/>
        <v>0</v>
      </c>
      <c r="Y66" s="38">
        <f t="shared" si="56"/>
        <v>0</v>
      </c>
      <c r="Z66" s="39">
        <f t="shared" si="56"/>
        <v>0</v>
      </c>
      <c r="AA66" s="45">
        <f t="shared" si="56"/>
        <v>0</v>
      </c>
      <c r="AB66" s="12">
        <f t="shared" si="56"/>
        <v>0</v>
      </c>
      <c r="AC66" s="80"/>
    </row>
    <row r="67" spans="1:29">
      <c r="A67" s="340">
        <v>2</v>
      </c>
      <c r="B67" s="18">
        <v>43132</v>
      </c>
      <c r="C67" s="24">
        <f t="shared" ref="C67:D77" si="57">SUM(E67,G67,I67)</f>
        <v>96988330.35887894</v>
      </c>
      <c r="D67" s="25">
        <f t="shared" si="57"/>
        <v>17457.899464598209</v>
      </c>
      <c r="E67" s="32">
        <v>28519.900412724968</v>
      </c>
      <c r="F67" s="33">
        <v>5.1335820742904943</v>
      </c>
      <c r="G67" s="40">
        <v>88817474.135881677</v>
      </c>
      <c r="H67" s="41">
        <v>15987.145344458702</v>
      </c>
      <c r="I67" s="46">
        <v>8142336.3225845424</v>
      </c>
      <c r="J67" s="10">
        <v>1465.6205380652177</v>
      </c>
      <c r="K67" s="82"/>
      <c r="L67" s="24">
        <f t="shared" ref="L67:M77" si="58">SUM(N67,P67,R67)</f>
        <v>96988330.35887894</v>
      </c>
      <c r="M67" s="25">
        <f t="shared" si="58"/>
        <v>17457.899464598209</v>
      </c>
      <c r="N67" s="32">
        <f t="shared" ref="N67:N77" si="59">E67</f>
        <v>28519.900412724968</v>
      </c>
      <c r="O67" s="33">
        <f t="shared" si="55"/>
        <v>5.1335820742904943</v>
      </c>
      <c r="P67" s="40">
        <f t="shared" si="55"/>
        <v>88817474.135881677</v>
      </c>
      <c r="Q67" s="41">
        <f t="shared" si="55"/>
        <v>15987.145344458702</v>
      </c>
      <c r="R67" s="46">
        <f t="shared" si="55"/>
        <v>8142336.3225845424</v>
      </c>
      <c r="S67" s="10">
        <f t="shared" si="55"/>
        <v>1465.6205380652177</v>
      </c>
      <c r="T67" s="82"/>
      <c r="U67" s="24">
        <f t="shared" ref="U67:V77" si="60">SUM(W67,Y67,AA67)</f>
        <v>0</v>
      </c>
      <c r="V67" s="25">
        <f t="shared" si="60"/>
        <v>0</v>
      </c>
      <c r="W67" s="32">
        <f t="shared" si="56"/>
        <v>0</v>
      </c>
      <c r="X67" s="33">
        <f t="shared" si="56"/>
        <v>0</v>
      </c>
      <c r="Y67" s="40">
        <f t="shared" si="56"/>
        <v>0</v>
      </c>
      <c r="Z67" s="41">
        <f t="shared" si="56"/>
        <v>0</v>
      </c>
      <c r="AA67" s="46">
        <f t="shared" si="56"/>
        <v>0</v>
      </c>
      <c r="AB67" s="10">
        <f t="shared" si="56"/>
        <v>0</v>
      </c>
      <c r="AC67" s="82"/>
    </row>
    <row r="68" spans="1:29">
      <c r="A68" s="340">
        <v>3</v>
      </c>
      <c r="B68" s="18">
        <v>43160</v>
      </c>
      <c r="C68" s="24">
        <f t="shared" si="57"/>
        <v>116385996.43065473</v>
      </c>
      <c r="D68" s="25">
        <f t="shared" si="57"/>
        <v>20949.479357517852</v>
      </c>
      <c r="E68" s="32">
        <v>34223.880495269965</v>
      </c>
      <c r="F68" s="33">
        <v>6.1602984891485937</v>
      </c>
      <c r="G68" s="40">
        <v>106580968.96305802</v>
      </c>
      <c r="H68" s="41">
        <v>19184.574413350445</v>
      </c>
      <c r="I68" s="46">
        <v>9770803.5871014521</v>
      </c>
      <c r="J68" s="10">
        <v>1758.7446456782616</v>
      </c>
      <c r="K68" s="80"/>
      <c r="L68" s="24">
        <f t="shared" si="58"/>
        <v>116385996.43065473</v>
      </c>
      <c r="M68" s="25">
        <f t="shared" si="58"/>
        <v>20949.479357517852</v>
      </c>
      <c r="N68" s="32">
        <f t="shared" si="59"/>
        <v>34223.880495269965</v>
      </c>
      <c r="O68" s="33">
        <f t="shared" si="55"/>
        <v>6.1602984891485937</v>
      </c>
      <c r="P68" s="40">
        <f t="shared" si="55"/>
        <v>106580968.96305802</v>
      </c>
      <c r="Q68" s="41">
        <f t="shared" si="55"/>
        <v>19184.574413350445</v>
      </c>
      <c r="R68" s="46">
        <f t="shared" si="55"/>
        <v>9770803.5871014521</v>
      </c>
      <c r="S68" s="10">
        <f t="shared" si="55"/>
        <v>1758.7446456782616</v>
      </c>
      <c r="T68" s="80"/>
      <c r="U68" s="24">
        <f t="shared" si="60"/>
        <v>0</v>
      </c>
      <c r="V68" s="25">
        <f t="shared" si="60"/>
        <v>0</v>
      </c>
      <c r="W68" s="32">
        <f t="shared" si="56"/>
        <v>0</v>
      </c>
      <c r="X68" s="33">
        <f t="shared" si="56"/>
        <v>0</v>
      </c>
      <c r="Y68" s="40">
        <f t="shared" si="56"/>
        <v>0</v>
      </c>
      <c r="Z68" s="41">
        <f t="shared" si="56"/>
        <v>0</v>
      </c>
      <c r="AA68" s="46">
        <f t="shared" si="56"/>
        <v>0</v>
      </c>
      <c r="AB68" s="10">
        <f t="shared" si="56"/>
        <v>0</v>
      </c>
      <c r="AC68" s="80"/>
    </row>
    <row r="69" spans="1:29">
      <c r="A69" s="340">
        <v>4</v>
      </c>
      <c r="B69" s="18">
        <v>43191</v>
      </c>
      <c r="C69" s="24">
        <f t="shared" si="57"/>
        <v>145482495.53831843</v>
      </c>
      <c r="D69" s="25">
        <f t="shared" si="57"/>
        <v>26186.849196897318</v>
      </c>
      <c r="E69" s="32">
        <v>42779.850619087454</v>
      </c>
      <c r="F69" s="33">
        <v>7.7003731114357423</v>
      </c>
      <c r="G69" s="40">
        <v>133226211.20382252</v>
      </c>
      <c r="H69" s="41">
        <v>23980.718016688057</v>
      </c>
      <c r="I69" s="46">
        <v>12213504.483876813</v>
      </c>
      <c r="J69" s="10">
        <v>2198.4308070978263</v>
      </c>
      <c r="K69" s="80"/>
      <c r="L69" s="24">
        <f t="shared" si="58"/>
        <v>145482495.53831843</v>
      </c>
      <c r="M69" s="25">
        <f t="shared" si="58"/>
        <v>26186.849196897318</v>
      </c>
      <c r="N69" s="32">
        <f t="shared" si="59"/>
        <v>42779.850619087454</v>
      </c>
      <c r="O69" s="33">
        <f t="shared" si="55"/>
        <v>7.7003731114357423</v>
      </c>
      <c r="P69" s="40">
        <f t="shared" si="55"/>
        <v>133226211.20382252</v>
      </c>
      <c r="Q69" s="41">
        <f t="shared" si="55"/>
        <v>23980.718016688057</v>
      </c>
      <c r="R69" s="46">
        <f t="shared" si="55"/>
        <v>12213504.483876813</v>
      </c>
      <c r="S69" s="10">
        <f t="shared" si="55"/>
        <v>2198.4308070978263</v>
      </c>
      <c r="T69" s="80"/>
      <c r="U69" s="24">
        <f t="shared" si="60"/>
        <v>0</v>
      </c>
      <c r="V69" s="25">
        <f t="shared" si="60"/>
        <v>0</v>
      </c>
      <c r="W69" s="32">
        <f t="shared" si="56"/>
        <v>0</v>
      </c>
      <c r="X69" s="33">
        <f t="shared" si="56"/>
        <v>0</v>
      </c>
      <c r="Y69" s="40">
        <f t="shared" si="56"/>
        <v>0</v>
      </c>
      <c r="Z69" s="41">
        <f t="shared" si="56"/>
        <v>0</v>
      </c>
      <c r="AA69" s="46">
        <f t="shared" si="56"/>
        <v>0</v>
      </c>
      <c r="AB69" s="10">
        <f t="shared" si="56"/>
        <v>0</v>
      </c>
      <c r="AC69" s="80"/>
    </row>
    <row r="70" spans="1:29">
      <c r="A70" s="340">
        <v>5</v>
      </c>
      <c r="B70" s="18">
        <v>43221</v>
      </c>
      <c r="C70" s="24">
        <f t="shared" si="57"/>
        <v>139663195.71678567</v>
      </c>
      <c r="D70" s="25">
        <f t="shared" si="57"/>
        <v>25139.375229021422</v>
      </c>
      <c r="E70" s="32">
        <v>41068.656594323948</v>
      </c>
      <c r="F70" s="33">
        <v>7.3923581869783108</v>
      </c>
      <c r="G70" s="40">
        <v>127897162.75566959</v>
      </c>
      <c r="H70" s="41">
        <v>23021.489296020529</v>
      </c>
      <c r="I70" s="46">
        <v>11724964.304521739</v>
      </c>
      <c r="J70" s="10">
        <v>2110.4935748139133</v>
      </c>
      <c r="K70" s="80"/>
      <c r="L70" s="24">
        <f t="shared" si="58"/>
        <v>139663195.71678567</v>
      </c>
      <c r="M70" s="25">
        <f t="shared" si="58"/>
        <v>25139.375229021422</v>
      </c>
      <c r="N70" s="32">
        <f t="shared" si="59"/>
        <v>41068.656594323948</v>
      </c>
      <c r="O70" s="33">
        <f t="shared" si="55"/>
        <v>7.3923581869783108</v>
      </c>
      <c r="P70" s="40">
        <f t="shared" si="55"/>
        <v>127897162.75566959</v>
      </c>
      <c r="Q70" s="41">
        <f t="shared" si="55"/>
        <v>23021.489296020529</v>
      </c>
      <c r="R70" s="46">
        <f t="shared" si="55"/>
        <v>11724964.304521739</v>
      </c>
      <c r="S70" s="10">
        <f t="shared" si="55"/>
        <v>2110.4935748139133</v>
      </c>
      <c r="T70" s="80"/>
      <c r="U70" s="24">
        <f t="shared" si="60"/>
        <v>0</v>
      </c>
      <c r="V70" s="25">
        <f t="shared" si="60"/>
        <v>0</v>
      </c>
      <c r="W70" s="32">
        <f t="shared" si="56"/>
        <v>0</v>
      </c>
      <c r="X70" s="33">
        <f t="shared" si="56"/>
        <v>0</v>
      </c>
      <c r="Y70" s="40">
        <f t="shared" si="56"/>
        <v>0</v>
      </c>
      <c r="Z70" s="41">
        <f t="shared" si="56"/>
        <v>0</v>
      </c>
      <c r="AA70" s="46">
        <f t="shared" si="56"/>
        <v>0</v>
      </c>
      <c r="AB70" s="10">
        <f t="shared" si="56"/>
        <v>0</v>
      </c>
      <c r="AC70" s="80"/>
    </row>
    <row r="71" spans="1:29">
      <c r="A71" s="340">
        <v>6</v>
      </c>
      <c r="B71" s="18">
        <v>43252</v>
      </c>
      <c r="C71" s="24">
        <f t="shared" si="57"/>
        <v>142456459.6311214</v>
      </c>
      <c r="D71" s="25">
        <f t="shared" si="57"/>
        <v>25642.16273360185</v>
      </c>
      <c r="E71" s="32">
        <v>41890.029726210429</v>
      </c>
      <c r="F71" s="33">
        <v>7.5402053507178772</v>
      </c>
      <c r="G71" s="40">
        <v>130455106.010783</v>
      </c>
      <c r="H71" s="41">
        <v>23481.919081940941</v>
      </c>
      <c r="I71" s="46">
        <v>11959463.590612175</v>
      </c>
      <c r="J71" s="10">
        <v>2152.7034463101918</v>
      </c>
      <c r="K71" s="80"/>
      <c r="L71" s="24">
        <f t="shared" si="58"/>
        <v>142456459.6311214</v>
      </c>
      <c r="M71" s="25">
        <f t="shared" si="58"/>
        <v>25642.16273360185</v>
      </c>
      <c r="N71" s="32">
        <f t="shared" si="59"/>
        <v>41890.029726210429</v>
      </c>
      <c r="O71" s="33">
        <f t="shared" si="55"/>
        <v>7.5402053507178772</v>
      </c>
      <c r="P71" s="40">
        <f t="shared" si="55"/>
        <v>130455106.010783</v>
      </c>
      <c r="Q71" s="41">
        <f t="shared" si="55"/>
        <v>23481.919081940941</v>
      </c>
      <c r="R71" s="46">
        <f t="shared" si="55"/>
        <v>11959463.590612175</v>
      </c>
      <c r="S71" s="10">
        <f t="shared" si="55"/>
        <v>2152.7034463101918</v>
      </c>
      <c r="T71" s="80"/>
      <c r="U71" s="24">
        <f t="shared" si="60"/>
        <v>0</v>
      </c>
      <c r="V71" s="25">
        <f t="shared" si="60"/>
        <v>0</v>
      </c>
      <c r="W71" s="32">
        <f t="shared" si="56"/>
        <v>0</v>
      </c>
      <c r="X71" s="33">
        <f t="shared" si="56"/>
        <v>0</v>
      </c>
      <c r="Y71" s="40">
        <f t="shared" si="56"/>
        <v>0</v>
      </c>
      <c r="Z71" s="41">
        <f t="shared" si="56"/>
        <v>0</v>
      </c>
      <c r="AA71" s="46">
        <f t="shared" si="56"/>
        <v>0</v>
      </c>
      <c r="AB71" s="10">
        <f t="shared" si="56"/>
        <v>0</v>
      </c>
      <c r="AC71" s="80"/>
    </row>
    <row r="72" spans="1:29">
      <c r="A72" s="340">
        <v>7</v>
      </c>
      <c r="B72" s="18">
        <v>43282</v>
      </c>
      <c r="C72" s="24">
        <f t="shared" si="57"/>
        <v>149579282.61267748</v>
      </c>
      <c r="D72" s="25">
        <f t="shared" si="57"/>
        <v>26924.270870281951</v>
      </c>
      <c r="E72" s="32">
        <v>43984.53121252096</v>
      </c>
      <c r="F72" s="33">
        <v>7.9172156182537732</v>
      </c>
      <c r="G72" s="40">
        <v>136977861.31132218</v>
      </c>
      <c r="H72" s="41">
        <v>24656.015036037996</v>
      </c>
      <c r="I72" s="46">
        <v>12557436.770142784</v>
      </c>
      <c r="J72" s="10">
        <v>2260.3386186257012</v>
      </c>
      <c r="K72" s="80"/>
      <c r="L72" s="24">
        <f t="shared" si="58"/>
        <v>149579282.61267748</v>
      </c>
      <c r="M72" s="25">
        <f t="shared" si="58"/>
        <v>26924.270870281951</v>
      </c>
      <c r="N72" s="32">
        <f t="shared" si="59"/>
        <v>43984.53121252096</v>
      </c>
      <c r="O72" s="33">
        <f t="shared" si="55"/>
        <v>7.9172156182537732</v>
      </c>
      <c r="P72" s="40">
        <f t="shared" si="55"/>
        <v>136977861.31132218</v>
      </c>
      <c r="Q72" s="41">
        <f t="shared" si="55"/>
        <v>24656.015036037996</v>
      </c>
      <c r="R72" s="46">
        <f t="shared" si="55"/>
        <v>12557436.770142784</v>
      </c>
      <c r="S72" s="10">
        <f t="shared" si="55"/>
        <v>2260.3386186257012</v>
      </c>
      <c r="T72" s="80"/>
      <c r="U72" s="24">
        <f t="shared" si="60"/>
        <v>0</v>
      </c>
      <c r="V72" s="25">
        <f t="shared" si="60"/>
        <v>0</v>
      </c>
      <c r="W72" s="32">
        <f t="shared" si="56"/>
        <v>0</v>
      </c>
      <c r="X72" s="33">
        <f t="shared" si="56"/>
        <v>0</v>
      </c>
      <c r="Y72" s="40">
        <f t="shared" si="56"/>
        <v>0</v>
      </c>
      <c r="Z72" s="41">
        <f t="shared" si="56"/>
        <v>0</v>
      </c>
      <c r="AA72" s="46">
        <f t="shared" si="56"/>
        <v>0</v>
      </c>
      <c r="AB72" s="10">
        <f t="shared" si="56"/>
        <v>0</v>
      </c>
      <c r="AC72" s="80"/>
    </row>
    <row r="73" spans="1:29">
      <c r="A73" s="340">
        <v>8</v>
      </c>
      <c r="B73" s="18">
        <v>43313</v>
      </c>
      <c r="C73" s="24">
        <f t="shared" si="57"/>
        <v>164537210.87394524</v>
      </c>
      <c r="D73" s="25">
        <f t="shared" si="57"/>
        <v>29616.697957310145</v>
      </c>
      <c r="E73" s="32">
        <v>48382.984333773056</v>
      </c>
      <c r="F73" s="33">
        <v>8.7089371800791504</v>
      </c>
      <c r="G73" s="40">
        <v>150675647.4424544</v>
      </c>
      <c r="H73" s="41">
        <v>27121.616539641793</v>
      </c>
      <c r="I73" s="46">
        <v>13813180.447157064</v>
      </c>
      <c r="J73" s="10">
        <v>2486.3724804882718</v>
      </c>
      <c r="K73" s="80"/>
      <c r="L73" s="24">
        <f t="shared" si="58"/>
        <v>164537210.87394524</v>
      </c>
      <c r="M73" s="25">
        <f t="shared" si="58"/>
        <v>29616.697957310145</v>
      </c>
      <c r="N73" s="32">
        <f t="shared" si="59"/>
        <v>48382.984333773056</v>
      </c>
      <c r="O73" s="33">
        <f t="shared" si="55"/>
        <v>8.7089371800791504</v>
      </c>
      <c r="P73" s="40">
        <f t="shared" si="55"/>
        <v>150675647.4424544</v>
      </c>
      <c r="Q73" s="41">
        <f t="shared" si="55"/>
        <v>27121.616539641793</v>
      </c>
      <c r="R73" s="46">
        <f t="shared" si="55"/>
        <v>13813180.447157064</v>
      </c>
      <c r="S73" s="10">
        <f t="shared" si="55"/>
        <v>2486.3724804882718</v>
      </c>
      <c r="T73" s="80"/>
      <c r="U73" s="24">
        <f t="shared" si="60"/>
        <v>0</v>
      </c>
      <c r="V73" s="25">
        <f t="shared" si="60"/>
        <v>0</v>
      </c>
      <c r="W73" s="32">
        <f t="shared" si="56"/>
        <v>0</v>
      </c>
      <c r="X73" s="33">
        <f t="shared" si="56"/>
        <v>0</v>
      </c>
      <c r="Y73" s="40">
        <f t="shared" si="56"/>
        <v>0</v>
      </c>
      <c r="Z73" s="41">
        <f t="shared" si="56"/>
        <v>0</v>
      </c>
      <c r="AA73" s="46">
        <f t="shared" si="56"/>
        <v>0</v>
      </c>
      <c r="AB73" s="10">
        <f t="shared" si="56"/>
        <v>0</v>
      </c>
      <c r="AC73" s="80"/>
    </row>
    <row r="74" spans="1:29">
      <c r="A74" s="340">
        <v>9</v>
      </c>
      <c r="B74" s="18">
        <v>43344</v>
      </c>
      <c r="C74" s="24">
        <f t="shared" si="57"/>
        <v>197444653.04873431</v>
      </c>
      <c r="D74" s="25">
        <f t="shared" si="57"/>
        <v>35540.037548772176</v>
      </c>
      <c r="E74" s="32">
        <v>58059.58120052766</v>
      </c>
      <c r="F74" s="33">
        <v>10.450724616094979</v>
      </c>
      <c r="G74" s="40">
        <v>180810776.93094528</v>
      </c>
      <c r="H74" s="41">
        <v>32545.939847570153</v>
      </c>
      <c r="I74" s="46">
        <v>16575816.536588477</v>
      </c>
      <c r="J74" s="10">
        <v>2983.646976585926</v>
      </c>
      <c r="K74" s="80"/>
      <c r="L74" s="24">
        <f t="shared" si="58"/>
        <v>197444653.04873431</v>
      </c>
      <c r="M74" s="25">
        <f t="shared" si="58"/>
        <v>35540.037548772176</v>
      </c>
      <c r="N74" s="32">
        <f t="shared" si="59"/>
        <v>58059.58120052766</v>
      </c>
      <c r="O74" s="33">
        <f t="shared" si="55"/>
        <v>10.450724616094979</v>
      </c>
      <c r="P74" s="40">
        <f t="shared" si="55"/>
        <v>180810776.93094528</v>
      </c>
      <c r="Q74" s="41">
        <f t="shared" si="55"/>
        <v>32545.939847570153</v>
      </c>
      <c r="R74" s="46">
        <f t="shared" si="55"/>
        <v>16575816.536588477</v>
      </c>
      <c r="S74" s="10">
        <f t="shared" si="55"/>
        <v>2983.646976585926</v>
      </c>
      <c r="T74" s="80"/>
      <c r="U74" s="24">
        <f t="shared" si="60"/>
        <v>0</v>
      </c>
      <c r="V74" s="25">
        <f t="shared" si="60"/>
        <v>0</v>
      </c>
      <c r="W74" s="32">
        <f t="shared" si="56"/>
        <v>0</v>
      </c>
      <c r="X74" s="33">
        <f t="shared" si="56"/>
        <v>0</v>
      </c>
      <c r="Y74" s="40">
        <f t="shared" si="56"/>
        <v>0</v>
      </c>
      <c r="Z74" s="41">
        <f t="shared" si="56"/>
        <v>0</v>
      </c>
      <c r="AA74" s="46">
        <f t="shared" si="56"/>
        <v>0</v>
      </c>
      <c r="AB74" s="10">
        <f t="shared" si="56"/>
        <v>0</v>
      </c>
      <c r="AC74" s="80"/>
    </row>
    <row r="75" spans="1:29">
      <c r="A75" s="340">
        <v>10</v>
      </c>
      <c r="B75" s="18">
        <v>43374</v>
      </c>
      <c r="C75" s="24">
        <f t="shared" si="57"/>
        <v>227061351.00604439</v>
      </c>
      <c r="D75" s="25">
        <f t="shared" si="57"/>
        <v>40871.043181087982</v>
      </c>
      <c r="E75" s="32">
        <v>66768.518380606809</v>
      </c>
      <c r="F75" s="33">
        <v>12.018333308509227</v>
      </c>
      <c r="G75" s="40">
        <v>207932393.47058702</v>
      </c>
      <c r="H75" s="41">
        <v>37427.830824705663</v>
      </c>
      <c r="I75" s="46">
        <v>19062189.017076746</v>
      </c>
      <c r="J75" s="10">
        <v>3431.1940230738146</v>
      </c>
      <c r="K75" s="80"/>
      <c r="L75" s="24">
        <f t="shared" si="58"/>
        <v>227061351.00604439</v>
      </c>
      <c r="M75" s="25">
        <f t="shared" si="58"/>
        <v>40871.043181087982</v>
      </c>
      <c r="N75" s="32">
        <f t="shared" si="59"/>
        <v>66768.518380606809</v>
      </c>
      <c r="O75" s="33">
        <f t="shared" si="55"/>
        <v>12.018333308509227</v>
      </c>
      <c r="P75" s="40">
        <f t="shared" si="55"/>
        <v>207932393.47058702</v>
      </c>
      <c r="Q75" s="41">
        <f t="shared" si="55"/>
        <v>37427.830824705663</v>
      </c>
      <c r="R75" s="46">
        <f t="shared" si="55"/>
        <v>19062189.017076746</v>
      </c>
      <c r="S75" s="10">
        <f t="shared" si="55"/>
        <v>3431.1940230738146</v>
      </c>
      <c r="T75" s="80"/>
      <c r="U75" s="24">
        <f t="shared" si="60"/>
        <v>0</v>
      </c>
      <c r="V75" s="25">
        <f t="shared" si="60"/>
        <v>0</v>
      </c>
      <c r="W75" s="32">
        <f t="shared" si="56"/>
        <v>0</v>
      </c>
      <c r="X75" s="33">
        <f t="shared" si="56"/>
        <v>0</v>
      </c>
      <c r="Y75" s="40">
        <f t="shared" si="56"/>
        <v>0</v>
      </c>
      <c r="Z75" s="41">
        <f t="shared" si="56"/>
        <v>0</v>
      </c>
      <c r="AA75" s="46">
        <f t="shared" si="56"/>
        <v>0</v>
      </c>
      <c r="AB75" s="10">
        <f t="shared" si="56"/>
        <v>0</v>
      </c>
      <c r="AC75" s="80"/>
    </row>
    <row r="76" spans="1:29">
      <c r="A76" s="340">
        <v>11</v>
      </c>
      <c r="B76" s="18">
        <v>43405</v>
      </c>
      <c r="C76" s="24">
        <f t="shared" si="57"/>
        <v>295179756.30785763</v>
      </c>
      <c r="D76" s="25">
        <f t="shared" si="57"/>
        <v>53132.356135414375</v>
      </c>
      <c r="E76" s="32">
        <v>86799.073894788846</v>
      </c>
      <c r="F76" s="33">
        <v>15.623833301061993</v>
      </c>
      <c r="G76" s="40">
        <v>270312111.5117631</v>
      </c>
      <c r="H76" s="41">
        <v>48656.180072117357</v>
      </c>
      <c r="I76" s="46">
        <v>24780845.722199768</v>
      </c>
      <c r="J76" s="10">
        <v>4460.5522299959584</v>
      </c>
      <c r="K76" s="80"/>
      <c r="L76" s="24">
        <f t="shared" si="58"/>
        <v>295179756.30785763</v>
      </c>
      <c r="M76" s="25">
        <f t="shared" si="58"/>
        <v>53132.356135414375</v>
      </c>
      <c r="N76" s="32">
        <f t="shared" si="59"/>
        <v>86799.073894788846</v>
      </c>
      <c r="O76" s="33">
        <f t="shared" si="55"/>
        <v>15.623833301061993</v>
      </c>
      <c r="P76" s="40">
        <f t="shared" si="55"/>
        <v>270312111.5117631</v>
      </c>
      <c r="Q76" s="41">
        <f t="shared" si="55"/>
        <v>48656.180072117357</v>
      </c>
      <c r="R76" s="46">
        <f t="shared" si="55"/>
        <v>24780845.722199768</v>
      </c>
      <c r="S76" s="10">
        <f t="shared" si="55"/>
        <v>4460.5522299959584</v>
      </c>
      <c r="T76" s="80"/>
      <c r="U76" s="24">
        <f t="shared" si="60"/>
        <v>0</v>
      </c>
      <c r="V76" s="25">
        <f t="shared" si="60"/>
        <v>0</v>
      </c>
      <c r="W76" s="32">
        <f t="shared" si="56"/>
        <v>0</v>
      </c>
      <c r="X76" s="33">
        <f t="shared" si="56"/>
        <v>0</v>
      </c>
      <c r="Y76" s="40">
        <f t="shared" si="56"/>
        <v>0</v>
      </c>
      <c r="Z76" s="41">
        <f t="shared" si="56"/>
        <v>0</v>
      </c>
      <c r="AA76" s="46">
        <f t="shared" si="56"/>
        <v>0</v>
      </c>
      <c r="AB76" s="10">
        <f t="shared" si="56"/>
        <v>0</v>
      </c>
      <c r="AC76" s="80"/>
    </row>
    <row r="77" spans="1:29" ht="15" thickBot="1">
      <c r="A77" s="340">
        <v>12</v>
      </c>
      <c r="B77" s="19">
        <v>43435</v>
      </c>
      <c r="C77" s="26">
        <f t="shared" si="57"/>
        <v>383733683.20021504</v>
      </c>
      <c r="D77" s="27">
        <f t="shared" si="57"/>
        <v>69072.062976038709</v>
      </c>
      <c r="E77" s="34">
        <v>112838.7960632255</v>
      </c>
      <c r="F77" s="35">
        <v>20.310983291380591</v>
      </c>
      <c r="G77" s="42">
        <v>351405744.9652921</v>
      </c>
      <c r="H77" s="43">
        <v>63253.034093752583</v>
      </c>
      <c r="I77" s="47">
        <v>32215099.438859701</v>
      </c>
      <c r="J77" s="11">
        <v>5798.717898994747</v>
      </c>
      <c r="K77" s="80"/>
      <c r="L77" s="26">
        <f t="shared" si="58"/>
        <v>383733683.20021504</v>
      </c>
      <c r="M77" s="27">
        <f t="shared" si="58"/>
        <v>69072.062976038709</v>
      </c>
      <c r="N77" s="34">
        <f t="shared" si="59"/>
        <v>112838.7960632255</v>
      </c>
      <c r="O77" s="35">
        <f t="shared" si="55"/>
        <v>20.310983291380591</v>
      </c>
      <c r="P77" s="42">
        <f t="shared" si="55"/>
        <v>351405744.9652921</v>
      </c>
      <c r="Q77" s="43">
        <f t="shared" si="55"/>
        <v>63253.034093752583</v>
      </c>
      <c r="R77" s="47">
        <f t="shared" si="55"/>
        <v>32215099.438859701</v>
      </c>
      <c r="S77" s="11">
        <f t="shared" si="55"/>
        <v>5798.717898994747</v>
      </c>
      <c r="T77" s="80"/>
      <c r="U77" s="26">
        <f t="shared" si="60"/>
        <v>0</v>
      </c>
      <c r="V77" s="27">
        <f t="shared" si="60"/>
        <v>0</v>
      </c>
      <c r="W77" s="34">
        <f t="shared" si="56"/>
        <v>0</v>
      </c>
      <c r="X77" s="35">
        <f t="shared" si="56"/>
        <v>0</v>
      </c>
      <c r="Y77" s="42">
        <f t="shared" si="56"/>
        <v>0</v>
      </c>
      <c r="Z77" s="43">
        <f t="shared" si="56"/>
        <v>0</v>
      </c>
      <c r="AA77" s="47">
        <f t="shared" si="56"/>
        <v>0</v>
      </c>
      <c r="AB77" s="11">
        <f t="shared" si="56"/>
        <v>0</v>
      </c>
      <c r="AC77" s="80"/>
    </row>
    <row r="78" spans="1:29" ht="15" thickBot="1">
      <c r="K78" s="80"/>
      <c r="T78" s="80"/>
      <c r="AC78" s="80"/>
    </row>
    <row r="79" spans="1:29">
      <c r="A79" s="340"/>
      <c r="B79" s="353" t="s">
        <v>105</v>
      </c>
      <c r="C79" s="367">
        <f t="shared" ref="C79:J79" si="61">SUM(C66:C68)</f>
        <v>323740289.19753367</v>
      </c>
      <c r="D79" s="368">
        <f t="shared" si="61"/>
        <v>58273.252055556062</v>
      </c>
      <c r="E79" s="369">
        <f t="shared" si="61"/>
        <v>95197.440489346336</v>
      </c>
      <c r="F79" s="370">
        <f t="shared" si="61"/>
        <v>17.135539288082342</v>
      </c>
      <c r="G79" s="371">
        <f t="shared" si="61"/>
        <v>296466540.41933918</v>
      </c>
      <c r="H79" s="372">
        <f t="shared" si="61"/>
        <v>53363.977275481055</v>
      </c>
      <c r="I79" s="373">
        <f t="shared" si="61"/>
        <v>27178551.337705195</v>
      </c>
      <c r="J79" s="374">
        <f t="shared" si="61"/>
        <v>4892.1392407869362</v>
      </c>
      <c r="K79" s="362"/>
      <c r="L79" s="367">
        <f t="shared" ref="L79:S79" si="62">SUM(L66:L68)</f>
        <v>323740289.19753367</v>
      </c>
      <c r="M79" s="368">
        <f t="shared" si="62"/>
        <v>58273.252055556062</v>
      </c>
      <c r="N79" s="369">
        <f t="shared" si="62"/>
        <v>95197.440489346336</v>
      </c>
      <c r="O79" s="370">
        <f t="shared" si="62"/>
        <v>17.135539288082342</v>
      </c>
      <c r="P79" s="371">
        <f t="shared" si="62"/>
        <v>296466540.41933918</v>
      </c>
      <c r="Q79" s="372">
        <f t="shared" si="62"/>
        <v>53363.977275481055</v>
      </c>
      <c r="R79" s="373">
        <f t="shared" si="62"/>
        <v>27178551.337705195</v>
      </c>
      <c r="S79" s="374">
        <f t="shared" si="62"/>
        <v>4892.1392407869362</v>
      </c>
      <c r="T79" s="362"/>
      <c r="U79" s="367">
        <f t="shared" ref="U79:AB79" si="63">SUM(U66:U68)</f>
        <v>0</v>
      </c>
      <c r="V79" s="368">
        <f t="shared" si="63"/>
        <v>0</v>
      </c>
      <c r="W79" s="369">
        <f t="shared" si="63"/>
        <v>0</v>
      </c>
      <c r="X79" s="370">
        <f t="shared" si="63"/>
        <v>0</v>
      </c>
      <c r="Y79" s="371">
        <f t="shared" si="63"/>
        <v>0</v>
      </c>
      <c r="Z79" s="372">
        <f t="shared" si="63"/>
        <v>0</v>
      </c>
      <c r="AA79" s="373">
        <f t="shared" si="63"/>
        <v>0</v>
      </c>
      <c r="AB79" s="374">
        <f t="shared" si="63"/>
        <v>0</v>
      </c>
      <c r="AC79" s="80"/>
    </row>
    <row r="80" spans="1:29">
      <c r="A80" s="340"/>
      <c r="B80" s="363" t="s">
        <v>106</v>
      </c>
      <c r="C80" s="24">
        <f t="shared" ref="C80:J80" si="64">SUM(C69:C71)</f>
        <v>427602150.88622546</v>
      </c>
      <c r="D80" s="25">
        <f t="shared" si="64"/>
        <v>76968.387159520586</v>
      </c>
      <c r="E80" s="32">
        <f t="shared" si="64"/>
        <v>125738.53693962183</v>
      </c>
      <c r="F80" s="33">
        <f t="shared" si="64"/>
        <v>22.632936649131931</v>
      </c>
      <c r="G80" s="40">
        <f t="shared" si="64"/>
        <v>391578479.9702751</v>
      </c>
      <c r="H80" s="41">
        <f t="shared" si="64"/>
        <v>70484.126394649531</v>
      </c>
      <c r="I80" s="46">
        <f t="shared" si="64"/>
        <v>35897932.379010729</v>
      </c>
      <c r="J80" s="10">
        <f t="shared" si="64"/>
        <v>6461.6278282219318</v>
      </c>
      <c r="K80" s="364"/>
      <c r="L80" s="24">
        <f t="shared" ref="L80:S80" si="65">SUM(L69:L71)</f>
        <v>427602150.88622546</v>
      </c>
      <c r="M80" s="25">
        <f t="shared" si="65"/>
        <v>76968.387159520586</v>
      </c>
      <c r="N80" s="32">
        <f t="shared" si="65"/>
        <v>125738.53693962183</v>
      </c>
      <c r="O80" s="33">
        <f t="shared" si="65"/>
        <v>22.632936649131931</v>
      </c>
      <c r="P80" s="40">
        <f t="shared" si="65"/>
        <v>391578479.9702751</v>
      </c>
      <c r="Q80" s="41">
        <f t="shared" si="65"/>
        <v>70484.126394649531</v>
      </c>
      <c r="R80" s="46">
        <f t="shared" si="65"/>
        <v>35897932.379010729</v>
      </c>
      <c r="S80" s="10">
        <f t="shared" si="65"/>
        <v>6461.6278282219318</v>
      </c>
      <c r="T80" s="364"/>
      <c r="U80" s="24">
        <f t="shared" ref="U80:AB80" si="66">SUM(U69:U71)</f>
        <v>0</v>
      </c>
      <c r="V80" s="25">
        <f t="shared" si="66"/>
        <v>0</v>
      </c>
      <c r="W80" s="32">
        <f t="shared" si="66"/>
        <v>0</v>
      </c>
      <c r="X80" s="33">
        <f t="shared" si="66"/>
        <v>0</v>
      </c>
      <c r="Y80" s="40">
        <f t="shared" si="66"/>
        <v>0</v>
      </c>
      <c r="Z80" s="41">
        <f t="shared" si="66"/>
        <v>0</v>
      </c>
      <c r="AA80" s="46">
        <f t="shared" si="66"/>
        <v>0</v>
      </c>
      <c r="AB80" s="10">
        <f t="shared" si="66"/>
        <v>0</v>
      </c>
      <c r="AC80" s="80"/>
    </row>
    <row r="81" spans="1:29">
      <c r="A81" s="340"/>
      <c r="B81" s="363" t="s">
        <v>107</v>
      </c>
      <c r="C81" s="24">
        <f t="shared" ref="C81:J81" si="67">SUM(C72:C74)</f>
        <v>511561146.535357</v>
      </c>
      <c r="D81" s="25">
        <f t="shared" si="67"/>
        <v>92081.006376364268</v>
      </c>
      <c r="E81" s="32">
        <f t="shared" si="67"/>
        <v>150427.09674682168</v>
      </c>
      <c r="F81" s="33">
        <f t="shared" si="67"/>
        <v>27.076877414427905</v>
      </c>
      <c r="G81" s="40">
        <f t="shared" si="67"/>
        <v>468464285.68472183</v>
      </c>
      <c r="H81" s="41">
        <f t="shared" si="67"/>
        <v>84323.57142324993</v>
      </c>
      <c r="I81" s="46">
        <f t="shared" si="67"/>
        <v>42946433.753888324</v>
      </c>
      <c r="J81" s="10">
        <f t="shared" si="67"/>
        <v>7730.3580756998981</v>
      </c>
      <c r="K81" s="364"/>
      <c r="L81" s="24">
        <f t="shared" ref="L81:S81" si="68">SUM(L72:L74)</f>
        <v>511561146.535357</v>
      </c>
      <c r="M81" s="25">
        <f t="shared" si="68"/>
        <v>92081.006376364268</v>
      </c>
      <c r="N81" s="32">
        <f t="shared" si="68"/>
        <v>150427.09674682168</v>
      </c>
      <c r="O81" s="33">
        <f t="shared" si="68"/>
        <v>27.076877414427905</v>
      </c>
      <c r="P81" s="40">
        <f t="shared" si="68"/>
        <v>468464285.68472183</v>
      </c>
      <c r="Q81" s="41">
        <f t="shared" si="68"/>
        <v>84323.57142324993</v>
      </c>
      <c r="R81" s="46">
        <f t="shared" si="68"/>
        <v>42946433.753888324</v>
      </c>
      <c r="S81" s="10">
        <f t="shared" si="68"/>
        <v>7730.3580756998981</v>
      </c>
      <c r="T81" s="364"/>
      <c r="U81" s="24">
        <f t="shared" ref="U81:AB81" si="69">SUM(U72:U74)</f>
        <v>0</v>
      </c>
      <c r="V81" s="25">
        <f t="shared" si="69"/>
        <v>0</v>
      </c>
      <c r="W81" s="32">
        <f t="shared" si="69"/>
        <v>0</v>
      </c>
      <c r="X81" s="33">
        <f t="shared" si="69"/>
        <v>0</v>
      </c>
      <c r="Y81" s="40">
        <f t="shared" si="69"/>
        <v>0</v>
      </c>
      <c r="Z81" s="41">
        <f t="shared" si="69"/>
        <v>0</v>
      </c>
      <c r="AA81" s="46">
        <f t="shared" si="69"/>
        <v>0</v>
      </c>
      <c r="AB81" s="10">
        <f t="shared" si="69"/>
        <v>0</v>
      </c>
      <c r="AC81" s="80"/>
    </row>
    <row r="82" spans="1:29" ht="15" thickBot="1">
      <c r="A82" s="340"/>
      <c r="B82" s="365" t="s">
        <v>108</v>
      </c>
      <c r="C82" s="26">
        <f t="shared" ref="C82:J82" si="70">SUM(C75:C77)</f>
        <v>905974790.514117</v>
      </c>
      <c r="D82" s="27">
        <f t="shared" si="70"/>
        <v>163075.46229254105</v>
      </c>
      <c r="E82" s="34">
        <f t="shared" si="70"/>
        <v>266406.38833862112</v>
      </c>
      <c r="F82" s="35">
        <f t="shared" si="70"/>
        <v>47.953149900951814</v>
      </c>
      <c r="G82" s="42">
        <f t="shared" si="70"/>
        <v>829650249.94764221</v>
      </c>
      <c r="H82" s="43">
        <f t="shared" si="70"/>
        <v>149337.04499057561</v>
      </c>
      <c r="I82" s="47">
        <f t="shared" si="70"/>
        <v>76058134.178136215</v>
      </c>
      <c r="J82" s="11">
        <f t="shared" si="70"/>
        <v>13690.46415206452</v>
      </c>
      <c r="K82" s="366"/>
      <c r="L82" s="26">
        <f t="shared" ref="L82:S82" si="71">SUM(L75:L77)</f>
        <v>905974790.514117</v>
      </c>
      <c r="M82" s="27">
        <f t="shared" si="71"/>
        <v>163075.46229254105</v>
      </c>
      <c r="N82" s="34">
        <f t="shared" si="71"/>
        <v>266406.38833862112</v>
      </c>
      <c r="O82" s="35">
        <f t="shared" si="71"/>
        <v>47.953149900951814</v>
      </c>
      <c r="P82" s="42">
        <f t="shared" si="71"/>
        <v>829650249.94764221</v>
      </c>
      <c r="Q82" s="43">
        <f t="shared" si="71"/>
        <v>149337.04499057561</v>
      </c>
      <c r="R82" s="47">
        <f t="shared" si="71"/>
        <v>76058134.178136215</v>
      </c>
      <c r="S82" s="11">
        <f t="shared" si="71"/>
        <v>13690.46415206452</v>
      </c>
      <c r="T82" s="366"/>
      <c r="U82" s="26">
        <f t="shared" ref="U82:AB82" si="72">SUM(U75:U77)</f>
        <v>0</v>
      </c>
      <c r="V82" s="27">
        <f t="shared" si="72"/>
        <v>0</v>
      </c>
      <c r="W82" s="34">
        <f t="shared" si="72"/>
        <v>0</v>
      </c>
      <c r="X82" s="35">
        <f t="shared" si="72"/>
        <v>0</v>
      </c>
      <c r="Y82" s="42">
        <f t="shared" si="72"/>
        <v>0</v>
      </c>
      <c r="Z82" s="43">
        <f t="shared" si="72"/>
        <v>0</v>
      </c>
      <c r="AA82" s="47">
        <f t="shared" si="72"/>
        <v>0</v>
      </c>
      <c r="AB82" s="11">
        <f t="shared" si="72"/>
        <v>0</v>
      </c>
      <c r="AC82" s="80"/>
    </row>
    <row r="83" spans="1:29" ht="15" thickBot="1"/>
    <row r="84" spans="1:29">
      <c r="B84" s="526" t="s">
        <v>139</v>
      </c>
      <c r="C84" s="524">
        <f>SUM(C6:C10)</f>
        <v>535643544</v>
      </c>
      <c r="D84" s="519"/>
      <c r="E84" s="524">
        <f>SUM(E6:E10)</f>
        <v>72371</v>
      </c>
      <c r="F84" s="519"/>
      <c r="G84" s="524">
        <f>SUM(G6:G10)</f>
        <v>485752968</v>
      </c>
      <c r="H84" s="519"/>
      <c r="I84" s="524">
        <f>SUM(I6:I10)</f>
        <v>49818205</v>
      </c>
      <c r="J84" s="520"/>
    </row>
    <row r="85" spans="1:29">
      <c r="B85" s="527" t="s">
        <v>140</v>
      </c>
      <c r="C85" s="338">
        <f>SUM(C66:C70)</f>
        <v>608885980.45263779</v>
      </c>
      <c r="D85" s="414"/>
      <c r="E85" s="338">
        <f>SUM(E66:E70)</f>
        <v>179045.94770275775</v>
      </c>
      <c r="F85" s="414"/>
      <c r="G85" s="338">
        <f>SUM(G66:G70)</f>
        <v>557589914.37883127</v>
      </c>
      <c r="H85" s="414"/>
      <c r="I85" s="338">
        <f>SUM(I66:I70)</f>
        <v>51117020.126103744</v>
      </c>
      <c r="J85" s="521"/>
    </row>
    <row r="86" spans="1:29" ht="15" thickBot="1">
      <c r="B86" s="528" t="s">
        <v>141</v>
      </c>
      <c r="C86" s="525">
        <f>C84-C85</f>
        <v>-73242436.452637792</v>
      </c>
      <c r="D86" s="522"/>
      <c r="E86" s="525">
        <f>E84-E85</f>
        <v>-106674.94770275775</v>
      </c>
      <c r="F86" s="522"/>
      <c r="G86" s="525">
        <f>G84-G85</f>
        <v>-71836946.378831267</v>
      </c>
      <c r="H86" s="522"/>
      <c r="I86" s="525">
        <f>I84-I85</f>
        <v>-1298815.1261037439</v>
      </c>
      <c r="J86" s="523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5 H6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79:J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tabSelected="1" zoomScale="85" zoomScaleNormal="85" zoomScalePageLayoutView="85" workbookViewId="0">
      <pane xSplit="2" ySplit="4" topLeftCell="C256" activePane="bottomRight" state="frozen"/>
      <selection activeCell="B6" sqref="B6"/>
      <selection pane="topRight" activeCell="B6" sqref="B6"/>
      <selection pane="bottomLeft" activeCell="B6" sqref="B6"/>
      <selection pane="bottomRight" activeCell="C260" sqref="C260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334" t="s">
        <v>109</v>
      </c>
      <c r="C1" s="81" t="s">
        <v>0</v>
      </c>
      <c r="I1" s="80"/>
      <c r="J1" s="81" t="s">
        <v>4</v>
      </c>
      <c r="P1" s="80"/>
      <c r="Q1" s="81" t="s">
        <v>110</v>
      </c>
      <c r="W1" s="80"/>
    </row>
    <row r="2" spans="1:28">
      <c r="C2" s="540" t="s">
        <v>1</v>
      </c>
      <c r="D2" s="541"/>
      <c r="E2" s="542" t="s">
        <v>2</v>
      </c>
      <c r="F2" s="543"/>
      <c r="G2" s="536" t="s">
        <v>3</v>
      </c>
      <c r="H2" s="537"/>
      <c r="I2" s="80"/>
      <c r="J2" s="540" t="s">
        <v>1</v>
      </c>
      <c r="K2" s="541"/>
      <c r="L2" s="542" t="s">
        <v>2</v>
      </c>
      <c r="M2" s="543"/>
      <c r="N2" s="536" t="s">
        <v>3</v>
      </c>
      <c r="O2" s="537"/>
      <c r="P2" s="80"/>
      <c r="Q2" s="540" t="s">
        <v>1</v>
      </c>
      <c r="R2" s="541"/>
      <c r="S2" s="542" t="s">
        <v>2</v>
      </c>
      <c r="T2" s="543"/>
      <c r="U2" s="536" t="s">
        <v>3</v>
      </c>
      <c r="V2" s="537"/>
      <c r="W2" s="80"/>
      <c r="X2" s="547" t="s">
        <v>102</v>
      </c>
      <c r="Y2" s="548"/>
    </row>
    <row r="3" spans="1:28">
      <c r="A3" s="78" t="s">
        <v>10</v>
      </c>
      <c r="B3" s="78" t="s">
        <v>103</v>
      </c>
      <c r="C3" s="376" t="s">
        <v>6</v>
      </c>
      <c r="D3" s="376" t="s">
        <v>7</v>
      </c>
      <c r="E3" s="378" t="s">
        <v>6</v>
      </c>
      <c r="F3" s="378" t="s">
        <v>7</v>
      </c>
      <c r="G3" s="377" t="s">
        <v>6</v>
      </c>
      <c r="H3" s="377" t="s">
        <v>7</v>
      </c>
      <c r="I3" s="80"/>
      <c r="J3" s="376" t="s">
        <v>6</v>
      </c>
      <c r="K3" s="376" t="s">
        <v>7</v>
      </c>
      <c r="L3" s="378" t="s">
        <v>6</v>
      </c>
      <c r="M3" s="378" t="s">
        <v>7</v>
      </c>
      <c r="N3" s="377" t="s">
        <v>6</v>
      </c>
      <c r="O3" s="377" t="s">
        <v>7</v>
      </c>
      <c r="P3" s="80"/>
      <c r="Q3" s="376" t="s">
        <v>6</v>
      </c>
      <c r="R3" s="376" t="s">
        <v>7</v>
      </c>
      <c r="S3" s="378" t="s">
        <v>6</v>
      </c>
      <c r="T3" s="378" t="s">
        <v>7</v>
      </c>
      <c r="U3" s="377" t="s">
        <v>6</v>
      </c>
      <c r="V3" s="377" t="s">
        <v>7</v>
      </c>
      <c r="W3" s="80"/>
      <c r="X3" s="339" t="s">
        <v>6</v>
      </c>
      <c r="Y3" s="339" t="s">
        <v>7</v>
      </c>
    </row>
    <row r="4" spans="1:28">
      <c r="A4" s="83"/>
      <c r="B4" s="100" t="s">
        <v>0</v>
      </c>
      <c r="C4" s="94">
        <f>SUBTOTAL(9,C6:C381)</f>
        <v>1144963</v>
      </c>
      <c r="D4" s="95">
        <f t="shared" ref="D4:V4" si="0">SUBTOTAL(9,D6:D381)</f>
        <v>529.8549999999999</v>
      </c>
      <c r="E4" s="96">
        <f t="shared" si="0"/>
        <v>909909284</v>
      </c>
      <c r="F4" s="97">
        <f t="shared" si="0"/>
        <v>265692.58499999944</v>
      </c>
      <c r="G4" s="98">
        <f t="shared" si="0"/>
        <v>169840731</v>
      </c>
      <c r="H4" s="99">
        <f t="shared" si="0"/>
        <v>50236.827999999594</v>
      </c>
      <c r="I4" s="82"/>
      <c r="J4" s="94">
        <f t="shared" si="0"/>
        <v>1046843</v>
      </c>
      <c r="K4" s="95">
        <f t="shared" si="0"/>
        <v>513.24700000000007</v>
      </c>
      <c r="L4" s="96">
        <f t="shared" si="0"/>
        <v>851060429</v>
      </c>
      <c r="M4" s="97">
        <f t="shared" si="0"/>
        <v>247108.27599999993</v>
      </c>
      <c r="N4" s="98">
        <f t="shared" si="0"/>
        <v>157130188</v>
      </c>
      <c r="O4" s="99">
        <f t="shared" si="0"/>
        <v>46121.695999999705</v>
      </c>
      <c r="P4" s="82"/>
      <c r="Q4" s="94">
        <f t="shared" si="0"/>
        <v>98120</v>
      </c>
      <c r="R4" s="95">
        <f t="shared" si="0"/>
        <v>16.607999999999979</v>
      </c>
      <c r="S4" s="96">
        <f t="shared" si="0"/>
        <v>58848855</v>
      </c>
      <c r="T4" s="97">
        <f t="shared" si="0"/>
        <v>18584.308999999579</v>
      </c>
      <c r="U4" s="98">
        <f t="shared" si="0"/>
        <v>12710543</v>
      </c>
      <c r="V4" s="99">
        <f t="shared" si="0"/>
        <v>4115.1319999999032</v>
      </c>
      <c r="W4" s="82"/>
      <c r="X4" s="93"/>
      <c r="Y4" s="93"/>
    </row>
    <row r="5" spans="1:28">
      <c r="A5" s="83"/>
      <c r="B5" s="83" t="s">
        <v>12</v>
      </c>
      <c r="C5" s="84">
        <f>SUBTOTAL(9,C6:C36)</f>
        <v>17985</v>
      </c>
      <c r="D5" s="85">
        <f t="shared" ref="D5:H5" si="1">SUBTOTAL(9,D6:D36)</f>
        <v>0.85000000000000031</v>
      </c>
      <c r="E5" s="86">
        <f t="shared" si="1"/>
        <v>83731674</v>
      </c>
      <c r="F5" s="87">
        <f t="shared" si="1"/>
        <v>11744.779999999999</v>
      </c>
      <c r="G5" s="88">
        <f t="shared" si="1"/>
        <v>6427843</v>
      </c>
      <c r="H5" s="9">
        <f t="shared" si="1"/>
        <v>571.70000000000005</v>
      </c>
      <c r="I5" s="82"/>
      <c r="J5" s="84">
        <f>SUBTOTAL(9,J6:J36)</f>
        <v>6616</v>
      </c>
      <c r="K5" s="85">
        <f>SUBTOTAL(9,K6:K36)</f>
        <v>0.51000000000000023</v>
      </c>
      <c r="L5" s="86">
        <f t="shared" ref="L5:O5" si="2">SUBTOTAL(9,L6:L36)</f>
        <v>79105684</v>
      </c>
      <c r="M5" s="87">
        <f t="shared" si="2"/>
        <v>10850.28</v>
      </c>
      <c r="N5" s="88">
        <f t="shared" si="2"/>
        <v>5853720</v>
      </c>
      <c r="O5" s="9">
        <f t="shared" si="2"/>
        <v>501.09</v>
      </c>
      <c r="P5" s="82"/>
      <c r="Q5" s="84">
        <f>SUBTOTAL(9,Q6:Q36)</f>
        <v>11369</v>
      </c>
      <c r="R5" s="85">
        <f t="shared" ref="R5:V5" si="3">SUBTOTAL(9,R6:R36)</f>
        <v>0.33999999999999997</v>
      </c>
      <c r="S5" s="86">
        <f t="shared" si="3"/>
        <v>4625990</v>
      </c>
      <c r="T5" s="87">
        <f t="shared" si="3"/>
        <v>894.5</v>
      </c>
      <c r="U5" s="88">
        <f t="shared" si="3"/>
        <v>574123</v>
      </c>
      <c r="V5" s="9">
        <f t="shared" si="3"/>
        <v>70.61</v>
      </c>
      <c r="W5" s="82"/>
      <c r="X5" s="93"/>
      <c r="Y5" s="93"/>
    </row>
    <row r="6" spans="1:28" hidden="1" outlineLevel="1">
      <c r="A6" s="91">
        <v>43101</v>
      </c>
      <c r="B6" s="92">
        <f t="shared" ref="B6:B25" si="4">MONTH(A6)</f>
        <v>1</v>
      </c>
      <c r="C6" s="30">
        <v>468</v>
      </c>
      <c r="D6" s="31">
        <v>0.02</v>
      </c>
      <c r="E6" s="38">
        <v>2474930</v>
      </c>
      <c r="F6" s="39">
        <v>203.37</v>
      </c>
      <c r="G6" s="45">
        <v>205252</v>
      </c>
      <c r="H6" s="12">
        <v>11</v>
      </c>
      <c r="I6" s="80"/>
      <c r="J6" s="30">
        <v>188</v>
      </c>
      <c r="K6" s="31">
        <v>0.02</v>
      </c>
      <c r="L6" s="38">
        <v>2402473</v>
      </c>
      <c r="M6" s="39">
        <v>190.71</v>
      </c>
      <c r="N6" s="45">
        <v>190946</v>
      </c>
      <c r="O6" s="12">
        <v>9.73</v>
      </c>
      <c r="P6" s="80"/>
      <c r="Q6" s="30">
        <f t="shared" ref="Q6:V36" si="5">C6-J6</f>
        <v>280</v>
      </c>
      <c r="R6" s="31">
        <f t="shared" si="5"/>
        <v>0</v>
      </c>
      <c r="S6" s="38">
        <f t="shared" si="5"/>
        <v>72457</v>
      </c>
      <c r="T6" s="39">
        <f t="shared" si="5"/>
        <v>12.659999999999997</v>
      </c>
      <c r="U6" s="45">
        <f t="shared" si="5"/>
        <v>14306</v>
      </c>
      <c r="V6" s="12">
        <f t="shared" si="5"/>
        <v>1.2699999999999996</v>
      </c>
      <c r="W6" s="80"/>
      <c r="X6" s="338">
        <f>SUM(C6,E6,G6)</f>
        <v>2680650</v>
      </c>
      <c r="Y6" s="350">
        <f>SUM(D6,F6,H6)</f>
        <v>214.39000000000001</v>
      </c>
      <c r="AA6" s="93">
        <v>1</v>
      </c>
      <c r="AB6" s="382">
        <v>31</v>
      </c>
    </row>
    <row r="7" spans="1:28" hidden="1" outlineLevel="1">
      <c r="A7" s="91">
        <v>43102</v>
      </c>
      <c r="B7" s="92">
        <f t="shared" si="4"/>
        <v>1</v>
      </c>
      <c r="C7" s="30">
        <v>482</v>
      </c>
      <c r="D7" s="31">
        <v>0.01</v>
      </c>
      <c r="E7" s="38">
        <v>1900625</v>
      </c>
      <c r="F7" s="39">
        <v>182.01</v>
      </c>
      <c r="G7" s="45">
        <v>196997</v>
      </c>
      <c r="H7" s="12">
        <v>12.44</v>
      </c>
      <c r="I7" s="80"/>
      <c r="J7" s="30">
        <v>186</v>
      </c>
      <c r="K7" s="31">
        <v>0.01</v>
      </c>
      <c r="L7" s="38">
        <v>1831112</v>
      </c>
      <c r="M7" s="39">
        <v>165.43</v>
      </c>
      <c r="N7" s="45">
        <v>180191</v>
      </c>
      <c r="O7" s="12">
        <v>10.68</v>
      </c>
      <c r="P7" s="80"/>
      <c r="Q7" s="30">
        <f t="shared" si="5"/>
        <v>296</v>
      </c>
      <c r="R7" s="31">
        <f t="shared" si="5"/>
        <v>0</v>
      </c>
      <c r="S7" s="38">
        <f t="shared" si="5"/>
        <v>69513</v>
      </c>
      <c r="T7" s="39">
        <f t="shared" si="5"/>
        <v>16.579999999999984</v>
      </c>
      <c r="U7" s="45">
        <f t="shared" si="5"/>
        <v>16806</v>
      </c>
      <c r="V7" s="12">
        <f t="shared" si="5"/>
        <v>1.7599999999999998</v>
      </c>
      <c r="W7" s="80"/>
      <c r="X7" s="338">
        <f t="shared" ref="X7:Y36" si="6">SUM(C7,E7,G7)</f>
        <v>2098104</v>
      </c>
      <c r="Y7" s="350">
        <f t="shared" si="6"/>
        <v>194.45999999999998</v>
      </c>
      <c r="AA7" s="93">
        <v>2</v>
      </c>
      <c r="AB7" s="382">
        <v>28</v>
      </c>
    </row>
    <row r="8" spans="1:28" hidden="1" outlineLevel="1">
      <c r="A8" s="91">
        <v>43103</v>
      </c>
      <c r="B8" s="92">
        <f t="shared" si="4"/>
        <v>1</v>
      </c>
      <c r="C8" s="30">
        <v>455</v>
      </c>
      <c r="D8" s="31">
        <v>0.02</v>
      </c>
      <c r="E8" s="38">
        <v>1998811</v>
      </c>
      <c r="F8" s="39">
        <v>214.93</v>
      </c>
      <c r="G8" s="45">
        <v>206918</v>
      </c>
      <c r="H8" s="12">
        <v>13.9</v>
      </c>
      <c r="I8" s="80"/>
      <c r="J8" s="30">
        <v>184</v>
      </c>
      <c r="K8" s="31">
        <v>0.01</v>
      </c>
      <c r="L8" s="38">
        <v>1928145</v>
      </c>
      <c r="M8" s="39">
        <v>195.72</v>
      </c>
      <c r="N8" s="45">
        <v>187755</v>
      </c>
      <c r="O8" s="12">
        <v>12.19</v>
      </c>
      <c r="P8" s="80"/>
      <c r="Q8" s="30">
        <f t="shared" si="5"/>
        <v>271</v>
      </c>
      <c r="R8" s="31">
        <f t="shared" si="5"/>
        <v>0.01</v>
      </c>
      <c r="S8" s="38">
        <f t="shared" si="5"/>
        <v>70666</v>
      </c>
      <c r="T8" s="39">
        <f t="shared" si="5"/>
        <v>19.210000000000008</v>
      </c>
      <c r="U8" s="45">
        <f t="shared" si="5"/>
        <v>19163</v>
      </c>
      <c r="V8" s="12">
        <f t="shared" si="5"/>
        <v>1.7100000000000009</v>
      </c>
      <c r="W8" s="80"/>
      <c r="X8" s="338">
        <f t="shared" si="6"/>
        <v>2206184</v>
      </c>
      <c r="Y8" s="350">
        <f t="shared" si="6"/>
        <v>228.85000000000002</v>
      </c>
      <c r="AA8" s="93">
        <v>3</v>
      </c>
      <c r="AB8" s="382">
        <v>31</v>
      </c>
    </row>
    <row r="9" spans="1:28" hidden="1" outlineLevel="1">
      <c r="A9" s="91">
        <v>43104</v>
      </c>
      <c r="B9" s="92">
        <f t="shared" si="4"/>
        <v>1</v>
      </c>
      <c r="C9" s="30">
        <v>419</v>
      </c>
      <c r="D9" s="31">
        <v>0.02</v>
      </c>
      <c r="E9" s="38">
        <v>2097524</v>
      </c>
      <c r="F9" s="39">
        <v>215.51</v>
      </c>
      <c r="G9" s="45">
        <v>207081</v>
      </c>
      <c r="H9" s="12">
        <v>13.76</v>
      </c>
      <c r="I9" s="80"/>
      <c r="J9" s="30">
        <v>161</v>
      </c>
      <c r="K9" s="31">
        <v>0.01</v>
      </c>
      <c r="L9" s="38">
        <v>2018423</v>
      </c>
      <c r="M9" s="39">
        <v>195.28</v>
      </c>
      <c r="N9" s="45">
        <v>187491</v>
      </c>
      <c r="O9" s="12">
        <v>12.15</v>
      </c>
      <c r="P9" s="80"/>
      <c r="Q9" s="30">
        <f t="shared" si="5"/>
        <v>258</v>
      </c>
      <c r="R9" s="31">
        <f t="shared" si="5"/>
        <v>0.01</v>
      </c>
      <c r="S9" s="38">
        <f t="shared" si="5"/>
        <v>79101</v>
      </c>
      <c r="T9" s="39">
        <f t="shared" si="5"/>
        <v>20.22999999999999</v>
      </c>
      <c r="U9" s="45">
        <f t="shared" si="5"/>
        <v>19590</v>
      </c>
      <c r="V9" s="12">
        <f t="shared" si="5"/>
        <v>1.6099999999999994</v>
      </c>
      <c r="W9" s="80"/>
      <c r="X9" s="338">
        <f t="shared" si="6"/>
        <v>2305024</v>
      </c>
      <c r="Y9" s="350">
        <f t="shared" si="6"/>
        <v>229.29</v>
      </c>
      <c r="AA9" s="93">
        <v>4</v>
      </c>
      <c r="AB9" s="382">
        <v>30</v>
      </c>
    </row>
    <row r="10" spans="1:28" hidden="1" outlineLevel="1">
      <c r="A10" s="91">
        <v>43105</v>
      </c>
      <c r="B10" s="92">
        <f t="shared" si="4"/>
        <v>1</v>
      </c>
      <c r="C10" s="30">
        <v>441</v>
      </c>
      <c r="D10" s="31">
        <v>0.01</v>
      </c>
      <c r="E10" s="38">
        <v>3074976</v>
      </c>
      <c r="F10" s="39">
        <v>294.74</v>
      </c>
      <c r="G10" s="45">
        <v>255631</v>
      </c>
      <c r="H10" s="12">
        <v>14.2</v>
      </c>
      <c r="I10" s="80"/>
      <c r="J10" s="30">
        <v>179</v>
      </c>
      <c r="K10" s="31">
        <v>0.01</v>
      </c>
      <c r="L10" s="38">
        <v>2966791</v>
      </c>
      <c r="M10" s="39">
        <v>271.19</v>
      </c>
      <c r="N10" s="45">
        <v>233310</v>
      </c>
      <c r="O10" s="12">
        <v>12.6</v>
      </c>
      <c r="P10" s="80"/>
      <c r="Q10" s="30">
        <f t="shared" si="5"/>
        <v>262</v>
      </c>
      <c r="R10" s="31">
        <f t="shared" si="5"/>
        <v>0</v>
      </c>
      <c r="S10" s="38">
        <f t="shared" si="5"/>
        <v>108185</v>
      </c>
      <c r="T10" s="39">
        <f t="shared" si="5"/>
        <v>23.550000000000011</v>
      </c>
      <c r="U10" s="45">
        <f t="shared" si="5"/>
        <v>22321</v>
      </c>
      <c r="V10" s="12">
        <f t="shared" si="5"/>
        <v>1.5999999999999996</v>
      </c>
      <c r="W10" s="80"/>
      <c r="X10" s="338">
        <f t="shared" si="6"/>
        <v>3331048</v>
      </c>
      <c r="Y10" s="350">
        <f t="shared" si="6"/>
        <v>308.95</v>
      </c>
      <c r="AA10" s="93">
        <v>5</v>
      </c>
      <c r="AB10" s="382">
        <v>31</v>
      </c>
    </row>
    <row r="11" spans="1:28" hidden="1" outlineLevel="1">
      <c r="A11" s="91">
        <v>43106</v>
      </c>
      <c r="B11" s="92">
        <f t="shared" si="4"/>
        <v>1</v>
      </c>
      <c r="C11" s="30">
        <v>515</v>
      </c>
      <c r="D11" s="31">
        <v>0.02</v>
      </c>
      <c r="E11" s="38">
        <v>3038045</v>
      </c>
      <c r="F11" s="39">
        <v>258.33</v>
      </c>
      <c r="G11" s="45">
        <v>276237</v>
      </c>
      <c r="H11" s="12">
        <v>14.4</v>
      </c>
      <c r="I11" s="80"/>
      <c r="J11" s="30">
        <v>196</v>
      </c>
      <c r="K11" s="31">
        <v>0.01</v>
      </c>
      <c r="L11" s="38">
        <v>2911672</v>
      </c>
      <c r="M11" s="39">
        <v>239.66</v>
      </c>
      <c r="N11" s="45">
        <v>251191</v>
      </c>
      <c r="O11" s="12">
        <v>12.9</v>
      </c>
      <c r="P11" s="80"/>
      <c r="Q11" s="30">
        <f t="shared" si="5"/>
        <v>319</v>
      </c>
      <c r="R11" s="31">
        <f t="shared" si="5"/>
        <v>0.01</v>
      </c>
      <c r="S11" s="38">
        <f t="shared" si="5"/>
        <v>126373</v>
      </c>
      <c r="T11" s="39">
        <f t="shared" si="5"/>
        <v>18.669999999999987</v>
      </c>
      <c r="U11" s="45">
        <f t="shared" si="5"/>
        <v>25046</v>
      </c>
      <c r="V11" s="12">
        <f t="shared" si="5"/>
        <v>1.5</v>
      </c>
      <c r="W11" s="80"/>
      <c r="X11" s="338">
        <f t="shared" si="6"/>
        <v>3314797</v>
      </c>
      <c r="Y11" s="350">
        <f t="shared" si="6"/>
        <v>272.74999999999994</v>
      </c>
      <c r="AA11" s="93">
        <v>6</v>
      </c>
      <c r="AB11" s="382">
        <v>30</v>
      </c>
    </row>
    <row r="12" spans="1:28" hidden="1" outlineLevel="1">
      <c r="A12" s="91">
        <v>43107</v>
      </c>
      <c r="B12" s="92">
        <f t="shared" si="4"/>
        <v>1</v>
      </c>
      <c r="C12" s="30">
        <v>499</v>
      </c>
      <c r="D12" s="31">
        <v>0.01</v>
      </c>
      <c r="E12" s="38">
        <v>1875582</v>
      </c>
      <c r="F12" s="39">
        <v>168.64</v>
      </c>
      <c r="G12" s="45">
        <v>195319</v>
      </c>
      <c r="H12" s="12">
        <v>12.35</v>
      </c>
      <c r="I12" s="80"/>
      <c r="J12" s="30">
        <v>164</v>
      </c>
      <c r="K12" s="31">
        <v>0.01</v>
      </c>
      <c r="L12" s="38">
        <v>1762011</v>
      </c>
      <c r="M12" s="39">
        <v>149.01</v>
      </c>
      <c r="N12" s="45">
        <v>175695</v>
      </c>
      <c r="O12" s="12">
        <v>11.04</v>
      </c>
      <c r="P12" s="80"/>
      <c r="Q12" s="30">
        <f t="shared" si="5"/>
        <v>335</v>
      </c>
      <c r="R12" s="31">
        <f t="shared" si="5"/>
        <v>0</v>
      </c>
      <c r="S12" s="38">
        <f t="shared" si="5"/>
        <v>113571</v>
      </c>
      <c r="T12" s="39">
        <f t="shared" si="5"/>
        <v>19.629999999999995</v>
      </c>
      <c r="U12" s="45">
        <f t="shared" si="5"/>
        <v>19624</v>
      </c>
      <c r="V12" s="12">
        <f t="shared" si="5"/>
        <v>1.3100000000000005</v>
      </c>
      <c r="W12" s="80"/>
      <c r="X12" s="338">
        <f t="shared" si="6"/>
        <v>2071400</v>
      </c>
      <c r="Y12" s="350">
        <f t="shared" si="6"/>
        <v>180.99999999999997</v>
      </c>
      <c r="AA12" s="93">
        <v>7</v>
      </c>
      <c r="AB12" s="382">
        <v>31</v>
      </c>
    </row>
    <row r="13" spans="1:28" hidden="1" outlineLevel="1">
      <c r="A13" s="91">
        <v>43108</v>
      </c>
      <c r="B13" s="92">
        <f t="shared" si="4"/>
        <v>1</v>
      </c>
      <c r="C13" s="30">
        <v>559</v>
      </c>
      <c r="D13" s="31">
        <v>0.04</v>
      </c>
      <c r="E13" s="38">
        <v>1867154</v>
      </c>
      <c r="F13" s="39">
        <v>190.72</v>
      </c>
      <c r="G13" s="45">
        <v>195597</v>
      </c>
      <c r="H13" s="12">
        <v>13.58</v>
      </c>
      <c r="I13" s="80"/>
      <c r="J13" s="30">
        <v>206</v>
      </c>
      <c r="K13" s="31">
        <v>0.03</v>
      </c>
      <c r="L13" s="38">
        <v>1760168</v>
      </c>
      <c r="M13" s="39">
        <v>164.66</v>
      </c>
      <c r="N13" s="45">
        <v>177545</v>
      </c>
      <c r="O13" s="12">
        <v>12.03</v>
      </c>
      <c r="P13" s="80"/>
      <c r="Q13" s="30">
        <f t="shared" si="5"/>
        <v>353</v>
      </c>
      <c r="R13" s="31">
        <f t="shared" si="5"/>
        <v>1.0000000000000002E-2</v>
      </c>
      <c r="S13" s="38">
        <f t="shared" si="5"/>
        <v>106986</v>
      </c>
      <c r="T13" s="39">
        <f t="shared" si="5"/>
        <v>26.060000000000002</v>
      </c>
      <c r="U13" s="45">
        <f t="shared" si="5"/>
        <v>18052</v>
      </c>
      <c r="V13" s="12">
        <f t="shared" si="5"/>
        <v>1.5500000000000007</v>
      </c>
      <c r="W13" s="80"/>
      <c r="X13" s="338">
        <f t="shared" si="6"/>
        <v>2063310</v>
      </c>
      <c r="Y13" s="350">
        <f t="shared" si="6"/>
        <v>204.34</v>
      </c>
      <c r="AA13" s="93">
        <v>8</v>
      </c>
      <c r="AB13" s="382">
        <v>31</v>
      </c>
    </row>
    <row r="14" spans="1:28" hidden="1" outlineLevel="1">
      <c r="A14" s="91">
        <v>43109</v>
      </c>
      <c r="B14" s="92">
        <f t="shared" si="4"/>
        <v>1</v>
      </c>
      <c r="C14" s="30">
        <v>572</v>
      </c>
      <c r="D14" s="31">
        <v>0.01</v>
      </c>
      <c r="E14" s="38">
        <v>2046639</v>
      </c>
      <c r="F14" s="39">
        <v>203.89</v>
      </c>
      <c r="G14" s="45">
        <v>212498</v>
      </c>
      <c r="H14" s="12">
        <v>16.920000000000002</v>
      </c>
      <c r="I14" s="80"/>
      <c r="J14" s="30">
        <v>208</v>
      </c>
      <c r="K14" s="31">
        <v>0.01</v>
      </c>
      <c r="L14" s="38">
        <v>1938312</v>
      </c>
      <c r="M14" s="39">
        <v>179.69</v>
      </c>
      <c r="N14" s="45">
        <v>193059</v>
      </c>
      <c r="O14" s="12">
        <v>14.84</v>
      </c>
      <c r="P14" s="80"/>
      <c r="Q14" s="30">
        <f t="shared" si="5"/>
        <v>364</v>
      </c>
      <c r="R14" s="31">
        <f t="shared" si="5"/>
        <v>0</v>
      </c>
      <c r="S14" s="38">
        <f t="shared" si="5"/>
        <v>108327</v>
      </c>
      <c r="T14" s="39">
        <f t="shared" si="5"/>
        <v>24.199999999999989</v>
      </c>
      <c r="U14" s="45">
        <f t="shared" si="5"/>
        <v>19439</v>
      </c>
      <c r="V14" s="12">
        <f t="shared" si="5"/>
        <v>2.0800000000000018</v>
      </c>
      <c r="W14" s="80"/>
      <c r="X14" s="338">
        <f t="shared" si="6"/>
        <v>2259709</v>
      </c>
      <c r="Y14" s="350">
        <f t="shared" si="6"/>
        <v>220.82</v>
      </c>
      <c r="AA14" s="93">
        <v>9</v>
      </c>
      <c r="AB14" s="382">
        <v>30</v>
      </c>
    </row>
    <row r="15" spans="1:28" hidden="1" outlineLevel="1">
      <c r="A15" s="91">
        <v>43110</v>
      </c>
      <c r="B15" s="92">
        <f t="shared" si="4"/>
        <v>1</v>
      </c>
      <c r="C15" s="30">
        <v>510</v>
      </c>
      <c r="D15" s="31">
        <v>0.02</v>
      </c>
      <c r="E15" s="38">
        <v>1994473</v>
      </c>
      <c r="F15" s="39">
        <v>209.52</v>
      </c>
      <c r="G15" s="45">
        <v>203221</v>
      </c>
      <c r="H15" s="12">
        <v>15.61</v>
      </c>
      <c r="I15" s="80"/>
      <c r="J15" s="30">
        <v>164</v>
      </c>
      <c r="K15" s="31">
        <v>0.01</v>
      </c>
      <c r="L15" s="38">
        <v>1892423</v>
      </c>
      <c r="M15" s="39">
        <v>183.25</v>
      </c>
      <c r="N15" s="45">
        <v>184662</v>
      </c>
      <c r="O15" s="12">
        <v>13.73</v>
      </c>
      <c r="P15" s="80"/>
      <c r="Q15" s="30">
        <f t="shared" si="5"/>
        <v>346</v>
      </c>
      <c r="R15" s="31">
        <f t="shared" si="5"/>
        <v>0.01</v>
      </c>
      <c r="S15" s="38">
        <f t="shared" si="5"/>
        <v>102050</v>
      </c>
      <c r="T15" s="39">
        <f t="shared" si="5"/>
        <v>26.27000000000001</v>
      </c>
      <c r="U15" s="45">
        <f t="shared" si="5"/>
        <v>18559</v>
      </c>
      <c r="V15" s="12">
        <f t="shared" si="5"/>
        <v>1.879999999999999</v>
      </c>
      <c r="W15" s="80"/>
      <c r="X15" s="338">
        <f t="shared" si="6"/>
        <v>2198204</v>
      </c>
      <c r="Y15" s="350">
        <f t="shared" si="6"/>
        <v>225.15000000000003</v>
      </c>
      <c r="AA15" s="93">
        <v>10</v>
      </c>
      <c r="AB15" s="382">
        <v>31</v>
      </c>
    </row>
    <row r="16" spans="1:28" hidden="1" outlineLevel="1">
      <c r="A16" s="91">
        <v>43111</v>
      </c>
      <c r="B16" s="92">
        <f t="shared" si="4"/>
        <v>1</v>
      </c>
      <c r="C16" s="30">
        <v>570</v>
      </c>
      <c r="D16" s="31">
        <v>0.02</v>
      </c>
      <c r="E16" s="38">
        <v>2080943</v>
      </c>
      <c r="F16" s="39">
        <v>232.69</v>
      </c>
      <c r="G16" s="45">
        <v>190037</v>
      </c>
      <c r="H16" s="12">
        <v>14.54</v>
      </c>
      <c r="I16" s="80"/>
      <c r="J16" s="30">
        <v>181</v>
      </c>
      <c r="K16" s="31">
        <v>0.01</v>
      </c>
      <c r="L16" s="38">
        <v>1973378</v>
      </c>
      <c r="M16" s="39">
        <v>207.67</v>
      </c>
      <c r="N16" s="45">
        <v>172445</v>
      </c>
      <c r="O16" s="12">
        <v>12.46</v>
      </c>
      <c r="P16" s="80"/>
      <c r="Q16" s="30">
        <f t="shared" si="5"/>
        <v>389</v>
      </c>
      <c r="R16" s="31">
        <f t="shared" si="5"/>
        <v>0.01</v>
      </c>
      <c r="S16" s="38">
        <f t="shared" si="5"/>
        <v>107565</v>
      </c>
      <c r="T16" s="39">
        <f t="shared" si="5"/>
        <v>25.02000000000001</v>
      </c>
      <c r="U16" s="45">
        <f t="shared" si="5"/>
        <v>17592</v>
      </c>
      <c r="V16" s="12">
        <f t="shared" si="5"/>
        <v>2.0799999999999983</v>
      </c>
      <c r="W16" s="80"/>
      <c r="X16" s="338">
        <f t="shared" si="6"/>
        <v>2271550</v>
      </c>
      <c r="Y16" s="350">
        <f t="shared" si="6"/>
        <v>247.25</v>
      </c>
      <c r="AA16" s="93">
        <v>11</v>
      </c>
      <c r="AB16" s="382">
        <v>30</v>
      </c>
    </row>
    <row r="17" spans="1:33" hidden="1" outlineLevel="1">
      <c r="A17" s="91">
        <v>43112</v>
      </c>
      <c r="B17" s="92">
        <f t="shared" si="4"/>
        <v>1</v>
      </c>
      <c r="C17" s="30">
        <v>597</v>
      </c>
      <c r="D17" s="31">
        <v>0.03</v>
      </c>
      <c r="E17" s="38">
        <v>2632134</v>
      </c>
      <c r="F17" s="39">
        <v>337.42</v>
      </c>
      <c r="G17" s="45">
        <v>237989</v>
      </c>
      <c r="H17" s="12">
        <v>21.68</v>
      </c>
      <c r="I17" s="80"/>
      <c r="J17" s="30">
        <v>220</v>
      </c>
      <c r="K17" s="31">
        <v>0.02</v>
      </c>
      <c r="L17" s="38">
        <v>2502034</v>
      </c>
      <c r="M17" s="39">
        <v>313.61</v>
      </c>
      <c r="N17" s="45">
        <v>216421</v>
      </c>
      <c r="O17" s="12">
        <v>19.3</v>
      </c>
      <c r="P17" s="80"/>
      <c r="Q17" s="30">
        <f t="shared" si="5"/>
        <v>377</v>
      </c>
      <c r="R17" s="31">
        <f t="shared" si="5"/>
        <v>9.9999999999999985E-3</v>
      </c>
      <c r="S17" s="38">
        <f t="shared" si="5"/>
        <v>130100</v>
      </c>
      <c r="T17" s="39">
        <f t="shared" si="5"/>
        <v>23.810000000000002</v>
      </c>
      <c r="U17" s="45">
        <f t="shared" si="5"/>
        <v>21568</v>
      </c>
      <c r="V17" s="12">
        <f t="shared" si="5"/>
        <v>2.379999999999999</v>
      </c>
      <c r="W17" s="80"/>
      <c r="X17" s="338">
        <f t="shared" si="6"/>
        <v>2870720</v>
      </c>
      <c r="Y17" s="350">
        <f t="shared" si="6"/>
        <v>359.13</v>
      </c>
      <c r="AA17" s="93">
        <v>12</v>
      </c>
      <c r="AB17" s="382">
        <v>31</v>
      </c>
      <c r="AC17" s="337"/>
      <c r="AD17" s="337"/>
      <c r="AE17" s="337"/>
      <c r="AF17" s="337"/>
      <c r="AG17" s="337"/>
    </row>
    <row r="18" spans="1:33" hidden="1" outlineLevel="1">
      <c r="A18" s="91">
        <v>43113</v>
      </c>
      <c r="B18" s="92">
        <f t="shared" si="4"/>
        <v>1</v>
      </c>
      <c r="C18" s="30">
        <v>629</v>
      </c>
      <c r="D18" s="31">
        <v>0.01</v>
      </c>
      <c r="E18" s="38">
        <v>2932369</v>
      </c>
      <c r="F18" s="39">
        <v>336.75</v>
      </c>
      <c r="G18" s="45">
        <v>235839</v>
      </c>
      <c r="H18" s="12">
        <v>20.170000000000002</v>
      </c>
      <c r="I18" s="80"/>
      <c r="J18" s="30">
        <v>259</v>
      </c>
      <c r="K18" s="31">
        <v>0.01</v>
      </c>
      <c r="L18" s="38">
        <v>2775126</v>
      </c>
      <c r="M18" s="39">
        <v>312.48</v>
      </c>
      <c r="N18" s="45">
        <v>214797</v>
      </c>
      <c r="O18" s="12">
        <v>17.98</v>
      </c>
      <c r="P18" s="80"/>
      <c r="Q18" s="30">
        <f t="shared" si="5"/>
        <v>370</v>
      </c>
      <c r="R18" s="31">
        <f t="shared" si="5"/>
        <v>0</v>
      </c>
      <c r="S18" s="38">
        <f t="shared" si="5"/>
        <v>157243</v>
      </c>
      <c r="T18" s="39">
        <f t="shared" si="5"/>
        <v>24.269999999999982</v>
      </c>
      <c r="U18" s="45">
        <f t="shared" si="5"/>
        <v>21042</v>
      </c>
      <c r="V18" s="12">
        <f t="shared" si="5"/>
        <v>2.1900000000000013</v>
      </c>
      <c r="W18" s="80"/>
      <c r="X18" s="338">
        <f t="shared" si="6"/>
        <v>3168837</v>
      </c>
      <c r="Y18" s="350">
        <f t="shared" si="6"/>
        <v>356.93</v>
      </c>
      <c r="AA18" s="337"/>
      <c r="AB18" s="337"/>
      <c r="AC18" s="337"/>
      <c r="AD18" s="337"/>
      <c r="AE18" s="337"/>
      <c r="AF18" s="337"/>
      <c r="AG18" s="337"/>
    </row>
    <row r="19" spans="1:33" hidden="1" outlineLevel="1">
      <c r="A19" s="91">
        <v>43114</v>
      </c>
      <c r="B19" s="92">
        <f t="shared" si="4"/>
        <v>1</v>
      </c>
      <c r="C19" s="30">
        <v>491</v>
      </c>
      <c r="D19" s="31">
        <v>0.03</v>
      </c>
      <c r="E19" s="38">
        <v>2254852</v>
      </c>
      <c r="F19" s="39">
        <v>289.36</v>
      </c>
      <c r="G19" s="45">
        <v>195781</v>
      </c>
      <c r="H19" s="12">
        <v>18.649999999999999</v>
      </c>
      <c r="I19" s="80"/>
      <c r="J19" s="30">
        <v>169</v>
      </c>
      <c r="K19" s="31">
        <v>0.01</v>
      </c>
      <c r="L19" s="38">
        <v>2090462</v>
      </c>
      <c r="M19" s="39">
        <v>260.43</v>
      </c>
      <c r="N19" s="45">
        <v>175950</v>
      </c>
      <c r="O19" s="12">
        <v>16.79</v>
      </c>
      <c r="P19" s="80"/>
      <c r="Q19" s="30">
        <f t="shared" si="5"/>
        <v>322</v>
      </c>
      <c r="R19" s="31">
        <f t="shared" si="5"/>
        <v>1.9999999999999997E-2</v>
      </c>
      <c r="S19" s="38">
        <f t="shared" si="5"/>
        <v>164390</v>
      </c>
      <c r="T19" s="39">
        <f t="shared" si="5"/>
        <v>28.930000000000007</v>
      </c>
      <c r="U19" s="45">
        <f t="shared" si="5"/>
        <v>19831</v>
      </c>
      <c r="V19" s="12">
        <f t="shared" si="5"/>
        <v>1.8599999999999994</v>
      </c>
      <c r="W19" s="80"/>
      <c r="X19" s="338">
        <f t="shared" si="6"/>
        <v>2451124</v>
      </c>
      <c r="Y19" s="350">
        <f t="shared" si="6"/>
        <v>308.03999999999996</v>
      </c>
    </row>
    <row r="20" spans="1:33" hidden="1" outlineLevel="1">
      <c r="A20" s="91">
        <v>43115</v>
      </c>
      <c r="B20" s="92">
        <f t="shared" si="4"/>
        <v>1</v>
      </c>
      <c r="C20" s="30">
        <v>533</v>
      </c>
      <c r="D20" s="31">
        <v>0.02</v>
      </c>
      <c r="E20" s="38">
        <v>3234906</v>
      </c>
      <c r="F20" s="39">
        <v>437.65</v>
      </c>
      <c r="G20" s="45">
        <v>245854</v>
      </c>
      <c r="H20" s="12">
        <v>23.81</v>
      </c>
      <c r="I20" s="80"/>
      <c r="J20" s="30">
        <v>202</v>
      </c>
      <c r="K20" s="31">
        <v>0.02</v>
      </c>
      <c r="L20" s="38">
        <v>3068052</v>
      </c>
      <c r="M20" s="39">
        <v>407.09</v>
      </c>
      <c r="N20" s="45">
        <v>225672</v>
      </c>
      <c r="O20" s="12">
        <v>21.2</v>
      </c>
      <c r="P20" s="80"/>
      <c r="Q20" s="30">
        <f t="shared" si="5"/>
        <v>331</v>
      </c>
      <c r="R20" s="31">
        <f t="shared" si="5"/>
        <v>0</v>
      </c>
      <c r="S20" s="38">
        <f t="shared" si="5"/>
        <v>166854</v>
      </c>
      <c r="T20" s="39">
        <f t="shared" si="5"/>
        <v>30.560000000000002</v>
      </c>
      <c r="U20" s="45">
        <f t="shared" si="5"/>
        <v>20182</v>
      </c>
      <c r="V20" s="12">
        <f t="shared" si="5"/>
        <v>2.6099999999999994</v>
      </c>
      <c r="W20" s="80"/>
      <c r="X20" s="338">
        <f t="shared" si="6"/>
        <v>3481293</v>
      </c>
      <c r="Y20" s="350">
        <f t="shared" si="6"/>
        <v>461.47999999999996</v>
      </c>
    </row>
    <row r="21" spans="1:33" hidden="1" outlineLevel="1">
      <c r="A21" s="91">
        <v>43116</v>
      </c>
      <c r="B21" s="92">
        <f t="shared" si="4"/>
        <v>1</v>
      </c>
      <c r="C21" s="30">
        <v>512</v>
      </c>
      <c r="D21" s="31">
        <v>0.02</v>
      </c>
      <c r="E21" s="38">
        <v>2324648</v>
      </c>
      <c r="F21" s="39">
        <v>372.34</v>
      </c>
      <c r="G21" s="45">
        <v>213273</v>
      </c>
      <c r="H21" s="12">
        <v>23.33</v>
      </c>
      <c r="I21" s="80"/>
      <c r="J21" s="30">
        <v>129</v>
      </c>
      <c r="K21" s="31">
        <v>0.02</v>
      </c>
      <c r="L21" s="38">
        <v>2164797</v>
      </c>
      <c r="M21" s="39">
        <v>341.47</v>
      </c>
      <c r="N21" s="45">
        <v>193104</v>
      </c>
      <c r="O21" s="12">
        <v>20.149999999999999</v>
      </c>
      <c r="P21" s="80"/>
      <c r="Q21" s="30">
        <f t="shared" si="5"/>
        <v>383</v>
      </c>
      <c r="R21" s="31">
        <f t="shared" si="5"/>
        <v>0</v>
      </c>
      <c r="S21" s="38">
        <f t="shared" si="5"/>
        <v>159851</v>
      </c>
      <c r="T21" s="39">
        <f t="shared" si="5"/>
        <v>30.869999999999948</v>
      </c>
      <c r="U21" s="45">
        <f t="shared" si="5"/>
        <v>20169</v>
      </c>
      <c r="V21" s="12">
        <f t="shared" si="5"/>
        <v>3.1799999999999997</v>
      </c>
      <c r="W21" s="80"/>
      <c r="X21" s="338">
        <f t="shared" si="6"/>
        <v>2538433</v>
      </c>
      <c r="Y21" s="350">
        <f t="shared" si="6"/>
        <v>395.68999999999994</v>
      </c>
    </row>
    <row r="22" spans="1:33" hidden="1" outlineLevel="1">
      <c r="A22" s="91">
        <v>43117</v>
      </c>
      <c r="B22" s="92">
        <f t="shared" si="4"/>
        <v>1</v>
      </c>
      <c r="C22" s="30">
        <v>607</v>
      </c>
      <c r="D22" s="31">
        <v>7.0000000000000007E-2</v>
      </c>
      <c r="E22" s="38">
        <v>2149158</v>
      </c>
      <c r="F22" s="39">
        <v>360.65</v>
      </c>
      <c r="G22" s="45">
        <v>194901</v>
      </c>
      <c r="H22" s="12">
        <v>23.43</v>
      </c>
      <c r="I22" s="80"/>
      <c r="J22" s="30">
        <v>207</v>
      </c>
      <c r="K22" s="31">
        <v>7.0000000000000007E-2</v>
      </c>
      <c r="L22" s="38">
        <v>1990954</v>
      </c>
      <c r="M22" s="39">
        <v>330.44</v>
      </c>
      <c r="N22" s="45">
        <v>175205</v>
      </c>
      <c r="O22" s="12">
        <v>20.2</v>
      </c>
      <c r="P22" s="80"/>
      <c r="Q22" s="30">
        <f t="shared" si="5"/>
        <v>400</v>
      </c>
      <c r="R22" s="31">
        <f t="shared" si="5"/>
        <v>0</v>
      </c>
      <c r="S22" s="38">
        <f t="shared" si="5"/>
        <v>158204</v>
      </c>
      <c r="T22" s="39">
        <f t="shared" si="5"/>
        <v>30.20999999999998</v>
      </c>
      <c r="U22" s="45">
        <f t="shared" si="5"/>
        <v>19696</v>
      </c>
      <c r="V22" s="12">
        <f t="shared" si="5"/>
        <v>3.2300000000000004</v>
      </c>
      <c r="W22" s="80"/>
      <c r="X22" s="338">
        <f t="shared" si="6"/>
        <v>2344666</v>
      </c>
      <c r="Y22" s="350">
        <f t="shared" si="6"/>
        <v>384.15</v>
      </c>
    </row>
    <row r="23" spans="1:33" hidden="1" outlineLevel="1">
      <c r="A23" s="91">
        <v>43118</v>
      </c>
      <c r="B23" s="92">
        <f t="shared" si="4"/>
        <v>1</v>
      </c>
      <c r="C23" s="30">
        <v>669</v>
      </c>
      <c r="D23" s="31">
        <v>0.02</v>
      </c>
      <c r="E23" s="38">
        <v>2151518</v>
      </c>
      <c r="F23" s="39">
        <v>397.11</v>
      </c>
      <c r="G23" s="45">
        <v>209407</v>
      </c>
      <c r="H23" s="12">
        <v>25.2</v>
      </c>
      <c r="I23" s="80"/>
      <c r="J23" s="30">
        <v>236</v>
      </c>
      <c r="K23" s="31">
        <v>0.02</v>
      </c>
      <c r="L23" s="38">
        <v>1987656</v>
      </c>
      <c r="M23" s="39">
        <v>366.59</v>
      </c>
      <c r="N23" s="45">
        <v>189701</v>
      </c>
      <c r="O23" s="12">
        <v>22.82</v>
      </c>
      <c r="P23" s="80"/>
      <c r="Q23" s="30">
        <f t="shared" si="5"/>
        <v>433</v>
      </c>
      <c r="R23" s="31">
        <f t="shared" si="5"/>
        <v>0</v>
      </c>
      <c r="S23" s="38">
        <f t="shared" si="5"/>
        <v>163862</v>
      </c>
      <c r="T23" s="39">
        <f t="shared" si="5"/>
        <v>30.520000000000039</v>
      </c>
      <c r="U23" s="45">
        <f t="shared" si="5"/>
        <v>19706</v>
      </c>
      <c r="V23" s="12">
        <f t="shared" si="5"/>
        <v>2.379999999999999</v>
      </c>
      <c r="W23" s="80"/>
      <c r="X23" s="338">
        <f t="shared" si="6"/>
        <v>2361594</v>
      </c>
      <c r="Y23" s="350">
        <f t="shared" si="6"/>
        <v>422.33</v>
      </c>
    </row>
    <row r="24" spans="1:33" hidden="1" outlineLevel="1">
      <c r="A24" s="91">
        <v>43119</v>
      </c>
      <c r="B24" s="92">
        <f t="shared" si="4"/>
        <v>1</v>
      </c>
      <c r="C24" s="30">
        <v>690</v>
      </c>
      <c r="D24" s="31">
        <v>0.03</v>
      </c>
      <c r="E24" s="38">
        <v>4804955</v>
      </c>
      <c r="F24" s="39">
        <v>732.88</v>
      </c>
      <c r="G24" s="45">
        <v>234108</v>
      </c>
      <c r="H24" s="12">
        <v>19.87</v>
      </c>
      <c r="I24" s="80"/>
      <c r="J24" s="30">
        <v>197</v>
      </c>
      <c r="K24" s="31">
        <v>0.01</v>
      </c>
      <c r="L24" s="38">
        <v>4559926</v>
      </c>
      <c r="M24" s="39">
        <v>694.56</v>
      </c>
      <c r="N24" s="45">
        <v>213622</v>
      </c>
      <c r="O24" s="12">
        <v>17.739999999999998</v>
      </c>
      <c r="P24" s="80"/>
      <c r="Q24" s="30">
        <f t="shared" si="5"/>
        <v>493</v>
      </c>
      <c r="R24" s="31">
        <f t="shared" si="5"/>
        <v>1.9999999999999997E-2</v>
      </c>
      <c r="S24" s="38">
        <f t="shared" si="5"/>
        <v>245029</v>
      </c>
      <c r="T24" s="39">
        <f t="shared" si="5"/>
        <v>38.32000000000005</v>
      </c>
      <c r="U24" s="45">
        <f t="shared" si="5"/>
        <v>20486</v>
      </c>
      <c r="V24" s="12">
        <f t="shared" si="5"/>
        <v>2.1300000000000026</v>
      </c>
      <c r="W24" s="80"/>
      <c r="X24" s="338">
        <f t="shared" si="6"/>
        <v>5039753</v>
      </c>
      <c r="Y24" s="350">
        <f t="shared" si="6"/>
        <v>752.78</v>
      </c>
    </row>
    <row r="25" spans="1:33" hidden="1" outlineLevel="1">
      <c r="A25" s="91">
        <v>43120</v>
      </c>
      <c r="B25" s="92">
        <f t="shared" si="4"/>
        <v>1</v>
      </c>
      <c r="C25" s="30">
        <v>623</v>
      </c>
      <c r="D25" s="31">
        <v>0.04</v>
      </c>
      <c r="E25" s="38">
        <v>4634740</v>
      </c>
      <c r="F25" s="39">
        <v>679.99</v>
      </c>
      <c r="G25" s="45">
        <v>225273</v>
      </c>
      <c r="H25" s="12">
        <v>16.489999999999998</v>
      </c>
      <c r="I25" s="80"/>
      <c r="J25" s="30">
        <v>161</v>
      </c>
      <c r="K25" s="31">
        <v>0.01</v>
      </c>
      <c r="L25" s="38">
        <v>4371761</v>
      </c>
      <c r="M25" s="39">
        <v>642.28</v>
      </c>
      <c r="N25" s="45">
        <v>204348</v>
      </c>
      <c r="O25" s="12">
        <v>14.13</v>
      </c>
      <c r="P25" s="80"/>
      <c r="Q25" s="30">
        <f t="shared" si="5"/>
        <v>462</v>
      </c>
      <c r="R25" s="31">
        <f t="shared" si="5"/>
        <v>0.03</v>
      </c>
      <c r="S25" s="38">
        <f t="shared" si="5"/>
        <v>262979</v>
      </c>
      <c r="T25" s="39">
        <f t="shared" si="5"/>
        <v>37.710000000000036</v>
      </c>
      <c r="U25" s="45">
        <f t="shared" si="5"/>
        <v>20925</v>
      </c>
      <c r="V25" s="12">
        <f t="shared" si="5"/>
        <v>2.3599999999999977</v>
      </c>
      <c r="W25" s="80"/>
      <c r="X25" s="338">
        <f t="shared" si="6"/>
        <v>4860636</v>
      </c>
      <c r="Y25" s="350">
        <f t="shared" si="6"/>
        <v>696.52</v>
      </c>
    </row>
    <row r="26" spans="1:33" hidden="1" outlineLevel="1">
      <c r="A26" s="91">
        <v>43121</v>
      </c>
      <c r="B26" s="92">
        <f>MONTH(A26)</f>
        <v>1</v>
      </c>
      <c r="C26" s="30">
        <v>654</v>
      </c>
      <c r="D26" s="31">
        <v>0.03</v>
      </c>
      <c r="E26" s="38">
        <v>2978112</v>
      </c>
      <c r="F26" s="39">
        <v>499.25</v>
      </c>
      <c r="G26" s="45">
        <v>165942</v>
      </c>
      <c r="H26" s="12">
        <v>15.77</v>
      </c>
      <c r="I26" s="80"/>
      <c r="J26" s="30">
        <v>176</v>
      </c>
      <c r="K26" s="31">
        <v>0.01</v>
      </c>
      <c r="L26" s="38">
        <v>2770017</v>
      </c>
      <c r="M26" s="39">
        <v>465.94</v>
      </c>
      <c r="N26" s="45">
        <v>145675</v>
      </c>
      <c r="O26" s="12">
        <v>13.53</v>
      </c>
      <c r="P26" s="80"/>
      <c r="Q26" s="30">
        <f t="shared" si="5"/>
        <v>478</v>
      </c>
      <c r="R26" s="31">
        <f t="shared" si="5"/>
        <v>1.9999999999999997E-2</v>
      </c>
      <c r="S26" s="38">
        <f t="shared" si="5"/>
        <v>208095</v>
      </c>
      <c r="T26" s="39">
        <f t="shared" si="5"/>
        <v>33.31</v>
      </c>
      <c r="U26" s="45">
        <f t="shared" si="5"/>
        <v>20267</v>
      </c>
      <c r="V26" s="12">
        <f t="shared" si="5"/>
        <v>2.2400000000000002</v>
      </c>
      <c r="W26" s="80"/>
      <c r="X26" s="338">
        <f t="shared" si="6"/>
        <v>3144708</v>
      </c>
      <c r="Y26" s="350">
        <f t="shared" si="6"/>
        <v>515.04999999999995</v>
      </c>
    </row>
    <row r="27" spans="1:33" hidden="1" outlineLevel="1">
      <c r="A27" s="91">
        <v>43122</v>
      </c>
      <c r="B27" s="92">
        <f t="shared" ref="B27:B92" si="7">MONTH(A27)</f>
        <v>1</v>
      </c>
      <c r="C27" s="30">
        <v>772</v>
      </c>
      <c r="D27" s="31">
        <v>0.02</v>
      </c>
      <c r="E27" s="38">
        <v>3035421</v>
      </c>
      <c r="F27" s="39">
        <v>577.86</v>
      </c>
      <c r="G27" s="45">
        <v>191940</v>
      </c>
      <c r="H27" s="12">
        <v>25.66</v>
      </c>
      <c r="I27" s="80"/>
      <c r="J27" s="30">
        <v>342</v>
      </c>
      <c r="K27" s="31">
        <v>0.01</v>
      </c>
      <c r="L27" s="38">
        <v>2867377</v>
      </c>
      <c r="M27" s="39">
        <v>544.46</v>
      </c>
      <c r="N27" s="45">
        <v>169561</v>
      </c>
      <c r="O27" s="12">
        <v>22.58</v>
      </c>
      <c r="P27" s="80"/>
      <c r="Q27" s="30">
        <f t="shared" si="5"/>
        <v>430</v>
      </c>
      <c r="R27" s="31">
        <f t="shared" si="5"/>
        <v>0.01</v>
      </c>
      <c r="S27" s="38">
        <f t="shared" si="5"/>
        <v>168044</v>
      </c>
      <c r="T27" s="39">
        <f t="shared" si="5"/>
        <v>33.399999999999977</v>
      </c>
      <c r="U27" s="45">
        <f t="shared" si="5"/>
        <v>22379</v>
      </c>
      <c r="V27" s="12">
        <f t="shared" si="5"/>
        <v>3.0800000000000018</v>
      </c>
      <c r="W27" s="80"/>
      <c r="X27" s="338">
        <f t="shared" si="6"/>
        <v>3228133</v>
      </c>
      <c r="Y27" s="350">
        <f t="shared" si="6"/>
        <v>603.54</v>
      </c>
    </row>
    <row r="28" spans="1:33" hidden="1" outlineLevel="1">
      <c r="A28" s="91">
        <v>43123</v>
      </c>
      <c r="B28" s="92">
        <f t="shared" si="7"/>
        <v>1</v>
      </c>
      <c r="C28" s="30">
        <v>797</v>
      </c>
      <c r="D28" s="31">
        <v>0.04</v>
      </c>
      <c r="E28" s="38">
        <v>2755225</v>
      </c>
      <c r="F28" s="39">
        <v>535.74</v>
      </c>
      <c r="G28" s="45">
        <v>193925</v>
      </c>
      <c r="H28" s="12">
        <v>22.93</v>
      </c>
      <c r="I28" s="80"/>
      <c r="J28" s="30">
        <v>407</v>
      </c>
      <c r="K28" s="31">
        <v>0.02</v>
      </c>
      <c r="L28" s="38">
        <v>2590625</v>
      </c>
      <c r="M28" s="39">
        <v>500.9</v>
      </c>
      <c r="N28" s="45">
        <v>172991</v>
      </c>
      <c r="O28" s="12">
        <v>20.62</v>
      </c>
      <c r="P28" s="80"/>
      <c r="Q28" s="30">
        <f t="shared" si="5"/>
        <v>390</v>
      </c>
      <c r="R28" s="31">
        <f t="shared" si="5"/>
        <v>0.02</v>
      </c>
      <c r="S28" s="38">
        <f t="shared" si="5"/>
        <v>164600</v>
      </c>
      <c r="T28" s="39">
        <f t="shared" si="5"/>
        <v>34.840000000000032</v>
      </c>
      <c r="U28" s="45">
        <f t="shared" si="5"/>
        <v>20934</v>
      </c>
      <c r="V28" s="12">
        <f t="shared" si="5"/>
        <v>2.3099999999999987</v>
      </c>
      <c r="W28" s="80"/>
      <c r="X28" s="338">
        <f t="shared" si="6"/>
        <v>2949947</v>
      </c>
      <c r="Y28" s="350">
        <f t="shared" si="6"/>
        <v>558.70999999999992</v>
      </c>
    </row>
    <row r="29" spans="1:33" hidden="1" outlineLevel="1">
      <c r="A29" s="91">
        <v>43124</v>
      </c>
      <c r="B29" s="92">
        <f t="shared" si="7"/>
        <v>1</v>
      </c>
      <c r="C29" s="30">
        <v>609</v>
      </c>
      <c r="D29" s="31">
        <v>0.03</v>
      </c>
      <c r="E29" s="38">
        <v>2693733</v>
      </c>
      <c r="F29" s="39">
        <v>444.69</v>
      </c>
      <c r="G29" s="45">
        <v>172065</v>
      </c>
      <c r="H29" s="12">
        <v>19.3</v>
      </c>
      <c r="I29" s="80"/>
      <c r="J29" s="30">
        <v>226</v>
      </c>
      <c r="K29" s="31">
        <v>0.01</v>
      </c>
      <c r="L29" s="38">
        <v>2524820</v>
      </c>
      <c r="M29" s="39">
        <v>411.15</v>
      </c>
      <c r="N29" s="45">
        <v>158446</v>
      </c>
      <c r="O29" s="12">
        <v>16.62</v>
      </c>
      <c r="P29" s="80"/>
      <c r="Q29" s="30">
        <f t="shared" si="5"/>
        <v>383</v>
      </c>
      <c r="R29" s="31">
        <f t="shared" si="5"/>
        <v>1.9999999999999997E-2</v>
      </c>
      <c r="S29" s="38">
        <f t="shared" si="5"/>
        <v>168913</v>
      </c>
      <c r="T29" s="39">
        <f t="shared" si="5"/>
        <v>33.54000000000002</v>
      </c>
      <c r="U29" s="45">
        <f t="shared" si="5"/>
        <v>13619</v>
      </c>
      <c r="V29" s="12">
        <f t="shared" si="5"/>
        <v>2.6799999999999997</v>
      </c>
      <c r="W29" s="80"/>
      <c r="X29" s="338">
        <f t="shared" si="6"/>
        <v>2866407</v>
      </c>
      <c r="Y29" s="350">
        <f t="shared" si="6"/>
        <v>464.02</v>
      </c>
    </row>
    <row r="30" spans="1:33" hidden="1" outlineLevel="1">
      <c r="A30" s="91">
        <v>43125</v>
      </c>
      <c r="B30" s="92">
        <f t="shared" si="7"/>
        <v>1</v>
      </c>
      <c r="C30" s="30">
        <v>576</v>
      </c>
      <c r="D30" s="31">
        <v>0.05</v>
      </c>
      <c r="E30" s="38">
        <v>2657299</v>
      </c>
      <c r="F30" s="39">
        <v>441.82</v>
      </c>
      <c r="G30" s="45">
        <v>188884</v>
      </c>
      <c r="H30" s="12">
        <v>20.07</v>
      </c>
      <c r="I30" s="80"/>
      <c r="J30" s="30">
        <v>217</v>
      </c>
      <c r="K30" s="31">
        <v>0.02</v>
      </c>
      <c r="L30" s="38">
        <v>2474513</v>
      </c>
      <c r="M30" s="39">
        <v>406.08</v>
      </c>
      <c r="N30" s="45">
        <v>173463</v>
      </c>
      <c r="O30" s="12">
        <v>16.93</v>
      </c>
      <c r="P30" s="80"/>
      <c r="Q30" s="30">
        <f t="shared" si="5"/>
        <v>359</v>
      </c>
      <c r="R30" s="31">
        <f t="shared" si="5"/>
        <v>3.0000000000000002E-2</v>
      </c>
      <c r="S30" s="38">
        <f t="shared" si="5"/>
        <v>182786</v>
      </c>
      <c r="T30" s="39">
        <f t="shared" si="5"/>
        <v>35.740000000000009</v>
      </c>
      <c r="U30" s="45">
        <f t="shared" si="5"/>
        <v>15421</v>
      </c>
      <c r="V30" s="12">
        <f t="shared" si="5"/>
        <v>3.1400000000000006</v>
      </c>
      <c r="W30" s="80"/>
      <c r="X30" s="338">
        <f t="shared" si="6"/>
        <v>2846759</v>
      </c>
      <c r="Y30" s="350">
        <f t="shared" si="6"/>
        <v>461.94</v>
      </c>
    </row>
    <row r="31" spans="1:33" hidden="1" outlineLevel="1">
      <c r="A31" s="91">
        <v>43126</v>
      </c>
      <c r="B31" s="92">
        <f t="shared" si="7"/>
        <v>1</v>
      </c>
      <c r="C31" s="30">
        <v>608</v>
      </c>
      <c r="D31" s="31">
        <v>0.02</v>
      </c>
      <c r="E31" s="38">
        <v>4092600</v>
      </c>
      <c r="F31" s="39">
        <v>641.29</v>
      </c>
      <c r="G31" s="45">
        <v>226069</v>
      </c>
      <c r="H31" s="12">
        <v>21.81</v>
      </c>
      <c r="I31" s="80"/>
      <c r="J31" s="30">
        <v>249</v>
      </c>
      <c r="K31" s="31">
        <v>0.01</v>
      </c>
      <c r="L31" s="38">
        <v>3873183</v>
      </c>
      <c r="M31" s="39">
        <v>599.91</v>
      </c>
      <c r="N31" s="45">
        <v>210694</v>
      </c>
      <c r="O31" s="12">
        <v>19.05</v>
      </c>
      <c r="P31" s="80"/>
      <c r="Q31" s="30">
        <f t="shared" si="5"/>
        <v>359</v>
      </c>
      <c r="R31" s="31">
        <f t="shared" si="5"/>
        <v>0.01</v>
      </c>
      <c r="S31" s="38">
        <f t="shared" si="5"/>
        <v>219417</v>
      </c>
      <c r="T31" s="39">
        <f t="shared" si="5"/>
        <v>41.379999999999995</v>
      </c>
      <c r="U31" s="45">
        <f t="shared" si="5"/>
        <v>15375</v>
      </c>
      <c r="V31" s="12">
        <f t="shared" si="5"/>
        <v>2.759999999999998</v>
      </c>
      <c r="W31" s="80"/>
      <c r="X31" s="338">
        <f t="shared" si="6"/>
        <v>4319277</v>
      </c>
      <c r="Y31" s="350">
        <f t="shared" si="6"/>
        <v>663.11999999999989</v>
      </c>
    </row>
    <row r="32" spans="1:33" hidden="1" outlineLevel="1">
      <c r="A32" s="91">
        <v>43127</v>
      </c>
      <c r="B32" s="92">
        <f t="shared" si="7"/>
        <v>1</v>
      </c>
      <c r="C32" s="30">
        <v>608</v>
      </c>
      <c r="D32" s="31">
        <v>0.02</v>
      </c>
      <c r="E32" s="38">
        <v>3951472</v>
      </c>
      <c r="F32" s="39">
        <v>551.49</v>
      </c>
      <c r="G32" s="45">
        <v>242293</v>
      </c>
      <c r="H32" s="12">
        <v>20.399999999999999</v>
      </c>
      <c r="I32" s="80"/>
      <c r="J32" s="30">
        <v>257</v>
      </c>
      <c r="K32" s="31">
        <v>0.01</v>
      </c>
      <c r="L32" s="38">
        <v>3715501</v>
      </c>
      <c r="M32" s="39">
        <v>511.3</v>
      </c>
      <c r="N32" s="45">
        <v>225953</v>
      </c>
      <c r="O32" s="12">
        <v>17.510000000000002</v>
      </c>
      <c r="P32" s="80"/>
      <c r="Q32" s="30">
        <f t="shared" si="5"/>
        <v>351</v>
      </c>
      <c r="R32" s="31">
        <f t="shared" si="5"/>
        <v>0.01</v>
      </c>
      <c r="S32" s="38">
        <f t="shared" si="5"/>
        <v>235971</v>
      </c>
      <c r="T32" s="39">
        <f t="shared" si="5"/>
        <v>40.19</v>
      </c>
      <c r="U32" s="45">
        <f t="shared" si="5"/>
        <v>16340</v>
      </c>
      <c r="V32" s="12">
        <f t="shared" si="5"/>
        <v>2.889999999999997</v>
      </c>
      <c r="W32" s="80"/>
      <c r="X32" s="338">
        <f t="shared" si="6"/>
        <v>4194373</v>
      </c>
      <c r="Y32" s="350">
        <f t="shared" si="6"/>
        <v>571.91</v>
      </c>
    </row>
    <row r="33" spans="1:25" hidden="1" outlineLevel="1">
      <c r="A33" s="91">
        <v>43128</v>
      </c>
      <c r="B33" s="92">
        <f t="shared" si="7"/>
        <v>1</v>
      </c>
      <c r="C33" s="30">
        <v>584</v>
      </c>
      <c r="D33" s="31">
        <v>0.02</v>
      </c>
      <c r="E33" s="38">
        <v>2591578</v>
      </c>
      <c r="F33" s="39">
        <v>419.76</v>
      </c>
      <c r="G33" s="45">
        <v>184414</v>
      </c>
      <c r="H33" s="12">
        <v>18.2</v>
      </c>
      <c r="I33" s="80"/>
      <c r="J33" s="30">
        <v>198</v>
      </c>
      <c r="K33" s="31">
        <v>0.01</v>
      </c>
      <c r="L33" s="38">
        <v>2412975</v>
      </c>
      <c r="M33" s="39">
        <v>385.03</v>
      </c>
      <c r="N33" s="45">
        <v>168951</v>
      </c>
      <c r="O33" s="12">
        <v>15.92</v>
      </c>
      <c r="P33" s="80"/>
      <c r="Q33" s="30">
        <f t="shared" si="5"/>
        <v>386</v>
      </c>
      <c r="R33" s="31">
        <f t="shared" si="5"/>
        <v>0.01</v>
      </c>
      <c r="S33" s="38">
        <f t="shared" si="5"/>
        <v>178603</v>
      </c>
      <c r="T33" s="39">
        <f t="shared" si="5"/>
        <v>34.730000000000018</v>
      </c>
      <c r="U33" s="45">
        <f t="shared" si="5"/>
        <v>15463</v>
      </c>
      <c r="V33" s="12">
        <f t="shared" si="5"/>
        <v>2.2799999999999994</v>
      </c>
      <c r="W33" s="80"/>
      <c r="X33" s="338">
        <f t="shared" si="6"/>
        <v>2776576</v>
      </c>
      <c r="Y33" s="350">
        <f t="shared" si="6"/>
        <v>437.97999999999996</v>
      </c>
    </row>
    <row r="34" spans="1:25" hidden="1" outlineLevel="1">
      <c r="A34" s="91">
        <v>43129</v>
      </c>
      <c r="B34" s="92">
        <f t="shared" si="7"/>
        <v>1</v>
      </c>
      <c r="C34" s="30">
        <v>623</v>
      </c>
      <c r="D34" s="31">
        <v>0.03</v>
      </c>
      <c r="E34" s="38">
        <v>2481222</v>
      </c>
      <c r="F34" s="39">
        <v>421.95</v>
      </c>
      <c r="G34" s="45">
        <v>180441</v>
      </c>
      <c r="H34" s="12">
        <v>19.809999999999999</v>
      </c>
      <c r="I34" s="80"/>
      <c r="J34" s="30">
        <v>209</v>
      </c>
      <c r="K34" s="31">
        <v>0.02</v>
      </c>
      <c r="L34" s="38">
        <v>2338272</v>
      </c>
      <c r="M34" s="39">
        <v>389.7</v>
      </c>
      <c r="N34" s="45">
        <v>166904</v>
      </c>
      <c r="O34" s="12">
        <v>17.23</v>
      </c>
      <c r="P34" s="80"/>
      <c r="Q34" s="30">
        <f t="shared" si="5"/>
        <v>414</v>
      </c>
      <c r="R34" s="31">
        <f t="shared" si="5"/>
        <v>9.9999999999999985E-3</v>
      </c>
      <c r="S34" s="38">
        <f t="shared" si="5"/>
        <v>142950</v>
      </c>
      <c r="T34" s="39">
        <f t="shared" si="5"/>
        <v>32.25</v>
      </c>
      <c r="U34" s="45">
        <f t="shared" si="5"/>
        <v>13537</v>
      </c>
      <c r="V34" s="12">
        <f t="shared" si="5"/>
        <v>2.5799999999999983</v>
      </c>
      <c r="W34" s="80"/>
      <c r="X34" s="338">
        <f t="shared" si="6"/>
        <v>2662286</v>
      </c>
      <c r="Y34" s="350">
        <f t="shared" si="6"/>
        <v>441.78999999999996</v>
      </c>
    </row>
    <row r="35" spans="1:25" hidden="1" outlineLevel="1">
      <c r="A35" s="91">
        <v>43130</v>
      </c>
      <c r="B35" s="92">
        <f t="shared" si="7"/>
        <v>1</v>
      </c>
      <c r="C35" s="30">
        <v>590</v>
      </c>
      <c r="D35" s="31">
        <v>0.05</v>
      </c>
      <c r="E35" s="38">
        <v>2535354</v>
      </c>
      <c r="F35" s="39">
        <v>473.59</v>
      </c>
      <c r="G35" s="45">
        <v>180433</v>
      </c>
      <c r="H35" s="12">
        <v>20.85</v>
      </c>
      <c r="I35" s="80"/>
      <c r="J35" s="30">
        <v>229</v>
      </c>
      <c r="K35" s="31">
        <v>0.03</v>
      </c>
      <c r="L35" s="38">
        <v>2390477</v>
      </c>
      <c r="M35" s="39">
        <v>438.69</v>
      </c>
      <c r="N35" s="45">
        <v>166865</v>
      </c>
      <c r="O35" s="12">
        <v>17.649999999999999</v>
      </c>
      <c r="P35" s="80"/>
      <c r="Q35" s="30">
        <f t="shared" si="5"/>
        <v>361</v>
      </c>
      <c r="R35" s="31">
        <f t="shared" si="5"/>
        <v>2.0000000000000004E-2</v>
      </c>
      <c r="S35" s="38">
        <f t="shared" si="5"/>
        <v>144877</v>
      </c>
      <c r="T35" s="39">
        <f t="shared" si="5"/>
        <v>34.899999999999977</v>
      </c>
      <c r="U35" s="45">
        <f t="shared" si="5"/>
        <v>13568</v>
      </c>
      <c r="V35" s="12">
        <f t="shared" si="5"/>
        <v>3.2000000000000028</v>
      </c>
      <c r="W35" s="80"/>
      <c r="X35" s="338">
        <f t="shared" si="6"/>
        <v>2716377</v>
      </c>
      <c r="Y35" s="350">
        <f t="shared" si="6"/>
        <v>494.49</v>
      </c>
    </row>
    <row r="36" spans="1:25" hidden="1" outlineLevel="1">
      <c r="A36" s="91">
        <v>43131</v>
      </c>
      <c r="B36" s="92">
        <f t="shared" si="7"/>
        <v>1</v>
      </c>
      <c r="C36" s="30">
        <v>723</v>
      </c>
      <c r="D36" s="31">
        <v>7.0000000000000007E-2</v>
      </c>
      <c r="E36" s="38">
        <v>2390676</v>
      </c>
      <c r="F36" s="39">
        <v>418.84</v>
      </c>
      <c r="G36" s="45">
        <v>164224</v>
      </c>
      <c r="H36" s="12">
        <v>21.57</v>
      </c>
      <c r="I36" s="80"/>
      <c r="J36" s="30">
        <v>309</v>
      </c>
      <c r="K36" s="31">
        <v>0.03</v>
      </c>
      <c r="L36" s="38">
        <v>2252248</v>
      </c>
      <c r="M36" s="39">
        <v>385.9</v>
      </c>
      <c r="N36" s="45">
        <v>151107</v>
      </c>
      <c r="O36" s="12">
        <v>18.79</v>
      </c>
      <c r="P36" s="80"/>
      <c r="Q36" s="30">
        <f t="shared" si="5"/>
        <v>414</v>
      </c>
      <c r="R36" s="31">
        <f t="shared" si="5"/>
        <v>4.0000000000000008E-2</v>
      </c>
      <c r="S36" s="38">
        <f t="shared" si="5"/>
        <v>138428</v>
      </c>
      <c r="T36" s="39">
        <f t="shared" si="5"/>
        <v>32.94</v>
      </c>
      <c r="U36" s="45">
        <f t="shared" si="5"/>
        <v>13117</v>
      </c>
      <c r="V36" s="12">
        <f t="shared" si="5"/>
        <v>2.7800000000000011</v>
      </c>
      <c r="W36" s="80"/>
      <c r="X36" s="338">
        <f t="shared" si="6"/>
        <v>2555623</v>
      </c>
      <c r="Y36" s="350">
        <f t="shared" si="6"/>
        <v>440.47999999999996</v>
      </c>
    </row>
    <row r="37" spans="1:25" collapsed="1">
      <c r="A37" s="83"/>
      <c r="B37" s="83" t="s">
        <v>13</v>
      </c>
      <c r="C37" s="84">
        <f>SUBTOTAL(9,C38:C65)</f>
        <v>23347</v>
      </c>
      <c r="D37" s="85">
        <f t="shared" ref="D37:H37" si="8">SUBTOTAL(9,D38:D65)</f>
        <v>1.3700000000000006</v>
      </c>
      <c r="E37" s="86">
        <f t="shared" si="8"/>
        <v>80755802</v>
      </c>
      <c r="F37" s="87">
        <f t="shared" si="8"/>
        <v>17885.199999999997</v>
      </c>
      <c r="G37" s="88">
        <f t="shared" si="8"/>
        <v>6236890</v>
      </c>
      <c r="H37" s="9">
        <f t="shared" si="8"/>
        <v>826.6099999999999</v>
      </c>
      <c r="I37" s="82"/>
      <c r="J37" s="84">
        <f>SUBTOTAL(9,J38:J65)</f>
        <v>10109</v>
      </c>
      <c r="K37" s="85">
        <f t="shared" ref="K37:O37" si="9">SUBTOTAL(9,K38:K65)</f>
        <v>0.97000000000000042</v>
      </c>
      <c r="L37" s="86">
        <f t="shared" si="9"/>
        <v>76944769</v>
      </c>
      <c r="M37" s="87">
        <f t="shared" si="9"/>
        <v>16814.939999999999</v>
      </c>
      <c r="N37" s="88">
        <f t="shared" si="9"/>
        <v>5740417</v>
      </c>
      <c r="O37" s="9">
        <f t="shared" si="9"/>
        <v>725.43000000000006</v>
      </c>
      <c r="P37" s="82"/>
      <c r="Q37" s="84">
        <f>SUBTOTAL(9,Q38:Q65)</f>
        <v>13238</v>
      </c>
      <c r="R37" s="85">
        <f t="shared" ref="R37:V37" si="10">SUBTOTAL(9,R38:R65)</f>
        <v>0.40000000000000008</v>
      </c>
      <c r="S37" s="86">
        <f t="shared" si="10"/>
        <v>3811033</v>
      </c>
      <c r="T37" s="87">
        <f t="shared" si="10"/>
        <v>1070.2599999999998</v>
      </c>
      <c r="U37" s="88">
        <f t="shared" si="10"/>
        <v>496473</v>
      </c>
      <c r="V37" s="9">
        <f t="shared" si="10"/>
        <v>101.17999999999998</v>
      </c>
      <c r="W37" s="82"/>
      <c r="X37" s="93"/>
      <c r="Y37" s="93"/>
    </row>
    <row r="38" spans="1:25" hidden="1" outlineLevel="1">
      <c r="A38" s="76">
        <v>43132</v>
      </c>
      <c r="B38" s="77">
        <f t="shared" si="7"/>
        <v>2</v>
      </c>
      <c r="C38" s="30">
        <v>657</v>
      </c>
      <c r="D38" s="31">
        <v>0.03</v>
      </c>
      <c r="E38" s="38">
        <v>2510892</v>
      </c>
      <c r="F38" s="39">
        <v>494.45</v>
      </c>
      <c r="G38" s="45">
        <v>176533</v>
      </c>
      <c r="H38" s="12">
        <v>23.21</v>
      </c>
      <c r="I38" s="80"/>
      <c r="J38" s="30">
        <v>247</v>
      </c>
      <c r="K38" s="31">
        <v>0.02</v>
      </c>
      <c r="L38" s="38">
        <v>2369086</v>
      </c>
      <c r="M38" s="39">
        <v>463.19</v>
      </c>
      <c r="N38" s="45">
        <v>162665</v>
      </c>
      <c r="O38" s="12">
        <v>19.77</v>
      </c>
      <c r="P38" s="80"/>
      <c r="Q38" s="30">
        <f t="shared" ref="Q38:V65" si="11">C38-J38</f>
        <v>410</v>
      </c>
      <c r="R38" s="31">
        <f t="shared" si="11"/>
        <v>9.9999999999999985E-3</v>
      </c>
      <c r="S38" s="38">
        <f t="shared" si="11"/>
        <v>141806</v>
      </c>
      <c r="T38" s="39">
        <f t="shared" si="11"/>
        <v>31.259999999999991</v>
      </c>
      <c r="U38" s="45">
        <f t="shared" si="11"/>
        <v>13868</v>
      </c>
      <c r="V38" s="12">
        <f t="shared" si="11"/>
        <v>3.4400000000000013</v>
      </c>
      <c r="W38" s="80"/>
      <c r="X38" s="338">
        <f t="shared" ref="X38:Y65" si="12">SUM(C38,E38,G38)</f>
        <v>2688082</v>
      </c>
      <c r="Y38" s="350">
        <f t="shared" si="12"/>
        <v>517.68999999999994</v>
      </c>
    </row>
    <row r="39" spans="1:25" hidden="1" outlineLevel="1">
      <c r="A39" s="76">
        <v>43133</v>
      </c>
      <c r="B39" s="77">
        <f t="shared" si="7"/>
        <v>2</v>
      </c>
      <c r="C39" s="30">
        <v>656</v>
      </c>
      <c r="D39" s="31">
        <v>0.02</v>
      </c>
      <c r="E39" s="38">
        <v>3927131</v>
      </c>
      <c r="F39" s="39">
        <v>738.1</v>
      </c>
      <c r="G39" s="45">
        <v>187461</v>
      </c>
      <c r="H39" s="12">
        <v>23.45</v>
      </c>
      <c r="I39" s="80"/>
      <c r="J39" s="30">
        <v>203</v>
      </c>
      <c r="K39" s="31">
        <v>0.01</v>
      </c>
      <c r="L39" s="38">
        <v>3764792</v>
      </c>
      <c r="M39" s="39">
        <v>702.69</v>
      </c>
      <c r="N39" s="45">
        <v>173627</v>
      </c>
      <c r="O39" s="12">
        <v>20.079999999999998</v>
      </c>
      <c r="P39" s="80"/>
      <c r="Q39" s="30">
        <f t="shared" si="11"/>
        <v>453</v>
      </c>
      <c r="R39" s="31">
        <f t="shared" si="11"/>
        <v>0.01</v>
      </c>
      <c r="S39" s="38">
        <f t="shared" si="11"/>
        <v>162339</v>
      </c>
      <c r="T39" s="39">
        <f t="shared" si="11"/>
        <v>35.409999999999968</v>
      </c>
      <c r="U39" s="45">
        <f t="shared" si="11"/>
        <v>13834</v>
      </c>
      <c r="V39" s="12">
        <f t="shared" si="11"/>
        <v>3.370000000000001</v>
      </c>
      <c r="W39" s="80"/>
      <c r="X39" s="338">
        <f t="shared" si="12"/>
        <v>4115248</v>
      </c>
      <c r="Y39" s="350">
        <f t="shared" si="12"/>
        <v>761.57</v>
      </c>
    </row>
    <row r="40" spans="1:25" hidden="1" outlineLevel="1">
      <c r="A40" s="76">
        <v>43134</v>
      </c>
      <c r="B40" s="77">
        <f t="shared" si="7"/>
        <v>2</v>
      </c>
      <c r="C40" s="30">
        <v>727</v>
      </c>
      <c r="D40" s="31">
        <v>0.02</v>
      </c>
      <c r="E40" s="38">
        <v>3468618</v>
      </c>
      <c r="F40" s="39">
        <v>572.62</v>
      </c>
      <c r="G40" s="45">
        <v>183141</v>
      </c>
      <c r="H40" s="12">
        <v>20.58</v>
      </c>
      <c r="I40" s="80"/>
      <c r="J40" s="30">
        <v>279</v>
      </c>
      <c r="K40" s="31">
        <v>0.01</v>
      </c>
      <c r="L40" s="38">
        <v>3299549</v>
      </c>
      <c r="M40" s="39">
        <v>537.17999999999995</v>
      </c>
      <c r="N40" s="45">
        <v>169650</v>
      </c>
      <c r="O40" s="12">
        <v>17.670000000000002</v>
      </c>
      <c r="P40" s="80"/>
      <c r="Q40" s="30">
        <f t="shared" si="11"/>
        <v>448</v>
      </c>
      <c r="R40" s="31">
        <f t="shared" si="11"/>
        <v>0.01</v>
      </c>
      <c r="S40" s="38">
        <f t="shared" si="11"/>
        <v>169069</v>
      </c>
      <c r="T40" s="39">
        <f t="shared" si="11"/>
        <v>35.440000000000055</v>
      </c>
      <c r="U40" s="45">
        <f t="shared" si="11"/>
        <v>13491</v>
      </c>
      <c r="V40" s="12">
        <f t="shared" si="11"/>
        <v>2.9099999999999966</v>
      </c>
      <c r="W40" s="80"/>
      <c r="X40" s="338">
        <f t="shared" si="12"/>
        <v>3652486</v>
      </c>
      <c r="Y40" s="350">
        <f t="shared" si="12"/>
        <v>593.22</v>
      </c>
    </row>
    <row r="41" spans="1:25" hidden="1" outlineLevel="1">
      <c r="A41" s="76">
        <v>43135</v>
      </c>
      <c r="B41" s="77">
        <f t="shared" si="7"/>
        <v>2</v>
      </c>
      <c r="C41" s="30">
        <v>600</v>
      </c>
      <c r="D41" s="31">
        <v>0.02</v>
      </c>
      <c r="E41" s="38">
        <v>2280937</v>
      </c>
      <c r="F41" s="39">
        <v>418.43</v>
      </c>
      <c r="G41" s="45">
        <v>155264</v>
      </c>
      <c r="H41" s="12">
        <v>18.809999999999999</v>
      </c>
      <c r="I41" s="80"/>
      <c r="J41" s="30">
        <v>179</v>
      </c>
      <c r="K41" s="31">
        <v>0.01</v>
      </c>
      <c r="L41" s="38">
        <v>2146726</v>
      </c>
      <c r="M41" s="39">
        <v>383.92</v>
      </c>
      <c r="N41" s="45">
        <v>143141</v>
      </c>
      <c r="O41" s="12">
        <v>15.95</v>
      </c>
      <c r="P41" s="80"/>
      <c r="Q41" s="30">
        <f t="shared" si="11"/>
        <v>421</v>
      </c>
      <c r="R41" s="31">
        <f t="shared" si="11"/>
        <v>0.01</v>
      </c>
      <c r="S41" s="38">
        <f t="shared" si="11"/>
        <v>134211</v>
      </c>
      <c r="T41" s="39">
        <f t="shared" si="11"/>
        <v>34.509999999999991</v>
      </c>
      <c r="U41" s="45">
        <f t="shared" si="11"/>
        <v>12123</v>
      </c>
      <c r="V41" s="12">
        <f t="shared" si="11"/>
        <v>2.8599999999999994</v>
      </c>
      <c r="W41" s="80"/>
      <c r="X41" s="338">
        <f t="shared" si="12"/>
        <v>2436801</v>
      </c>
      <c r="Y41" s="350">
        <f t="shared" si="12"/>
        <v>437.26</v>
      </c>
    </row>
    <row r="42" spans="1:25" hidden="1" outlineLevel="1">
      <c r="A42" s="76">
        <v>43136</v>
      </c>
      <c r="B42" s="77">
        <f t="shared" si="7"/>
        <v>2</v>
      </c>
      <c r="C42" s="30">
        <v>585</v>
      </c>
      <c r="D42" s="31">
        <v>0.02</v>
      </c>
      <c r="E42" s="38">
        <v>2250427</v>
      </c>
      <c r="F42" s="39">
        <v>497.1</v>
      </c>
      <c r="G42" s="45">
        <v>145303</v>
      </c>
      <c r="H42" s="12">
        <v>24.25</v>
      </c>
      <c r="I42" s="80"/>
      <c r="J42" s="30">
        <v>133</v>
      </c>
      <c r="K42" s="31">
        <v>0.01</v>
      </c>
      <c r="L42" s="38">
        <v>2134091</v>
      </c>
      <c r="M42" s="39">
        <v>461.22</v>
      </c>
      <c r="N42" s="45">
        <v>135198</v>
      </c>
      <c r="O42" s="12">
        <v>20.43</v>
      </c>
      <c r="P42" s="80"/>
      <c r="Q42" s="30">
        <f t="shared" si="11"/>
        <v>452</v>
      </c>
      <c r="R42" s="31">
        <f t="shared" si="11"/>
        <v>0.01</v>
      </c>
      <c r="S42" s="38">
        <f t="shared" si="11"/>
        <v>116336</v>
      </c>
      <c r="T42" s="39">
        <f t="shared" si="11"/>
        <v>35.879999999999995</v>
      </c>
      <c r="U42" s="45">
        <f t="shared" si="11"/>
        <v>10105</v>
      </c>
      <c r="V42" s="12">
        <f t="shared" si="11"/>
        <v>3.8200000000000003</v>
      </c>
      <c r="W42" s="80"/>
      <c r="X42" s="338">
        <f t="shared" si="12"/>
        <v>2396315</v>
      </c>
      <c r="Y42" s="350">
        <f t="shared" si="12"/>
        <v>521.37</v>
      </c>
    </row>
    <row r="43" spans="1:25" hidden="1" outlineLevel="1">
      <c r="A43" s="76">
        <v>43137</v>
      </c>
      <c r="B43" s="77">
        <f t="shared" si="7"/>
        <v>2</v>
      </c>
      <c r="C43" s="30">
        <v>947</v>
      </c>
      <c r="D43" s="31">
        <v>0.04</v>
      </c>
      <c r="E43" s="38">
        <v>2234724</v>
      </c>
      <c r="F43" s="39">
        <v>491.49</v>
      </c>
      <c r="G43" s="45">
        <v>136595</v>
      </c>
      <c r="H43" s="12">
        <v>21.14</v>
      </c>
      <c r="I43" s="80"/>
      <c r="J43" s="30">
        <v>482</v>
      </c>
      <c r="K43" s="31">
        <v>0.02</v>
      </c>
      <c r="L43" s="38">
        <v>2116571</v>
      </c>
      <c r="M43" s="39">
        <v>450.04</v>
      </c>
      <c r="N43" s="45">
        <v>127532</v>
      </c>
      <c r="O43" s="12">
        <v>17.87</v>
      </c>
      <c r="P43" s="80"/>
      <c r="Q43" s="30">
        <f t="shared" si="11"/>
        <v>465</v>
      </c>
      <c r="R43" s="31">
        <f t="shared" si="11"/>
        <v>0.02</v>
      </c>
      <c r="S43" s="38">
        <f t="shared" si="11"/>
        <v>118153</v>
      </c>
      <c r="T43" s="39">
        <f t="shared" si="11"/>
        <v>41.449999999999989</v>
      </c>
      <c r="U43" s="45">
        <f t="shared" si="11"/>
        <v>9063</v>
      </c>
      <c r="V43" s="12">
        <f t="shared" si="11"/>
        <v>3.2699999999999996</v>
      </c>
      <c r="W43" s="80"/>
      <c r="X43" s="338">
        <f t="shared" si="12"/>
        <v>2372266</v>
      </c>
      <c r="Y43" s="350">
        <f t="shared" si="12"/>
        <v>512.67000000000007</v>
      </c>
    </row>
    <row r="44" spans="1:25" hidden="1" outlineLevel="1">
      <c r="A44" s="76">
        <v>43138</v>
      </c>
      <c r="B44" s="77">
        <f t="shared" si="7"/>
        <v>2</v>
      </c>
      <c r="C44" s="30">
        <v>1285</v>
      </c>
      <c r="D44" s="31">
        <v>0.1</v>
      </c>
      <c r="E44" s="38">
        <v>2211548</v>
      </c>
      <c r="F44" s="39">
        <v>485.61</v>
      </c>
      <c r="G44" s="45">
        <v>145031</v>
      </c>
      <c r="H44" s="12">
        <v>22.37</v>
      </c>
      <c r="I44" s="80"/>
      <c r="J44" s="30">
        <v>741</v>
      </c>
      <c r="K44" s="31">
        <v>7.0000000000000007E-2</v>
      </c>
      <c r="L44" s="38">
        <v>2095793</v>
      </c>
      <c r="M44" s="39">
        <v>446.77</v>
      </c>
      <c r="N44" s="45">
        <v>135905</v>
      </c>
      <c r="O44" s="12">
        <v>18.920000000000002</v>
      </c>
      <c r="P44" s="80"/>
      <c r="Q44" s="30">
        <f t="shared" si="11"/>
        <v>544</v>
      </c>
      <c r="R44" s="31">
        <f t="shared" si="11"/>
        <v>0.03</v>
      </c>
      <c r="S44" s="38">
        <f t="shared" si="11"/>
        <v>115755</v>
      </c>
      <c r="T44" s="39">
        <f t="shared" si="11"/>
        <v>38.840000000000032</v>
      </c>
      <c r="U44" s="45">
        <f t="shared" si="11"/>
        <v>9126</v>
      </c>
      <c r="V44" s="12">
        <f t="shared" si="11"/>
        <v>3.4499999999999993</v>
      </c>
      <c r="W44" s="80"/>
      <c r="X44" s="338">
        <f t="shared" si="12"/>
        <v>2357864</v>
      </c>
      <c r="Y44" s="350">
        <f t="shared" si="12"/>
        <v>508.08000000000004</v>
      </c>
    </row>
    <row r="45" spans="1:25" hidden="1" outlineLevel="1">
      <c r="A45" s="76">
        <v>43139</v>
      </c>
      <c r="B45" s="77">
        <f t="shared" si="7"/>
        <v>2</v>
      </c>
      <c r="C45" s="30">
        <v>1414</v>
      </c>
      <c r="D45" s="31">
        <v>0.09</v>
      </c>
      <c r="E45" s="38">
        <v>2296425</v>
      </c>
      <c r="F45" s="39">
        <v>503.84</v>
      </c>
      <c r="G45" s="45">
        <v>191520</v>
      </c>
      <c r="H45" s="12">
        <v>24.22</v>
      </c>
      <c r="I45" s="80"/>
      <c r="J45" s="30">
        <v>878</v>
      </c>
      <c r="K45" s="31">
        <v>7.0000000000000007E-2</v>
      </c>
      <c r="L45" s="38">
        <v>2172401</v>
      </c>
      <c r="M45" s="39">
        <v>465.68</v>
      </c>
      <c r="N45" s="45">
        <v>178190</v>
      </c>
      <c r="O45" s="12">
        <v>20.58</v>
      </c>
      <c r="P45" s="80"/>
      <c r="Q45" s="30">
        <f t="shared" si="11"/>
        <v>536</v>
      </c>
      <c r="R45" s="31">
        <f t="shared" si="11"/>
        <v>1.999999999999999E-2</v>
      </c>
      <c r="S45" s="38">
        <f t="shared" si="11"/>
        <v>124024</v>
      </c>
      <c r="T45" s="39">
        <f t="shared" si="11"/>
        <v>38.159999999999968</v>
      </c>
      <c r="U45" s="45">
        <f t="shared" si="11"/>
        <v>13330</v>
      </c>
      <c r="V45" s="12">
        <f t="shared" si="11"/>
        <v>3.6400000000000006</v>
      </c>
      <c r="W45" s="80"/>
      <c r="X45" s="338">
        <f t="shared" si="12"/>
        <v>2489359</v>
      </c>
      <c r="Y45" s="350">
        <f t="shared" si="12"/>
        <v>528.15</v>
      </c>
    </row>
    <row r="46" spans="1:25" hidden="1" outlineLevel="1">
      <c r="A46" s="76">
        <v>43140</v>
      </c>
      <c r="B46" s="77">
        <f t="shared" si="7"/>
        <v>2</v>
      </c>
      <c r="C46" s="30">
        <v>1213</v>
      </c>
      <c r="D46" s="31">
        <v>0.12</v>
      </c>
      <c r="E46" s="38">
        <v>4256122</v>
      </c>
      <c r="F46" s="39">
        <v>888.24</v>
      </c>
      <c r="G46" s="45">
        <v>234904</v>
      </c>
      <c r="H46" s="12">
        <v>27.12</v>
      </c>
      <c r="I46" s="80"/>
      <c r="J46" s="30">
        <v>651</v>
      </c>
      <c r="K46" s="31">
        <v>7.0000000000000007E-2</v>
      </c>
      <c r="L46" s="38">
        <v>4084595</v>
      </c>
      <c r="M46" s="39">
        <v>845.2</v>
      </c>
      <c r="N46" s="45">
        <v>213760</v>
      </c>
      <c r="O46" s="12">
        <v>23.32</v>
      </c>
      <c r="P46" s="80"/>
      <c r="Q46" s="30">
        <f t="shared" si="11"/>
        <v>562</v>
      </c>
      <c r="R46" s="31">
        <f t="shared" si="11"/>
        <v>4.9999999999999989E-2</v>
      </c>
      <c r="S46" s="38">
        <f t="shared" si="11"/>
        <v>171527</v>
      </c>
      <c r="T46" s="39">
        <f t="shared" si="11"/>
        <v>43.039999999999964</v>
      </c>
      <c r="U46" s="45">
        <f t="shared" si="11"/>
        <v>21144</v>
      </c>
      <c r="V46" s="12">
        <f t="shared" si="11"/>
        <v>3.8000000000000007</v>
      </c>
      <c r="W46" s="80"/>
      <c r="X46" s="338">
        <f t="shared" si="12"/>
        <v>4492239</v>
      </c>
      <c r="Y46" s="350">
        <f t="shared" si="12"/>
        <v>915.48</v>
      </c>
    </row>
    <row r="47" spans="1:25" hidden="1" outlineLevel="1">
      <c r="A47" s="76">
        <v>43141</v>
      </c>
      <c r="B47" s="77">
        <f t="shared" si="7"/>
        <v>2</v>
      </c>
      <c r="C47" s="30">
        <v>1210</v>
      </c>
      <c r="D47" s="31">
        <v>0.06</v>
      </c>
      <c r="E47" s="38">
        <v>3848963</v>
      </c>
      <c r="F47" s="39">
        <v>767.21</v>
      </c>
      <c r="G47" s="45">
        <v>231368</v>
      </c>
      <c r="H47" s="12">
        <v>24.84</v>
      </c>
      <c r="I47" s="80"/>
      <c r="J47" s="30">
        <v>620</v>
      </c>
      <c r="K47" s="31">
        <v>0.04</v>
      </c>
      <c r="L47" s="38">
        <v>3684543</v>
      </c>
      <c r="M47" s="39">
        <v>730.08</v>
      </c>
      <c r="N47" s="45">
        <v>207292</v>
      </c>
      <c r="O47" s="12">
        <v>21.52</v>
      </c>
      <c r="P47" s="80"/>
      <c r="Q47" s="30">
        <f t="shared" si="11"/>
        <v>590</v>
      </c>
      <c r="R47" s="31">
        <f t="shared" si="11"/>
        <v>1.9999999999999997E-2</v>
      </c>
      <c r="S47" s="38">
        <f t="shared" si="11"/>
        <v>164420</v>
      </c>
      <c r="T47" s="39">
        <f t="shared" si="11"/>
        <v>37.129999999999995</v>
      </c>
      <c r="U47" s="45">
        <f t="shared" si="11"/>
        <v>24076</v>
      </c>
      <c r="V47" s="12">
        <f t="shared" si="11"/>
        <v>3.3200000000000003</v>
      </c>
      <c r="W47" s="80"/>
      <c r="X47" s="338">
        <f t="shared" si="12"/>
        <v>4081541</v>
      </c>
      <c r="Y47" s="350">
        <f t="shared" si="12"/>
        <v>792.11</v>
      </c>
    </row>
    <row r="48" spans="1:25" hidden="1" outlineLevel="1">
      <c r="A48" s="76">
        <v>43142</v>
      </c>
      <c r="B48" s="77">
        <f t="shared" si="7"/>
        <v>2</v>
      </c>
      <c r="C48" s="30">
        <v>1172</v>
      </c>
      <c r="D48" s="31">
        <v>0.06</v>
      </c>
      <c r="E48" s="38">
        <v>2489576</v>
      </c>
      <c r="F48" s="39">
        <v>500.19</v>
      </c>
      <c r="G48" s="45">
        <v>181041</v>
      </c>
      <c r="H48" s="12">
        <v>20.51</v>
      </c>
      <c r="I48" s="80"/>
      <c r="J48" s="30">
        <v>627</v>
      </c>
      <c r="K48" s="31">
        <v>0.04</v>
      </c>
      <c r="L48" s="38">
        <v>2347966</v>
      </c>
      <c r="M48" s="39">
        <v>462.58</v>
      </c>
      <c r="N48" s="45">
        <v>159704</v>
      </c>
      <c r="O48" s="12">
        <v>17.02</v>
      </c>
      <c r="P48" s="80"/>
      <c r="Q48" s="30">
        <f t="shared" si="11"/>
        <v>545</v>
      </c>
      <c r="R48" s="31">
        <f t="shared" si="11"/>
        <v>1.9999999999999997E-2</v>
      </c>
      <c r="S48" s="38">
        <f t="shared" si="11"/>
        <v>141610</v>
      </c>
      <c r="T48" s="39">
        <f t="shared" si="11"/>
        <v>37.610000000000014</v>
      </c>
      <c r="U48" s="45">
        <f t="shared" si="11"/>
        <v>21337</v>
      </c>
      <c r="V48" s="12">
        <f t="shared" si="11"/>
        <v>3.490000000000002</v>
      </c>
      <c r="W48" s="80"/>
      <c r="X48" s="338">
        <f t="shared" si="12"/>
        <v>2671789</v>
      </c>
      <c r="Y48" s="350">
        <f t="shared" si="12"/>
        <v>520.76</v>
      </c>
    </row>
    <row r="49" spans="1:25" hidden="1" outlineLevel="1">
      <c r="A49" s="76">
        <v>43143</v>
      </c>
      <c r="B49" s="77">
        <f t="shared" si="7"/>
        <v>2</v>
      </c>
      <c r="C49" s="30">
        <v>1725</v>
      </c>
      <c r="D49" s="31">
        <v>0.11</v>
      </c>
      <c r="E49" s="38">
        <v>2348591</v>
      </c>
      <c r="F49" s="39">
        <v>532.1</v>
      </c>
      <c r="G49" s="45">
        <v>182468</v>
      </c>
      <c r="H49" s="12">
        <v>23.09</v>
      </c>
      <c r="I49" s="80"/>
      <c r="J49" s="30">
        <v>1187</v>
      </c>
      <c r="K49" s="31">
        <v>0.1</v>
      </c>
      <c r="L49" s="38">
        <v>2230848</v>
      </c>
      <c r="M49" s="39">
        <v>500.07</v>
      </c>
      <c r="N49" s="45">
        <v>161861</v>
      </c>
      <c r="O49" s="12">
        <v>19.649999999999999</v>
      </c>
      <c r="P49" s="80"/>
      <c r="Q49" s="30">
        <f t="shared" si="11"/>
        <v>538</v>
      </c>
      <c r="R49" s="31">
        <f t="shared" si="11"/>
        <v>9.999999999999995E-3</v>
      </c>
      <c r="S49" s="38">
        <f t="shared" si="11"/>
        <v>117743</v>
      </c>
      <c r="T49" s="39">
        <f t="shared" si="11"/>
        <v>32.03000000000003</v>
      </c>
      <c r="U49" s="45">
        <f t="shared" si="11"/>
        <v>20607</v>
      </c>
      <c r="V49" s="12">
        <f t="shared" si="11"/>
        <v>3.4400000000000013</v>
      </c>
      <c r="W49" s="80"/>
      <c r="X49" s="338">
        <f t="shared" si="12"/>
        <v>2532784</v>
      </c>
      <c r="Y49" s="350">
        <f t="shared" si="12"/>
        <v>555.30000000000007</v>
      </c>
    </row>
    <row r="50" spans="1:25" hidden="1" outlineLevel="1">
      <c r="A50" s="76">
        <v>43144</v>
      </c>
      <c r="B50" s="77">
        <f t="shared" si="7"/>
        <v>2</v>
      </c>
      <c r="C50" s="30">
        <v>931</v>
      </c>
      <c r="D50" s="31">
        <v>0.06</v>
      </c>
      <c r="E50" s="38">
        <v>2441374</v>
      </c>
      <c r="F50" s="39">
        <v>568.41999999999996</v>
      </c>
      <c r="G50" s="45">
        <v>175106</v>
      </c>
      <c r="H50" s="12">
        <v>24.22</v>
      </c>
      <c r="I50" s="80"/>
      <c r="J50" s="30">
        <v>456</v>
      </c>
      <c r="K50" s="31">
        <v>0.05</v>
      </c>
      <c r="L50" s="38">
        <v>2329512</v>
      </c>
      <c r="M50" s="39">
        <v>536.72</v>
      </c>
      <c r="N50" s="45">
        <v>156937</v>
      </c>
      <c r="O50" s="12">
        <v>19.84</v>
      </c>
      <c r="P50" s="80"/>
      <c r="Q50" s="30">
        <f t="shared" si="11"/>
        <v>475</v>
      </c>
      <c r="R50" s="31">
        <f t="shared" si="11"/>
        <v>9.999999999999995E-3</v>
      </c>
      <c r="S50" s="38">
        <f t="shared" si="11"/>
        <v>111862</v>
      </c>
      <c r="T50" s="39">
        <f t="shared" si="11"/>
        <v>31.699999999999932</v>
      </c>
      <c r="U50" s="45">
        <f t="shared" si="11"/>
        <v>18169</v>
      </c>
      <c r="V50" s="12">
        <f t="shared" si="11"/>
        <v>4.379999999999999</v>
      </c>
      <c r="W50" s="80"/>
      <c r="X50" s="338">
        <f t="shared" si="12"/>
        <v>2617411</v>
      </c>
      <c r="Y50" s="350">
        <f t="shared" si="12"/>
        <v>592.69999999999993</v>
      </c>
    </row>
    <row r="51" spans="1:25" hidden="1" outlineLevel="1">
      <c r="A51" s="76">
        <v>43145</v>
      </c>
      <c r="B51" s="77">
        <f t="shared" si="7"/>
        <v>2</v>
      </c>
      <c r="C51" s="30">
        <v>804</v>
      </c>
      <c r="D51" s="31">
        <v>0.06</v>
      </c>
      <c r="E51" s="38">
        <v>2560009</v>
      </c>
      <c r="F51" s="39">
        <v>626.15</v>
      </c>
      <c r="G51" s="45">
        <v>169529</v>
      </c>
      <c r="H51" s="12">
        <v>22.75</v>
      </c>
      <c r="I51" s="80"/>
      <c r="J51" s="30">
        <v>350</v>
      </c>
      <c r="K51" s="31">
        <v>0.04</v>
      </c>
      <c r="L51" s="38">
        <v>2443925</v>
      </c>
      <c r="M51" s="39">
        <v>591.74</v>
      </c>
      <c r="N51" s="45">
        <v>152239</v>
      </c>
      <c r="O51" s="12">
        <v>19.59</v>
      </c>
      <c r="P51" s="80"/>
      <c r="Q51" s="30">
        <f t="shared" si="11"/>
        <v>454</v>
      </c>
      <c r="R51" s="31">
        <f t="shared" si="11"/>
        <v>1.9999999999999997E-2</v>
      </c>
      <c r="S51" s="38">
        <f t="shared" si="11"/>
        <v>116084</v>
      </c>
      <c r="T51" s="39">
        <f t="shared" si="11"/>
        <v>34.409999999999968</v>
      </c>
      <c r="U51" s="45">
        <f t="shared" si="11"/>
        <v>17290</v>
      </c>
      <c r="V51" s="12">
        <f t="shared" si="11"/>
        <v>3.16</v>
      </c>
      <c r="W51" s="80"/>
      <c r="X51" s="338">
        <f t="shared" si="12"/>
        <v>2730342</v>
      </c>
      <c r="Y51" s="350">
        <f t="shared" si="12"/>
        <v>648.95999999999992</v>
      </c>
    </row>
    <row r="52" spans="1:25" hidden="1" outlineLevel="1">
      <c r="A52" s="76">
        <v>43146</v>
      </c>
      <c r="B52" s="77">
        <f t="shared" si="7"/>
        <v>2</v>
      </c>
      <c r="C52" s="30">
        <v>778</v>
      </c>
      <c r="D52" s="31">
        <v>0.05</v>
      </c>
      <c r="E52" s="38">
        <v>2662113</v>
      </c>
      <c r="F52" s="39">
        <v>620.33000000000004</v>
      </c>
      <c r="G52" s="45">
        <v>167438</v>
      </c>
      <c r="H52" s="12">
        <v>22.85</v>
      </c>
      <c r="I52" s="80"/>
      <c r="J52" s="30">
        <v>267</v>
      </c>
      <c r="K52" s="31">
        <v>0.03</v>
      </c>
      <c r="L52" s="38">
        <v>2536345</v>
      </c>
      <c r="M52" s="39">
        <v>586.46</v>
      </c>
      <c r="N52" s="45">
        <v>150178</v>
      </c>
      <c r="O52" s="12">
        <v>19.96</v>
      </c>
      <c r="P52" s="80"/>
      <c r="Q52" s="30">
        <f t="shared" si="11"/>
        <v>511</v>
      </c>
      <c r="R52" s="31">
        <f t="shared" si="11"/>
        <v>2.0000000000000004E-2</v>
      </c>
      <c r="S52" s="38">
        <f t="shared" si="11"/>
        <v>125768</v>
      </c>
      <c r="T52" s="39">
        <f t="shared" si="11"/>
        <v>33.870000000000005</v>
      </c>
      <c r="U52" s="45">
        <f t="shared" si="11"/>
        <v>17260</v>
      </c>
      <c r="V52" s="12">
        <f t="shared" si="11"/>
        <v>2.8900000000000006</v>
      </c>
      <c r="W52" s="80"/>
      <c r="X52" s="338">
        <f t="shared" si="12"/>
        <v>2830329</v>
      </c>
      <c r="Y52" s="350">
        <f t="shared" si="12"/>
        <v>643.23</v>
      </c>
    </row>
    <row r="53" spans="1:25" hidden="1" outlineLevel="1">
      <c r="A53" s="76">
        <v>43147</v>
      </c>
      <c r="B53" s="77">
        <f t="shared" si="7"/>
        <v>2</v>
      </c>
      <c r="C53" s="30">
        <v>757</v>
      </c>
      <c r="D53" s="31">
        <v>0.06</v>
      </c>
      <c r="E53" s="38">
        <v>3990090</v>
      </c>
      <c r="F53" s="39">
        <v>869.05</v>
      </c>
      <c r="G53" s="45">
        <v>213931</v>
      </c>
      <c r="H53" s="12">
        <v>25.56</v>
      </c>
      <c r="I53" s="80"/>
      <c r="J53" s="30">
        <v>262</v>
      </c>
      <c r="K53" s="31">
        <v>0.04</v>
      </c>
      <c r="L53" s="38">
        <v>3831530</v>
      </c>
      <c r="M53" s="39">
        <v>832</v>
      </c>
      <c r="N53" s="45">
        <v>194381</v>
      </c>
      <c r="O53" s="12">
        <v>22.23</v>
      </c>
      <c r="P53" s="80"/>
      <c r="Q53" s="30">
        <f t="shared" si="11"/>
        <v>495</v>
      </c>
      <c r="R53" s="31">
        <f t="shared" si="11"/>
        <v>1.9999999999999997E-2</v>
      </c>
      <c r="S53" s="38">
        <f t="shared" si="11"/>
        <v>158560</v>
      </c>
      <c r="T53" s="39">
        <f t="shared" si="11"/>
        <v>37.049999999999955</v>
      </c>
      <c r="U53" s="45">
        <f t="shared" si="11"/>
        <v>19550</v>
      </c>
      <c r="V53" s="12">
        <f t="shared" si="11"/>
        <v>3.3299999999999983</v>
      </c>
      <c r="W53" s="80"/>
      <c r="X53" s="338">
        <f t="shared" si="12"/>
        <v>4204778</v>
      </c>
      <c r="Y53" s="350">
        <f t="shared" si="12"/>
        <v>894.66999999999985</v>
      </c>
    </row>
    <row r="54" spans="1:25" hidden="1" outlineLevel="1">
      <c r="A54" s="76">
        <v>43148</v>
      </c>
      <c r="B54" s="77">
        <f t="shared" si="7"/>
        <v>2</v>
      </c>
      <c r="C54" s="30">
        <v>794</v>
      </c>
      <c r="D54" s="31">
        <v>0.03</v>
      </c>
      <c r="E54" s="38">
        <v>3661626</v>
      </c>
      <c r="F54" s="39">
        <v>760.08</v>
      </c>
      <c r="G54" s="45">
        <v>212065</v>
      </c>
      <c r="H54" s="12">
        <v>27.1</v>
      </c>
      <c r="I54" s="80"/>
      <c r="J54" s="30">
        <v>244</v>
      </c>
      <c r="K54" s="31">
        <v>0.02</v>
      </c>
      <c r="L54" s="38">
        <v>3494512</v>
      </c>
      <c r="M54" s="39">
        <v>722.53</v>
      </c>
      <c r="N54" s="45">
        <v>193384</v>
      </c>
      <c r="O54" s="12">
        <v>23.66</v>
      </c>
      <c r="P54" s="80"/>
      <c r="Q54" s="30">
        <f t="shared" si="11"/>
        <v>550</v>
      </c>
      <c r="R54" s="31">
        <f t="shared" si="11"/>
        <v>9.9999999999999985E-3</v>
      </c>
      <c r="S54" s="38">
        <f t="shared" si="11"/>
        <v>167114</v>
      </c>
      <c r="T54" s="39">
        <f t="shared" si="11"/>
        <v>37.550000000000068</v>
      </c>
      <c r="U54" s="45">
        <f t="shared" si="11"/>
        <v>18681</v>
      </c>
      <c r="V54" s="12">
        <f t="shared" si="11"/>
        <v>3.4400000000000013</v>
      </c>
      <c r="W54" s="80"/>
      <c r="X54" s="338">
        <f t="shared" si="12"/>
        <v>3874485</v>
      </c>
      <c r="Y54" s="350">
        <f t="shared" si="12"/>
        <v>787.21</v>
      </c>
    </row>
    <row r="55" spans="1:25" hidden="1" outlineLevel="1">
      <c r="A55" s="76">
        <v>43149</v>
      </c>
      <c r="B55" s="77">
        <f t="shared" si="7"/>
        <v>2</v>
      </c>
      <c r="C55" s="30">
        <v>655</v>
      </c>
      <c r="D55" s="31">
        <v>0.04</v>
      </c>
      <c r="E55" s="38">
        <v>2437636</v>
      </c>
      <c r="F55" s="39">
        <v>542.28</v>
      </c>
      <c r="G55" s="45">
        <v>170117</v>
      </c>
      <c r="H55" s="12">
        <v>25.23</v>
      </c>
      <c r="I55" s="80"/>
      <c r="J55" s="30">
        <v>187</v>
      </c>
      <c r="K55" s="31">
        <v>0.03</v>
      </c>
      <c r="L55" s="38">
        <v>2298520</v>
      </c>
      <c r="M55" s="39">
        <v>508.75</v>
      </c>
      <c r="N55" s="45">
        <v>154281</v>
      </c>
      <c r="O55" s="12">
        <v>22.21</v>
      </c>
      <c r="P55" s="80"/>
      <c r="Q55" s="30">
        <f t="shared" si="11"/>
        <v>468</v>
      </c>
      <c r="R55" s="31">
        <f t="shared" si="11"/>
        <v>1.0000000000000002E-2</v>
      </c>
      <c r="S55" s="38">
        <f t="shared" si="11"/>
        <v>139116</v>
      </c>
      <c r="T55" s="39">
        <f t="shared" si="11"/>
        <v>33.529999999999973</v>
      </c>
      <c r="U55" s="45">
        <f t="shared" si="11"/>
        <v>15836</v>
      </c>
      <c r="V55" s="12">
        <f t="shared" si="11"/>
        <v>3.0199999999999996</v>
      </c>
      <c r="W55" s="80"/>
      <c r="X55" s="338">
        <f t="shared" si="12"/>
        <v>2608408</v>
      </c>
      <c r="Y55" s="350">
        <f t="shared" si="12"/>
        <v>567.54999999999995</v>
      </c>
    </row>
    <row r="56" spans="1:25" hidden="1" outlineLevel="1">
      <c r="A56" s="76">
        <v>43150</v>
      </c>
      <c r="B56" s="77">
        <f t="shared" si="7"/>
        <v>2</v>
      </c>
      <c r="C56" s="30">
        <v>738</v>
      </c>
      <c r="D56" s="31">
        <v>0.04</v>
      </c>
      <c r="E56" s="38">
        <v>2579169</v>
      </c>
      <c r="F56" s="39">
        <v>631.16999999999996</v>
      </c>
      <c r="G56" s="45">
        <v>203048</v>
      </c>
      <c r="H56" s="12">
        <v>29.98</v>
      </c>
      <c r="I56" s="80"/>
      <c r="J56" s="30">
        <v>261</v>
      </c>
      <c r="K56" s="31">
        <v>0.03</v>
      </c>
      <c r="L56" s="38">
        <v>2444961</v>
      </c>
      <c r="M56" s="39">
        <v>591.34</v>
      </c>
      <c r="N56" s="45">
        <v>184297</v>
      </c>
      <c r="O56" s="12">
        <v>26.52</v>
      </c>
      <c r="P56" s="80"/>
      <c r="Q56" s="30">
        <f t="shared" si="11"/>
        <v>477</v>
      </c>
      <c r="R56" s="31">
        <f t="shared" si="11"/>
        <v>1.0000000000000002E-2</v>
      </c>
      <c r="S56" s="38">
        <f t="shared" si="11"/>
        <v>134208</v>
      </c>
      <c r="T56" s="39">
        <f t="shared" si="11"/>
        <v>39.829999999999927</v>
      </c>
      <c r="U56" s="45">
        <f t="shared" si="11"/>
        <v>18751</v>
      </c>
      <c r="V56" s="12">
        <f t="shared" si="11"/>
        <v>3.4600000000000009</v>
      </c>
      <c r="W56" s="80"/>
      <c r="X56" s="338">
        <f t="shared" si="12"/>
        <v>2782955</v>
      </c>
      <c r="Y56" s="350">
        <f t="shared" si="12"/>
        <v>661.18999999999994</v>
      </c>
    </row>
    <row r="57" spans="1:25" hidden="1" outlineLevel="1">
      <c r="A57" s="76">
        <v>43151</v>
      </c>
      <c r="B57" s="77">
        <f t="shared" si="7"/>
        <v>2</v>
      </c>
      <c r="C57" s="30">
        <v>652</v>
      </c>
      <c r="D57" s="31">
        <v>0.05</v>
      </c>
      <c r="E57" s="38">
        <v>2281795</v>
      </c>
      <c r="F57" s="39">
        <v>552</v>
      </c>
      <c r="G57" s="45">
        <v>227293</v>
      </c>
      <c r="H57" s="12">
        <v>36.01</v>
      </c>
      <c r="I57" s="80"/>
      <c r="J57" s="30">
        <v>200</v>
      </c>
      <c r="K57" s="31">
        <v>0.04</v>
      </c>
      <c r="L57" s="38">
        <v>2171220</v>
      </c>
      <c r="M57" s="39">
        <v>512.13</v>
      </c>
      <c r="N57" s="45">
        <v>206665</v>
      </c>
      <c r="O57" s="12">
        <v>31.75</v>
      </c>
      <c r="P57" s="80"/>
      <c r="Q57" s="30">
        <f t="shared" si="11"/>
        <v>452</v>
      </c>
      <c r="R57" s="31">
        <f t="shared" si="11"/>
        <v>1.0000000000000002E-2</v>
      </c>
      <c r="S57" s="38">
        <f t="shared" si="11"/>
        <v>110575</v>
      </c>
      <c r="T57" s="39">
        <f t="shared" si="11"/>
        <v>39.870000000000005</v>
      </c>
      <c r="U57" s="45">
        <f t="shared" si="11"/>
        <v>20628</v>
      </c>
      <c r="V57" s="12">
        <f t="shared" si="11"/>
        <v>4.259999999999998</v>
      </c>
      <c r="W57" s="80"/>
      <c r="X57" s="338">
        <f t="shared" si="12"/>
        <v>2509740</v>
      </c>
      <c r="Y57" s="350">
        <f t="shared" si="12"/>
        <v>588.05999999999995</v>
      </c>
    </row>
    <row r="58" spans="1:25" hidden="1" outlineLevel="1">
      <c r="A58" s="76">
        <v>43152</v>
      </c>
      <c r="B58" s="77">
        <f t="shared" si="7"/>
        <v>2</v>
      </c>
      <c r="C58" s="30">
        <v>644</v>
      </c>
      <c r="D58" s="31">
        <v>0.04</v>
      </c>
      <c r="E58" s="38">
        <v>2606258</v>
      </c>
      <c r="F58" s="39">
        <v>646.01</v>
      </c>
      <c r="G58" s="45">
        <v>246094</v>
      </c>
      <c r="H58" s="12">
        <v>36.44</v>
      </c>
      <c r="I58" s="80"/>
      <c r="J58" s="30">
        <v>233</v>
      </c>
      <c r="K58" s="31">
        <v>0.02</v>
      </c>
      <c r="L58" s="38">
        <v>2492595</v>
      </c>
      <c r="M58" s="39">
        <v>601.57000000000005</v>
      </c>
      <c r="N58" s="45">
        <v>224474</v>
      </c>
      <c r="O58" s="12">
        <v>31.88</v>
      </c>
      <c r="P58" s="80"/>
      <c r="Q58" s="30">
        <f t="shared" si="11"/>
        <v>411</v>
      </c>
      <c r="R58" s="31">
        <f t="shared" si="11"/>
        <v>0.02</v>
      </c>
      <c r="S58" s="38">
        <f t="shared" si="11"/>
        <v>113663</v>
      </c>
      <c r="T58" s="39">
        <f t="shared" si="11"/>
        <v>44.439999999999941</v>
      </c>
      <c r="U58" s="45">
        <f t="shared" si="11"/>
        <v>21620</v>
      </c>
      <c r="V58" s="12">
        <f t="shared" si="11"/>
        <v>4.5599999999999987</v>
      </c>
      <c r="W58" s="80"/>
      <c r="X58" s="338">
        <f t="shared" si="12"/>
        <v>2852996</v>
      </c>
      <c r="Y58" s="350">
        <f t="shared" si="12"/>
        <v>682.49</v>
      </c>
    </row>
    <row r="59" spans="1:25" hidden="1" outlineLevel="1">
      <c r="A59" s="76">
        <v>43153</v>
      </c>
      <c r="B59" s="77">
        <f t="shared" si="7"/>
        <v>2</v>
      </c>
      <c r="C59" s="30">
        <v>655</v>
      </c>
      <c r="D59" s="31">
        <v>0.04</v>
      </c>
      <c r="E59" s="38">
        <v>2661202</v>
      </c>
      <c r="F59" s="39">
        <v>638.82000000000005</v>
      </c>
      <c r="G59" s="45">
        <v>276307</v>
      </c>
      <c r="H59" s="12">
        <v>38.770000000000003</v>
      </c>
      <c r="I59" s="80"/>
      <c r="J59" s="30">
        <v>219</v>
      </c>
      <c r="K59" s="31">
        <v>0.04</v>
      </c>
      <c r="L59" s="38">
        <v>2543716</v>
      </c>
      <c r="M59" s="39">
        <v>596.39</v>
      </c>
      <c r="N59" s="45">
        <v>255493</v>
      </c>
      <c r="O59" s="12">
        <v>34.29</v>
      </c>
      <c r="P59" s="80"/>
      <c r="Q59" s="30">
        <f t="shared" si="11"/>
        <v>436</v>
      </c>
      <c r="R59" s="31">
        <f t="shared" si="11"/>
        <v>0</v>
      </c>
      <c r="S59" s="38">
        <f t="shared" si="11"/>
        <v>117486</v>
      </c>
      <c r="T59" s="39">
        <f t="shared" si="11"/>
        <v>42.430000000000064</v>
      </c>
      <c r="U59" s="45">
        <f t="shared" si="11"/>
        <v>20814</v>
      </c>
      <c r="V59" s="12">
        <f t="shared" si="11"/>
        <v>4.480000000000004</v>
      </c>
      <c r="W59" s="80"/>
      <c r="X59" s="338">
        <f t="shared" si="12"/>
        <v>2938164</v>
      </c>
      <c r="Y59" s="350">
        <f t="shared" si="12"/>
        <v>677.63</v>
      </c>
    </row>
    <row r="60" spans="1:25" hidden="1" outlineLevel="1">
      <c r="A60" s="76">
        <v>43154</v>
      </c>
      <c r="B60" s="77">
        <f t="shared" si="7"/>
        <v>2</v>
      </c>
      <c r="C60" s="30">
        <v>659</v>
      </c>
      <c r="D60" s="31">
        <v>0.03</v>
      </c>
      <c r="E60" s="38">
        <v>3987109</v>
      </c>
      <c r="F60" s="39">
        <v>917.01</v>
      </c>
      <c r="G60" s="45">
        <v>413818</v>
      </c>
      <c r="H60" s="12">
        <v>50.01</v>
      </c>
      <c r="I60" s="80"/>
      <c r="J60" s="30">
        <v>198</v>
      </c>
      <c r="K60" s="31">
        <v>0.03</v>
      </c>
      <c r="L60" s="38">
        <v>3833609</v>
      </c>
      <c r="M60" s="39">
        <v>870.23</v>
      </c>
      <c r="N60" s="45">
        <v>393809</v>
      </c>
      <c r="O60" s="12">
        <v>45.25</v>
      </c>
      <c r="P60" s="80"/>
      <c r="Q60" s="30">
        <f t="shared" si="11"/>
        <v>461</v>
      </c>
      <c r="R60" s="31">
        <f t="shared" si="11"/>
        <v>0</v>
      </c>
      <c r="S60" s="38">
        <f t="shared" si="11"/>
        <v>153500</v>
      </c>
      <c r="T60" s="39">
        <f t="shared" si="11"/>
        <v>46.779999999999973</v>
      </c>
      <c r="U60" s="45">
        <f t="shared" si="11"/>
        <v>20009</v>
      </c>
      <c r="V60" s="12">
        <f t="shared" si="11"/>
        <v>4.759999999999998</v>
      </c>
      <c r="W60" s="80"/>
      <c r="X60" s="338">
        <f t="shared" si="12"/>
        <v>4401586</v>
      </c>
      <c r="Y60" s="350">
        <f t="shared" si="12"/>
        <v>967.05</v>
      </c>
    </row>
    <row r="61" spans="1:25" hidden="1" outlineLevel="1">
      <c r="A61" s="76">
        <v>43155</v>
      </c>
      <c r="B61" s="77">
        <f t="shared" si="7"/>
        <v>2</v>
      </c>
      <c r="C61" s="30">
        <v>567</v>
      </c>
      <c r="D61" s="31">
        <v>0.03</v>
      </c>
      <c r="E61" s="38">
        <v>3752554</v>
      </c>
      <c r="F61" s="39">
        <v>829.05</v>
      </c>
      <c r="G61" s="45">
        <v>321180</v>
      </c>
      <c r="H61" s="12">
        <v>38.1</v>
      </c>
      <c r="I61" s="80"/>
      <c r="J61" s="30">
        <v>187</v>
      </c>
      <c r="K61" s="31">
        <v>0.03</v>
      </c>
      <c r="L61" s="38">
        <v>3585756</v>
      </c>
      <c r="M61" s="39">
        <v>783.62</v>
      </c>
      <c r="N61" s="45">
        <v>304051</v>
      </c>
      <c r="O61" s="12">
        <v>34.99</v>
      </c>
      <c r="P61" s="80"/>
      <c r="Q61" s="30">
        <f t="shared" si="11"/>
        <v>380</v>
      </c>
      <c r="R61" s="31">
        <f t="shared" si="11"/>
        <v>0</v>
      </c>
      <c r="S61" s="38">
        <f t="shared" si="11"/>
        <v>166798</v>
      </c>
      <c r="T61" s="39">
        <f t="shared" si="11"/>
        <v>45.42999999999995</v>
      </c>
      <c r="U61" s="45">
        <f t="shared" si="11"/>
        <v>17129</v>
      </c>
      <c r="V61" s="12">
        <f t="shared" si="11"/>
        <v>3.1099999999999994</v>
      </c>
      <c r="W61" s="80"/>
      <c r="X61" s="338">
        <f t="shared" si="12"/>
        <v>4074301</v>
      </c>
      <c r="Y61" s="350">
        <f t="shared" si="12"/>
        <v>867.18</v>
      </c>
    </row>
    <row r="62" spans="1:25" hidden="1" outlineLevel="1">
      <c r="A62" s="76">
        <v>43156</v>
      </c>
      <c r="B62" s="77">
        <f t="shared" si="7"/>
        <v>2</v>
      </c>
      <c r="C62" s="30">
        <v>627</v>
      </c>
      <c r="D62" s="31">
        <v>0.04</v>
      </c>
      <c r="E62" s="38">
        <v>2379379</v>
      </c>
      <c r="F62" s="39">
        <v>584.70000000000005</v>
      </c>
      <c r="G62" s="45">
        <v>262602</v>
      </c>
      <c r="H62" s="12">
        <v>35.17</v>
      </c>
      <c r="I62" s="80"/>
      <c r="J62" s="30">
        <v>191</v>
      </c>
      <c r="K62" s="31">
        <v>0.02</v>
      </c>
      <c r="L62" s="38">
        <v>2240438</v>
      </c>
      <c r="M62" s="39">
        <v>542.09</v>
      </c>
      <c r="N62" s="45">
        <v>242397</v>
      </c>
      <c r="O62" s="12">
        <v>31.41</v>
      </c>
      <c r="P62" s="80"/>
      <c r="Q62" s="30">
        <f t="shared" si="11"/>
        <v>436</v>
      </c>
      <c r="R62" s="31">
        <f t="shared" si="11"/>
        <v>0.02</v>
      </c>
      <c r="S62" s="38">
        <f t="shared" si="11"/>
        <v>138941</v>
      </c>
      <c r="T62" s="39">
        <f t="shared" si="11"/>
        <v>42.610000000000014</v>
      </c>
      <c r="U62" s="45">
        <f t="shared" si="11"/>
        <v>20205</v>
      </c>
      <c r="V62" s="12">
        <f t="shared" si="11"/>
        <v>3.7600000000000016</v>
      </c>
      <c r="W62" s="80"/>
      <c r="X62" s="338">
        <f t="shared" si="12"/>
        <v>2642608</v>
      </c>
      <c r="Y62" s="350">
        <f t="shared" si="12"/>
        <v>619.91</v>
      </c>
    </row>
    <row r="63" spans="1:25" hidden="1" outlineLevel="1">
      <c r="A63" s="76">
        <v>43157</v>
      </c>
      <c r="B63" s="77">
        <f t="shared" si="7"/>
        <v>2</v>
      </c>
      <c r="C63" s="30">
        <v>644</v>
      </c>
      <c r="D63" s="31">
        <v>0.04</v>
      </c>
      <c r="E63" s="38">
        <v>2362387</v>
      </c>
      <c r="F63" s="39">
        <v>636.55999999999995</v>
      </c>
      <c r="G63" s="45">
        <v>351023</v>
      </c>
      <c r="H63" s="12">
        <v>49.66</v>
      </c>
      <c r="I63" s="80"/>
      <c r="J63" s="30">
        <v>235</v>
      </c>
      <c r="K63" s="31">
        <v>0.03</v>
      </c>
      <c r="L63" s="38">
        <v>2239835</v>
      </c>
      <c r="M63" s="39">
        <v>598.20000000000005</v>
      </c>
      <c r="N63" s="45">
        <v>327279</v>
      </c>
      <c r="O63" s="12">
        <v>45.64</v>
      </c>
      <c r="P63" s="80"/>
      <c r="Q63" s="30">
        <f t="shared" si="11"/>
        <v>409</v>
      </c>
      <c r="R63" s="31">
        <f t="shared" si="11"/>
        <v>1.0000000000000002E-2</v>
      </c>
      <c r="S63" s="38">
        <f t="shared" si="11"/>
        <v>122552</v>
      </c>
      <c r="T63" s="39">
        <f t="shared" si="11"/>
        <v>38.3599999999999</v>
      </c>
      <c r="U63" s="45">
        <f t="shared" si="11"/>
        <v>23744</v>
      </c>
      <c r="V63" s="12">
        <f t="shared" si="11"/>
        <v>4.019999999999996</v>
      </c>
      <c r="W63" s="80"/>
      <c r="X63" s="338">
        <f t="shared" si="12"/>
        <v>2714054</v>
      </c>
      <c r="Y63" s="350">
        <f t="shared" si="12"/>
        <v>686.25999999999988</v>
      </c>
    </row>
    <row r="64" spans="1:25" hidden="1" outlineLevel="1">
      <c r="A64" s="76">
        <v>43158</v>
      </c>
      <c r="B64" s="77">
        <f t="shared" si="7"/>
        <v>2</v>
      </c>
      <c r="C64" s="30">
        <v>671</v>
      </c>
      <c r="D64" s="31">
        <v>0.03</v>
      </c>
      <c r="E64" s="38">
        <v>2549814</v>
      </c>
      <c r="F64" s="39">
        <v>697.57</v>
      </c>
      <c r="G64" s="45">
        <v>342333</v>
      </c>
      <c r="H64" s="12">
        <v>47.77</v>
      </c>
      <c r="I64" s="80"/>
      <c r="J64" s="30">
        <v>227</v>
      </c>
      <c r="K64" s="31">
        <v>0.02</v>
      </c>
      <c r="L64" s="38">
        <v>2421000</v>
      </c>
      <c r="M64" s="39">
        <v>652.16999999999996</v>
      </c>
      <c r="N64" s="45">
        <v>318195</v>
      </c>
      <c r="O64" s="12">
        <v>43.84</v>
      </c>
      <c r="P64" s="80"/>
      <c r="Q64" s="30">
        <f t="shared" si="11"/>
        <v>444</v>
      </c>
      <c r="R64" s="31">
        <f t="shared" si="11"/>
        <v>9.9999999999999985E-3</v>
      </c>
      <c r="S64" s="38">
        <f t="shared" si="11"/>
        <v>128814</v>
      </c>
      <c r="T64" s="39">
        <f t="shared" si="11"/>
        <v>45.400000000000091</v>
      </c>
      <c r="U64" s="45">
        <f t="shared" si="11"/>
        <v>24138</v>
      </c>
      <c r="V64" s="12">
        <f t="shared" si="11"/>
        <v>3.9299999999999997</v>
      </c>
      <c r="W64" s="80"/>
      <c r="X64" s="338">
        <f t="shared" si="12"/>
        <v>2892818</v>
      </c>
      <c r="Y64" s="350">
        <f t="shared" si="12"/>
        <v>745.37</v>
      </c>
    </row>
    <row r="65" spans="1:25" hidden="1" outlineLevel="1">
      <c r="A65" s="76">
        <v>43159</v>
      </c>
      <c r="B65" s="77">
        <f t="shared" si="7"/>
        <v>2</v>
      </c>
      <c r="C65" s="30">
        <v>580</v>
      </c>
      <c r="D65" s="31">
        <v>0.04</v>
      </c>
      <c r="E65" s="38">
        <v>3719333</v>
      </c>
      <c r="F65" s="39">
        <v>876.62</v>
      </c>
      <c r="G65" s="45">
        <v>334377</v>
      </c>
      <c r="H65" s="12">
        <v>43.4</v>
      </c>
      <c r="I65" s="80"/>
      <c r="J65" s="30">
        <v>165</v>
      </c>
      <c r="K65" s="31">
        <v>0.03</v>
      </c>
      <c r="L65" s="38">
        <v>3590334</v>
      </c>
      <c r="M65" s="39">
        <v>840.38</v>
      </c>
      <c r="N65" s="45">
        <v>313832</v>
      </c>
      <c r="O65" s="12">
        <v>39.590000000000003</v>
      </c>
      <c r="P65" s="80"/>
      <c r="Q65" s="30">
        <f t="shared" si="11"/>
        <v>415</v>
      </c>
      <c r="R65" s="31">
        <f t="shared" si="11"/>
        <v>1.0000000000000002E-2</v>
      </c>
      <c r="S65" s="38">
        <f t="shared" si="11"/>
        <v>128999</v>
      </c>
      <c r="T65" s="39">
        <f t="shared" si="11"/>
        <v>36.240000000000009</v>
      </c>
      <c r="U65" s="45">
        <f t="shared" si="11"/>
        <v>20545</v>
      </c>
      <c r="V65" s="12">
        <f t="shared" si="11"/>
        <v>3.8099999999999952</v>
      </c>
      <c r="W65" s="80"/>
      <c r="X65" s="338">
        <f t="shared" si="12"/>
        <v>4054290</v>
      </c>
      <c r="Y65" s="350">
        <f t="shared" si="12"/>
        <v>920.06</v>
      </c>
    </row>
    <row r="66" spans="1:25" collapsed="1">
      <c r="A66" s="83"/>
      <c r="B66" s="83" t="s">
        <v>14</v>
      </c>
      <c r="C66" s="84">
        <f>SUBTOTAL(9,C67:C97)</f>
        <v>14334</v>
      </c>
      <c r="D66" s="85">
        <f t="shared" ref="D66:V66" si="13">SUBTOTAL(9,D67:D97)</f>
        <v>0.52000000000000024</v>
      </c>
      <c r="E66" s="86">
        <f t="shared" si="13"/>
        <v>103932465</v>
      </c>
      <c r="F66" s="87">
        <f t="shared" si="13"/>
        <v>34740.61</v>
      </c>
      <c r="G66" s="88">
        <f t="shared" si="13"/>
        <v>8986233</v>
      </c>
      <c r="H66" s="9">
        <f t="shared" si="13"/>
        <v>1861.6100000000001</v>
      </c>
      <c r="I66" s="82"/>
      <c r="J66" s="84">
        <f t="shared" si="13"/>
        <v>2043</v>
      </c>
      <c r="K66" s="85">
        <f t="shared" si="13"/>
        <v>0.17</v>
      </c>
      <c r="L66" s="86">
        <f t="shared" si="13"/>
        <v>99058641</v>
      </c>
      <c r="M66" s="87">
        <f t="shared" si="13"/>
        <v>33332.479999999996</v>
      </c>
      <c r="N66" s="88">
        <f t="shared" si="13"/>
        <v>8280425</v>
      </c>
      <c r="O66" s="9">
        <f t="shared" si="13"/>
        <v>1732.85</v>
      </c>
      <c r="P66" s="82"/>
      <c r="Q66" s="84">
        <f t="shared" si="13"/>
        <v>12291</v>
      </c>
      <c r="R66" s="85">
        <f t="shared" si="13"/>
        <v>0.35000000000000009</v>
      </c>
      <c r="S66" s="86">
        <f t="shared" si="13"/>
        <v>4873824</v>
      </c>
      <c r="T66" s="87">
        <f t="shared" si="13"/>
        <v>1408.13</v>
      </c>
      <c r="U66" s="88">
        <f t="shared" si="13"/>
        <v>705808</v>
      </c>
      <c r="V66" s="9">
        <f t="shared" si="13"/>
        <v>128.76</v>
      </c>
      <c r="W66" s="82"/>
      <c r="X66" s="93"/>
      <c r="Y66" s="93"/>
    </row>
    <row r="67" spans="1:25" hidden="1" outlineLevel="1">
      <c r="A67" s="91">
        <v>43160</v>
      </c>
      <c r="B67" s="92">
        <f t="shared" si="7"/>
        <v>3</v>
      </c>
      <c r="C67" s="30">
        <v>683</v>
      </c>
      <c r="D67" s="31">
        <v>0.02</v>
      </c>
      <c r="E67" s="38">
        <v>2579918</v>
      </c>
      <c r="F67" s="39">
        <v>625.70000000000005</v>
      </c>
      <c r="G67" s="45">
        <v>253604</v>
      </c>
      <c r="H67" s="12">
        <v>31.95</v>
      </c>
      <c r="I67" s="80"/>
      <c r="J67" s="30">
        <v>202</v>
      </c>
      <c r="K67" s="31">
        <v>0.02</v>
      </c>
      <c r="L67" s="38">
        <v>2454095</v>
      </c>
      <c r="M67" s="39">
        <v>588.64</v>
      </c>
      <c r="N67" s="45">
        <v>232156</v>
      </c>
      <c r="O67" s="12">
        <v>28.87</v>
      </c>
      <c r="P67" s="80"/>
      <c r="Q67" s="30">
        <f t="shared" ref="Q67:V97" si="14">C67-J67</f>
        <v>481</v>
      </c>
      <c r="R67" s="31">
        <f t="shared" si="14"/>
        <v>0</v>
      </c>
      <c r="S67" s="38">
        <f t="shared" si="14"/>
        <v>125823</v>
      </c>
      <c r="T67" s="39">
        <f t="shared" si="14"/>
        <v>37.060000000000059</v>
      </c>
      <c r="U67" s="45">
        <f t="shared" si="14"/>
        <v>21448</v>
      </c>
      <c r="V67" s="12">
        <f t="shared" si="14"/>
        <v>3.0799999999999983</v>
      </c>
      <c r="W67" s="80"/>
      <c r="X67" s="338">
        <f t="shared" ref="X67:Y97" si="15">SUM(C67,E67,G67)</f>
        <v>2834205</v>
      </c>
      <c r="Y67" s="350">
        <f t="shared" si="15"/>
        <v>657.67000000000007</v>
      </c>
    </row>
    <row r="68" spans="1:25" hidden="1" outlineLevel="1">
      <c r="A68" s="91">
        <v>43161</v>
      </c>
      <c r="B68" s="92">
        <f t="shared" si="7"/>
        <v>3</v>
      </c>
      <c r="C68" s="30">
        <v>606</v>
      </c>
      <c r="D68" s="31">
        <v>0.03</v>
      </c>
      <c r="E68" s="38">
        <v>3542891</v>
      </c>
      <c r="F68" s="39">
        <v>763.2</v>
      </c>
      <c r="G68" s="45">
        <v>316773</v>
      </c>
      <c r="H68" s="12">
        <v>36.229999999999997</v>
      </c>
      <c r="I68" s="80"/>
      <c r="J68" s="30">
        <v>164</v>
      </c>
      <c r="K68" s="31">
        <v>0.02</v>
      </c>
      <c r="L68" s="38">
        <v>3373530</v>
      </c>
      <c r="M68" s="39">
        <v>725.26</v>
      </c>
      <c r="N68" s="45">
        <v>292767</v>
      </c>
      <c r="O68" s="12">
        <v>32.65</v>
      </c>
      <c r="P68" s="80"/>
      <c r="Q68" s="30">
        <f t="shared" si="14"/>
        <v>442</v>
      </c>
      <c r="R68" s="31">
        <f t="shared" si="14"/>
        <v>9.9999999999999985E-3</v>
      </c>
      <c r="S68" s="38">
        <f t="shared" si="14"/>
        <v>169361</v>
      </c>
      <c r="T68" s="39">
        <f t="shared" si="14"/>
        <v>37.940000000000055</v>
      </c>
      <c r="U68" s="45">
        <f t="shared" si="14"/>
        <v>24006</v>
      </c>
      <c r="V68" s="12">
        <f t="shared" si="14"/>
        <v>3.5799999999999983</v>
      </c>
      <c r="W68" s="80"/>
      <c r="X68" s="338">
        <f t="shared" si="15"/>
        <v>3860270</v>
      </c>
      <c r="Y68" s="350">
        <f t="shared" si="15"/>
        <v>799.46</v>
      </c>
    </row>
    <row r="69" spans="1:25" hidden="1" outlineLevel="1">
      <c r="A69" s="91">
        <v>43162</v>
      </c>
      <c r="B69" s="92">
        <f t="shared" si="7"/>
        <v>3</v>
      </c>
      <c r="C69" s="30">
        <v>602</v>
      </c>
      <c r="D69" s="31">
        <v>0.03</v>
      </c>
      <c r="E69" s="38">
        <v>3315517</v>
      </c>
      <c r="F69" s="39">
        <v>689.45</v>
      </c>
      <c r="G69" s="45">
        <v>301021</v>
      </c>
      <c r="H69" s="12">
        <v>30.48</v>
      </c>
      <c r="I69" s="80"/>
      <c r="J69" s="30">
        <v>171</v>
      </c>
      <c r="K69" s="31">
        <v>0.01</v>
      </c>
      <c r="L69" s="38">
        <v>3140966</v>
      </c>
      <c r="M69" s="39">
        <v>649.20000000000005</v>
      </c>
      <c r="N69" s="45">
        <v>276095</v>
      </c>
      <c r="O69" s="12">
        <v>27.32</v>
      </c>
      <c r="P69" s="80"/>
      <c r="Q69" s="30">
        <f t="shared" si="14"/>
        <v>431</v>
      </c>
      <c r="R69" s="31">
        <f t="shared" si="14"/>
        <v>1.9999999999999997E-2</v>
      </c>
      <c r="S69" s="38">
        <f t="shared" si="14"/>
        <v>174551</v>
      </c>
      <c r="T69" s="39">
        <f t="shared" si="14"/>
        <v>40.25</v>
      </c>
      <c r="U69" s="45">
        <f t="shared" si="14"/>
        <v>24926</v>
      </c>
      <c r="V69" s="12">
        <f t="shared" si="14"/>
        <v>3.16</v>
      </c>
      <c r="W69" s="80"/>
      <c r="X69" s="338">
        <f t="shared" si="15"/>
        <v>3617140</v>
      </c>
      <c r="Y69" s="350">
        <f t="shared" si="15"/>
        <v>719.96</v>
      </c>
    </row>
    <row r="70" spans="1:25" hidden="1" outlineLevel="1">
      <c r="A70" s="91">
        <v>43163</v>
      </c>
      <c r="B70" s="92">
        <f t="shared" si="7"/>
        <v>3</v>
      </c>
      <c r="C70" s="30">
        <v>647</v>
      </c>
      <c r="D70" s="31">
        <v>0.05</v>
      </c>
      <c r="E70" s="38">
        <v>2419381</v>
      </c>
      <c r="F70" s="39">
        <v>553.5</v>
      </c>
      <c r="G70" s="45">
        <v>227700</v>
      </c>
      <c r="H70" s="12">
        <v>26.2</v>
      </c>
      <c r="I70" s="80"/>
      <c r="J70" s="30">
        <v>153</v>
      </c>
      <c r="K70" s="31">
        <v>0.04</v>
      </c>
      <c r="L70" s="38">
        <v>2259423</v>
      </c>
      <c r="M70" s="39">
        <v>507.64</v>
      </c>
      <c r="N70" s="45">
        <v>207761</v>
      </c>
      <c r="O70" s="12">
        <v>23.08</v>
      </c>
      <c r="P70" s="80"/>
      <c r="Q70" s="30">
        <f t="shared" si="14"/>
        <v>494</v>
      </c>
      <c r="R70" s="31">
        <f t="shared" si="14"/>
        <v>1.0000000000000002E-2</v>
      </c>
      <c r="S70" s="38">
        <f t="shared" si="14"/>
        <v>159958</v>
      </c>
      <c r="T70" s="39">
        <f t="shared" si="14"/>
        <v>45.860000000000014</v>
      </c>
      <c r="U70" s="45">
        <f t="shared" si="14"/>
        <v>19939</v>
      </c>
      <c r="V70" s="12">
        <f t="shared" si="14"/>
        <v>3.120000000000001</v>
      </c>
      <c r="W70" s="80"/>
      <c r="X70" s="338">
        <f t="shared" si="15"/>
        <v>2647728</v>
      </c>
      <c r="Y70" s="350">
        <f t="shared" si="15"/>
        <v>579.75</v>
      </c>
    </row>
    <row r="71" spans="1:25" hidden="1" outlineLevel="1">
      <c r="A71" s="91">
        <v>43164</v>
      </c>
      <c r="B71" s="92">
        <f t="shared" si="7"/>
        <v>3</v>
      </c>
      <c r="C71" s="30">
        <v>690</v>
      </c>
      <c r="D71" s="31">
        <v>0.03</v>
      </c>
      <c r="E71" s="38">
        <v>2366907</v>
      </c>
      <c r="F71" s="39">
        <v>623.27</v>
      </c>
      <c r="G71" s="45">
        <v>270768</v>
      </c>
      <c r="H71" s="12">
        <v>38.590000000000003</v>
      </c>
      <c r="I71" s="80"/>
      <c r="J71" s="30">
        <v>250</v>
      </c>
      <c r="K71" s="31">
        <v>0.02</v>
      </c>
      <c r="L71" s="38">
        <v>2231578</v>
      </c>
      <c r="M71" s="39">
        <v>573.04999999999995</v>
      </c>
      <c r="N71" s="45">
        <v>250881</v>
      </c>
      <c r="O71" s="12">
        <v>34.4</v>
      </c>
      <c r="P71" s="80"/>
      <c r="Q71" s="30">
        <f t="shared" si="14"/>
        <v>440</v>
      </c>
      <c r="R71" s="31">
        <f t="shared" si="14"/>
        <v>9.9999999999999985E-3</v>
      </c>
      <c r="S71" s="38">
        <f t="shared" si="14"/>
        <v>135329</v>
      </c>
      <c r="T71" s="39">
        <f t="shared" si="14"/>
        <v>50.220000000000027</v>
      </c>
      <c r="U71" s="45">
        <f t="shared" si="14"/>
        <v>19887</v>
      </c>
      <c r="V71" s="12">
        <f t="shared" si="14"/>
        <v>4.1900000000000048</v>
      </c>
      <c r="W71" s="80"/>
      <c r="X71" s="338">
        <f t="shared" si="15"/>
        <v>2638365</v>
      </c>
      <c r="Y71" s="350">
        <f t="shared" si="15"/>
        <v>661.89</v>
      </c>
    </row>
    <row r="72" spans="1:25" hidden="1" outlineLevel="1">
      <c r="A72" s="91">
        <v>43165</v>
      </c>
      <c r="B72" s="92">
        <f t="shared" si="7"/>
        <v>3</v>
      </c>
      <c r="C72" s="30">
        <v>595</v>
      </c>
      <c r="D72" s="31">
        <v>0.04</v>
      </c>
      <c r="E72" s="38">
        <v>2518130</v>
      </c>
      <c r="F72" s="39">
        <v>677.66</v>
      </c>
      <c r="G72" s="45">
        <v>263331</v>
      </c>
      <c r="H72" s="12">
        <v>39.06</v>
      </c>
      <c r="I72" s="80"/>
      <c r="J72" s="30">
        <v>175</v>
      </c>
      <c r="K72" s="31">
        <v>0.03</v>
      </c>
      <c r="L72" s="38">
        <v>2383445</v>
      </c>
      <c r="M72" s="39">
        <v>631.41999999999996</v>
      </c>
      <c r="N72" s="45">
        <v>243878</v>
      </c>
      <c r="O72" s="12">
        <v>35.71</v>
      </c>
      <c r="P72" s="80"/>
      <c r="Q72" s="30">
        <f t="shared" si="14"/>
        <v>420</v>
      </c>
      <c r="R72" s="31">
        <f t="shared" si="14"/>
        <v>1.0000000000000002E-2</v>
      </c>
      <c r="S72" s="38">
        <f t="shared" si="14"/>
        <v>134685</v>
      </c>
      <c r="T72" s="39">
        <f t="shared" si="14"/>
        <v>46.240000000000009</v>
      </c>
      <c r="U72" s="45">
        <f t="shared" si="14"/>
        <v>19453</v>
      </c>
      <c r="V72" s="12">
        <f t="shared" si="14"/>
        <v>3.3500000000000014</v>
      </c>
      <c r="W72" s="80"/>
      <c r="X72" s="338">
        <f t="shared" si="15"/>
        <v>2782056</v>
      </c>
      <c r="Y72" s="350">
        <f t="shared" si="15"/>
        <v>716.76</v>
      </c>
    </row>
    <row r="73" spans="1:25" hidden="1" outlineLevel="1">
      <c r="A73" s="91">
        <v>43166</v>
      </c>
      <c r="B73" s="92">
        <f t="shared" si="7"/>
        <v>3</v>
      </c>
      <c r="C73" s="30">
        <v>606</v>
      </c>
      <c r="D73" s="31">
        <v>0.04</v>
      </c>
      <c r="E73" s="38">
        <v>2638115</v>
      </c>
      <c r="F73" s="39">
        <v>790.14</v>
      </c>
      <c r="G73" s="45">
        <v>236482</v>
      </c>
      <c r="H73" s="12">
        <v>38.270000000000003</v>
      </c>
      <c r="I73" s="80"/>
      <c r="J73" s="30">
        <v>191</v>
      </c>
      <c r="K73" s="31">
        <v>0.03</v>
      </c>
      <c r="L73" s="38">
        <v>2484498</v>
      </c>
      <c r="M73" s="39">
        <v>735.77</v>
      </c>
      <c r="N73" s="45">
        <v>215777</v>
      </c>
      <c r="O73" s="12">
        <v>35.659999999999997</v>
      </c>
      <c r="P73" s="80"/>
      <c r="Q73" s="30">
        <f t="shared" si="14"/>
        <v>415</v>
      </c>
      <c r="R73" s="31">
        <f t="shared" si="14"/>
        <v>1.0000000000000002E-2</v>
      </c>
      <c r="S73" s="38">
        <f t="shared" si="14"/>
        <v>153617</v>
      </c>
      <c r="T73" s="39">
        <f t="shared" si="14"/>
        <v>54.370000000000005</v>
      </c>
      <c r="U73" s="45">
        <f t="shared" si="14"/>
        <v>20705</v>
      </c>
      <c r="V73" s="12">
        <f t="shared" si="14"/>
        <v>2.6100000000000065</v>
      </c>
      <c r="W73" s="80"/>
      <c r="X73" s="338">
        <f t="shared" si="15"/>
        <v>2875203</v>
      </c>
      <c r="Y73" s="350">
        <f t="shared" si="15"/>
        <v>828.44999999999993</v>
      </c>
    </row>
    <row r="74" spans="1:25" hidden="1" outlineLevel="1">
      <c r="A74" s="91">
        <v>43167</v>
      </c>
      <c r="B74" s="92">
        <f t="shared" si="7"/>
        <v>3</v>
      </c>
      <c r="C74" s="30">
        <v>436</v>
      </c>
      <c r="D74" s="31">
        <v>0.01</v>
      </c>
      <c r="E74" s="38">
        <v>2694752</v>
      </c>
      <c r="F74" s="39">
        <v>830.83</v>
      </c>
      <c r="G74" s="45">
        <v>237532</v>
      </c>
      <c r="H74" s="12">
        <v>41.31</v>
      </c>
      <c r="I74" s="80"/>
      <c r="J74" s="30">
        <v>51</v>
      </c>
      <c r="K74" s="31">
        <v>0</v>
      </c>
      <c r="L74" s="38">
        <v>2536056</v>
      </c>
      <c r="M74" s="39">
        <v>779.41</v>
      </c>
      <c r="N74" s="45">
        <v>216732</v>
      </c>
      <c r="O74" s="12">
        <v>37.770000000000003</v>
      </c>
      <c r="P74" s="80"/>
      <c r="Q74" s="30">
        <f t="shared" si="14"/>
        <v>385</v>
      </c>
      <c r="R74" s="31">
        <f t="shared" si="14"/>
        <v>0.01</v>
      </c>
      <c r="S74" s="38">
        <f t="shared" si="14"/>
        <v>158696</v>
      </c>
      <c r="T74" s="39">
        <f t="shared" si="14"/>
        <v>51.420000000000073</v>
      </c>
      <c r="U74" s="45">
        <f t="shared" si="14"/>
        <v>20800</v>
      </c>
      <c r="V74" s="12">
        <f t="shared" si="14"/>
        <v>3.5399999999999991</v>
      </c>
      <c r="W74" s="80"/>
      <c r="X74" s="338">
        <f t="shared" si="15"/>
        <v>2932720</v>
      </c>
      <c r="Y74" s="350">
        <f t="shared" si="15"/>
        <v>872.15000000000009</v>
      </c>
    </row>
    <row r="75" spans="1:25" hidden="1" outlineLevel="1">
      <c r="A75" s="91">
        <v>43168</v>
      </c>
      <c r="B75" s="92">
        <f t="shared" si="7"/>
        <v>3</v>
      </c>
      <c r="C75" s="30">
        <v>476</v>
      </c>
      <c r="D75" s="31">
        <v>0.01</v>
      </c>
      <c r="E75" s="38">
        <v>3346994</v>
      </c>
      <c r="F75" s="39">
        <v>944.79</v>
      </c>
      <c r="G75" s="45">
        <v>269071</v>
      </c>
      <c r="H75" s="12">
        <v>37.19</v>
      </c>
      <c r="I75" s="80"/>
      <c r="J75" s="30">
        <v>47</v>
      </c>
      <c r="K75" s="31">
        <v>0</v>
      </c>
      <c r="L75" s="38">
        <v>3157814</v>
      </c>
      <c r="M75" s="39">
        <v>904.27</v>
      </c>
      <c r="N75" s="45">
        <v>246634</v>
      </c>
      <c r="O75" s="12">
        <v>33.5</v>
      </c>
      <c r="P75" s="80"/>
      <c r="Q75" s="30">
        <f t="shared" si="14"/>
        <v>429</v>
      </c>
      <c r="R75" s="31">
        <f t="shared" si="14"/>
        <v>0.01</v>
      </c>
      <c r="S75" s="38">
        <f t="shared" si="14"/>
        <v>189180</v>
      </c>
      <c r="T75" s="39">
        <f t="shared" si="14"/>
        <v>40.519999999999982</v>
      </c>
      <c r="U75" s="45">
        <f t="shared" si="14"/>
        <v>22437</v>
      </c>
      <c r="V75" s="12">
        <f t="shared" si="14"/>
        <v>3.6899999999999977</v>
      </c>
      <c r="W75" s="80"/>
      <c r="X75" s="338">
        <f t="shared" si="15"/>
        <v>3616541</v>
      </c>
      <c r="Y75" s="350">
        <f t="shared" si="15"/>
        <v>981.99</v>
      </c>
    </row>
    <row r="76" spans="1:25" hidden="1" outlineLevel="1">
      <c r="A76" s="91">
        <v>43169</v>
      </c>
      <c r="B76" s="92">
        <f t="shared" si="7"/>
        <v>3</v>
      </c>
      <c r="C76" s="30">
        <v>520</v>
      </c>
      <c r="D76" s="31">
        <v>0.01</v>
      </c>
      <c r="E76" s="38">
        <v>3362973</v>
      </c>
      <c r="F76" s="39">
        <v>964.22</v>
      </c>
      <c r="G76" s="45">
        <v>250712</v>
      </c>
      <c r="H76" s="12">
        <v>36.26</v>
      </c>
      <c r="I76" s="80"/>
      <c r="J76" s="30">
        <v>61</v>
      </c>
      <c r="K76" s="31">
        <v>0</v>
      </c>
      <c r="L76" s="38">
        <v>3156115</v>
      </c>
      <c r="M76" s="39">
        <v>926.8</v>
      </c>
      <c r="N76" s="45">
        <v>229690</v>
      </c>
      <c r="O76" s="12">
        <v>33.07</v>
      </c>
      <c r="P76" s="80"/>
      <c r="Q76" s="30">
        <f t="shared" si="14"/>
        <v>459</v>
      </c>
      <c r="R76" s="31">
        <f t="shared" si="14"/>
        <v>0.01</v>
      </c>
      <c r="S76" s="38">
        <f t="shared" si="14"/>
        <v>206858</v>
      </c>
      <c r="T76" s="39">
        <f t="shared" si="14"/>
        <v>37.420000000000073</v>
      </c>
      <c r="U76" s="45">
        <f t="shared" si="14"/>
        <v>21022</v>
      </c>
      <c r="V76" s="12">
        <f t="shared" si="14"/>
        <v>3.1899999999999977</v>
      </c>
      <c r="W76" s="80"/>
      <c r="X76" s="338">
        <f t="shared" si="15"/>
        <v>3614205</v>
      </c>
      <c r="Y76" s="350">
        <f t="shared" si="15"/>
        <v>1000.49</v>
      </c>
    </row>
    <row r="77" spans="1:25" hidden="1" outlineLevel="1">
      <c r="A77" s="91">
        <v>43170</v>
      </c>
      <c r="B77" s="92">
        <f t="shared" si="7"/>
        <v>3</v>
      </c>
      <c r="C77" s="30">
        <v>432</v>
      </c>
      <c r="D77" s="31">
        <v>0.01</v>
      </c>
      <c r="E77" s="38">
        <v>2809765</v>
      </c>
      <c r="F77" s="39">
        <v>844.98</v>
      </c>
      <c r="G77" s="45">
        <v>206405</v>
      </c>
      <c r="H77" s="12">
        <v>29.6</v>
      </c>
      <c r="I77" s="80"/>
      <c r="J77" s="30">
        <v>25</v>
      </c>
      <c r="K77" s="31">
        <v>0</v>
      </c>
      <c r="L77" s="38">
        <v>2651878</v>
      </c>
      <c r="M77" s="39">
        <v>809.3</v>
      </c>
      <c r="N77" s="45">
        <v>189197</v>
      </c>
      <c r="O77" s="12">
        <v>27.05</v>
      </c>
      <c r="P77" s="80"/>
      <c r="Q77" s="30">
        <f t="shared" si="14"/>
        <v>407</v>
      </c>
      <c r="R77" s="31">
        <f t="shared" si="14"/>
        <v>0.01</v>
      </c>
      <c r="S77" s="38">
        <f t="shared" si="14"/>
        <v>157887</v>
      </c>
      <c r="T77" s="39">
        <f t="shared" si="14"/>
        <v>35.680000000000064</v>
      </c>
      <c r="U77" s="45">
        <f t="shared" si="14"/>
        <v>17208</v>
      </c>
      <c r="V77" s="12">
        <f t="shared" si="14"/>
        <v>2.5500000000000007</v>
      </c>
      <c r="W77" s="80"/>
      <c r="X77" s="338">
        <f t="shared" si="15"/>
        <v>3016602</v>
      </c>
      <c r="Y77" s="350">
        <f t="shared" si="15"/>
        <v>874.59</v>
      </c>
    </row>
    <row r="78" spans="1:25" hidden="1" outlineLevel="1">
      <c r="A78" s="91">
        <v>43171</v>
      </c>
      <c r="B78" s="92">
        <f t="shared" si="7"/>
        <v>3</v>
      </c>
      <c r="C78" s="30">
        <v>443</v>
      </c>
      <c r="D78" s="31">
        <v>0.01</v>
      </c>
      <c r="E78" s="38">
        <v>3052081</v>
      </c>
      <c r="F78" s="39">
        <v>911.11</v>
      </c>
      <c r="G78" s="45">
        <v>234787</v>
      </c>
      <c r="H78" s="12">
        <v>36.21</v>
      </c>
      <c r="I78" s="80"/>
      <c r="J78" s="30">
        <v>18</v>
      </c>
      <c r="K78" s="31">
        <v>0</v>
      </c>
      <c r="L78" s="38">
        <v>2888084</v>
      </c>
      <c r="M78" s="39">
        <v>872.2</v>
      </c>
      <c r="N78" s="45">
        <v>215965</v>
      </c>
      <c r="O78" s="12">
        <v>32.07</v>
      </c>
      <c r="P78" s="80"/>
      <c r="Q78" s="30">
        <f t="shared" si="14"/>
        <v>425</v>
      </c>
      <c r="R78" s="31">
        <f t="shared" si="14"/>
        <v>0.01</v>
      </c>
      <c r="S78" s="38">
        <f t="shared" si="14"/>
        <v>163997</v>
      </c>
      <c r="T78" s="39">
        <f t="shared" si="14"/>
        <v>38.909999999999968</v>
      </c>
      <c r="U78" s="45">
        <f t="shared" si="14"/>
        <v>18822</v>
      </c>
      <c r="V78" s="12">
        <f t="shared" si="14"/>
        <v>4.1400000000000006</v>
      </c>
      <c r="W78" s="80"/>
      <c r="X78" s="338">
        <f t="shared" si="15"/>
        <v>3287311</v>
      </c>
      <c r="Y78" s="350">
        <f t="shared" si="15"/>
        <v>947.33</v>
      </c>
    </row>
    <row r="79" spans="1:25" hidden="1" outlineLevel="1">
      <c r="A79" s="91">
        <v>43172</v>
      </c>
      <c r="B79" s="92">
        <f t="shared" si="7"/>
        <v>3</v>
      </c>
      <c r="C79" s="30">
        <v>450</v>
      </c>
      <c r="D79" s="31">
        <v>0.01</v>
      </c>
      <c r="E79" s="38">
        <v>2891970</v>
      </c>
      <c r="F79" s="39">
        <v>842.02</v>
      </c>
      <c r="G79" s="45">
        <v>246191</v>
      </c>
      <c r="H79" s="12">
        <v>38.93</v>
      </c>
      <c r="I79" s="80"/>
      <c r="J79" s="30">
        <v>22</v>
      </c>
      <c r="K79" s="31">
        <v>0</v>
      </c>
      <c r="L79" s="38">
        <v>2741475</v>
      </c>
      <c r="M79" s="39">
        <v>804.13</v>
      </c>
      <c r="N79" s="45">
        <v>228211</v>
      </c>
      <c r="O79" s="12">
        <v>35.130000000000003</v>
      </c>
      <c r="P79" s="80"/>
      <c r="Q79" s="30">
        <f t="shared" si="14"/>
        <v>428</v>
      </c>
      <c r="R79" s="31">
        <f t="shared" si="14"/>
        <v>0.01</v>
      </c>
      <c r="S79" s="38">
        <f t="shared" si="14"/>
        <v>150495</v>
      </c>
      <c r="T79" s="39">
        <f t="shared" si="14"/>
        <v>37.889999999999986</v>
      </c>
      <c r="U79" s="45">
        <f t="shared" si="14"/>
        <v>17980</v>
      </c>
      <c r="V79" s="12">
        <f t="shared" si="14"/>
        <v>3.7999999999999972</v>
      </c>
      <c r="W79" s="80"/>
      <c r="X79" s="338">
        <f t="shared" si="15"/>
        <v>3138611</v>
      </c>
      <c r="Y79" s="350">
        <f t="shared" si="15"/>
        <v>880.95999999999992</v>
      </c>
    </row>
    <row r="80" spans="1:25" hidden="1" outlineLevel="1">
      <c r="A80" s="91">
        <v>43173</v>
      </c>
      <c r="B80" s="92">
        <f t="shared" si="7"/>
        <v>3</v>
      </c>
      <c r="C80" s="30">
        <v>507</v>
      </c>
      <c r="D80" s="31">
        <v>0.01</v>
      </c>
      <c r="E80" s="38">
        <v>3224105</v>
      </c>
      <c r="F80" s="39">
        <v>1102.51</v>
      </c>
      <c r="G80" s="45">
        <v>270548</v>
      </c>
      <c r="H80" s="12">
        <v>52.88</v>
      </c>
      <c r="I80" s="80"/>
      <c r="J80" s="30">
        <v>147</v>
      </c>
      <c r="K80" s="31">
        <v>0</v>
      </c>
      <c r="L80" s="38">
        <v>3070407</v>
      </c>
      <c r="M80" s="39">
        <v>1063.5899999999999</v>
      </c>
      <c r="N80" s="45">
        <v>249744</v>
      </c>
      <c r="O80" s="12">
        <v>49.52</v>
      </c>
      <c r="P80" s="80"/>
      <c r="Q80" s="30">
        <f t="shared" si="14"/>
        <v>360</v>
      </c>
      <c r="R80" s="31">
        <f t="shared" si="14"/>
        <v>0.01</v>
      </c>
      <c r="S80" s="38">
        <f t="shared" si="14"/>
        <v>153698</v>
      </c>
      <c r="T80" s="39">
        <f t="shared" si="14"/>
        <v>38.920000000000073</v>
      </c>
      <c r="U80" s="45">
        <f t="shared" si="14"/>
        <v>20804</v>
      </c>
      <c r="V80" s="12">
        <f t="shared" si="14"/>
        <v>3.3599999999999994</v>
      </c>
      <c r="W80" s="80"/>
      <c r="X80" s="338">
        <f t="shared" si="15"/>
        <v>3495160</v>
      </c>
      <c r="Y80" s="350">
        <f t="shared" si="15"/>
        <v>1155.4000000000001</v>
      </c>
    </row>
    <row r="81" spans="1:25" hidden="1" outlineLevel="1">
      <c r="A81" s="91">
        <v>43174</v>
      </c>
      <c r="B81" s="92">
        <f t="shared" si="7"/>
        <v>3</v>
      </c>
      <c r="C81" s="30">
        <v>469</v>
      </c>
      <c r="D81" s="31">
        <v>0.02</v>
      </c>
      <c r="E81" s="38">
        <v>3139507</v>
      </c>
      <c r="F81" s="39">
        <v>984.3</v>
      </c>
      <c r="G81" s="45">
        <v>241736</v>
      </c>
      <c r="H81" s="12">
        <v>47.57</v>
      </c>
      <c r="I81" s="80"/>
      <c r="J81" s="30">
        <v>79</v>
      </c>
      <c r="K81" s="31">
        <v>0</v>
      </c>
      <c r="L81" s="38">
        <v>2986986</v>
      </c>
      <c r="M81" s="39">
        <v>942.72</v>
      </c>
      <c r="N81" s="45">
        <v>221313</v>
      </c>
      <c r="O81" s="12">
        <v>43.42</v>
      </c>
      <c r="P81" s="80"/>
      <c r="Q81" s="30">
        <f t="shared" si="14"/>
        <v>390</v>
      </c>
      <c r="R81" s="31">
        <f t="shared" si="14"/>
        <v>0.02</v>
      </c>
      <c r="S81" s="38">
        <f t="shared" si="14"/>
        <v>152521</v>
      </c>
      <c r="T81" s="39">
        <f t="shared" si="14"/>
        <v>41.579999999999927</v>
      </c>
      <c r="U81" s="45">
        <f t="shared" si="14"/>
        <v>20423</v>
      </c>
      <c r="V81" s="12">
        <f t="shared" si="14"/>
        <v>4.1499999999999986</v>
      </c>
      <c r="W81" s="80"/>
      <c r="X81" s="338">
        <f t="shared" si="15"/>
        <v>3381712</v>
      </c>
      <c r="Y81" s="350">
        <f t="shared" si="15"/>
        <v>1031.8899999999999</v>
      </c>
    </row>
    <row r="82" spans="1:25" hidden="1" outlineLevel="1">
      <c r="A82" s="91">
        <v>43175</v>
      </c>
      <c r="B82" s="92">
        <f t="shared" si="7"/>
        <v>3</v>
      </c>
      <c r="C82" s="30">
        <v>386</v>
      </c>
      <c r="D82" s="31">
        <v>0.01</v>
      </c>
      <c r="E82" s="38">
        <v>4086674</v>
      </c>
      <c r="F82" s="39">
        <v>1338.42</v>
      </c>
      <c r="G82" s="45">
        <v>264877</v>
      </c>
      <c r="H82" s="12">
        <v>47.42</v>
      </c>
      <c r="I82" s="80"/>
      <c r="J82" s="30">
        <v>35</v>
      </c>
      <c r="K82" s="31">
        <v>0</v>
      </c>
      <c r="L82" s="38">
        <v>3893120</v>
      </c>
      <c r="M82" s="39">
        <v>1293.26</v>
      </c>
      <c r="N82" s="45">
        <v>242595</v>
      </c>
      <c r="O82" s="12">
        <v>44.29</v>
      </c>
      <c r="P82" s="80"/>
      <c r="Q82" s="30">
        <f t="shared" si="14"/>
        <v>351</v>
      </c>
      <c r="R82" s="31">
        <f t="shared" si="14"/>
        <v>0.01</v>
      </c>
      <c r="S82" s="38">
        <f t="shared" si="14"/>
        <v>193554</v>
      </c>
      <c r="T82" s="39">
        <f t="shared" si="14"/>
        <v>45.160000000000082</v>
      </c>
      <c r="U82" s="45">
        <f t="shared" si="14"/>
        <v>22282</v>
      </c>
      <c r="V82" s="12">
        <f t="shared" si="14"/>
        <v>3.1300000000000026</v>
      </c>
      <c r="W82" s="80"/>
      <c r="X82" s="338">
        <f t="shared" si="15"/>
        <v>4351937</v>
      </c>
      <c r="Y82" s="350">
        <f t="shared" si="15"/>
        <v>1385.8500000000001</v>
      </c>
    </row>
    <row r="83" spans="1:25" hidden="1" outlineLevel="1">
      <c r="A83" s="91">
        <v>43176</v>
      </c>
      <c r="B83" s="92">
        <f t="shared" si="7"/>
        <v>3</v>
      </c>
      <c r="C83" s="30">
        <v>416</v>
      </c>
      <c r="D83" s="31">
        <v>0.02</v>
      </c>
      <c r="E83" s="38">
        <v>3765723</v>
      </c>
      <c r="F83" s="39">
        <v>1115.6600000000001</v>
      </c>
      <c r="G83" s="45">
        <v>282361</v>
      </c>
      <c r="H83" s="12">
        <v>49.22</v>
      </c>
      <c r="I83" s="80"/>
      <c r="J83" s="30">
        <v>32</v>
      </c>
      <c r="K83" s="31">
        <v>0</v>
      </c>
      <c r="L83" s="38">
        <v>3578114</v>
      </c>
      <c r="M83" s="39">
        <v>1073.04</v>
      </c>
      <c r="N83" s="45">
        <v>259834</v>
      </c>
      <c r="O83" s="12">
        <v>45.02</v>
      </c>
      <c r="P83" s="80"/>
      <c r="Q83" s="30">
        <f t="shared" si="14"/>
        <v>384</v>
      </c>
      <c r="R83" s="31">
        <f t="shared" si="14"/>
        <v>0.02</v>
      </c>
      <c r="S83" s="38">
        <f t="shared" si="14"/>
        <v>187609</v>
      </c>
      <c r="T83" s="39">
        <f t="shared" si="14"/>
        <v>42.620000000000118</v>
      </c>
      <c r="U83" s="45">
        <f t="shared" si="14"/>
        <v>22527</v>
      </c>
      <c r="V83" s="12">
        <f t="shared" si="14"/>
        <v>4.1999999999999957</v>
      </c>
      <c r="W83" s="80"/>
      <c r="X83" s="338">
        <f t="shared" si="15"/>
        <v>4048500</v>
      </c>
      <c r="Y83" s="350">
        <f t="shared" si="15"/>
        <v>1164.9000000000001</v>
      </c>
    </row>
    <row r="84" spans="1:25" hidden="1" outlineLevel="1">
      <c r="A84" s="91">
        <v>43177</v>
      </c>
      <c r="B84" s="92">
        <f t="shared" si="7"/>
        <v>3</v>
      </c>
      <c r="C84" s="30">
        <v>380</v>
      </c>
      <c r="D84" s="31">
        <v>0.01</v>
      </c>
      <c r="E84" s="38">
        <v>3279626</v>
      </c>
      <c r="F84" s="39">
        <v>982.26</v>
      </c>
      <c r="G84" s="45">
        <v>270075</v>
      </c>
      <c r="H84" s="12">
        <v>50.61</v>
      </c>
      <c r="I84" s="80"/>
      <c r="J84" s="30">
        <v>32</v>
      </c>
      <c r="K84" s="31">
        <v>0</v>
      </c>
      <c r="L84" s="38">
        <v>3123937</v>
      </c>
      <c r="M84" s="39">
        <v>945.55</v>
      </c>
      <c r="N84" s="45">
        <v>249681</v>
      </c>
      <c r="O84" s="12">
        <v>47.19</v>
      </c>
      <c r="P84" s="80"/>
      <c r="Q84" s="30">
        <f t="shared" si="14"/>
        <v>348</v>
      </c>
      <c r="R84" s="31">
        <f t="shared" si="14"/>
        <v>0.01</v>
      </c>
      <c r="S84" s="38">
        <f t="shared" si="14"/>
        <v>155689</v>
      </c>
      <c r="T84" s="39">
        <f t="shared" si="14"/>
        <v>36.710000000000036</v>
      </c>
      <c r="U84" s="45">
        <f t="shared" si="14"/>
        <v>20394</v>
      </c>
      <c r="V84" s="12">
        <f t="shared" si="14"/>
        <v>3.4200000000000017</v>
      </c>
      <c r="W84" s="80"/>
      <c r="X84" s="338">
        <f t="shared" si="15"/>
        <v>3550081</v>
      </c>
      <c r="Y84" s="350">
        <f t="shared" si="15"/>
        <v>1032.8799999999999</v>
      </c>
    </row>
    <row r="85" spans="1:25" hidden="1" outlineLevel="1">
      <c r="A85" s="91">
        <v>43178</v>
      </c>
      <c r="B85" s="92">
        <f t="shared" si="7"/>
        <v>3</v>
      </c>
      <c r="C85" s="30">
        <v>392</v>
      </c>
      <c r="D85" s="31">
        <v>0.01</v>
      </c>
      <c r="E85" s="38">
        <v>3332940</v>
      </c>
      <c r="F85" s="39">
        <v>1067.06</v>
      </c>
      <c r="G85" s="45">
        <v>265241</v>
      </c>
      <c r="H85" s="12">
        <v>58.28</v>
      </c>
      <c r="I85" s="80"/>
      <c r="J85" s="30">
        <v>19</v>
      </c>
      <c r="K85" s="31">
        <v>0</v>
      </c>
      <c r="L85" s="38">
        <v>3194442</v>
      </c>
      <c r="M85" s="39">
        <v>1020.44</v>
      </c>
      <c r="N85" s="45">
        <v>246772</v>
      </c>
      <c r="O85" s="12">
        <v>52.49</v>
      </c>
      <c r="P85" s="80"/>
      <c r="Q85" s="30">
        <f t="shared" si="14"/>
        <v>373</v>
      </c>
      <c r="R85" s="31">
        <f t="shared" si="14"/>
        <v>0.01</v>
      </c>
      <c r="S85" s="38">
        <f t="shared" si="14"/>
        <v>138498</v>
      </c>
      <c r="T85" s="39">
        <f t="shared" si="14"/>
        <v>46.619999999999891</v>
      </c>
      <c r="U85" s="45">
        <f t="shared" si="14"/>
        <v>18469</v>
      </c>
      <c r="V85" s="12">
        <f t="shared" si="14"/>
        <v>5.7899999999999991</v>
      </c>
      <c r="W85" s="80"/>
      <c r="X85" s="338">
        <f t="shared" si="15"/>
        <v>3598573</v>
      </c>
      <c r="Y85" s="350">
        <f t="shared" si="15"/>
        <v>1125.3499999999999</v>
      </c>
    </row>
    <row r="86" spans="1:25" hidden="1" outlineLevel="1">
      <c r="A86" s="91">
        <v>43179</v>
      </c>
      <c r="B86" s="92">
        <f t="shared" si="7"/>
        <v>3</v>
      </c>
      <c r="C86" s="30">
        <v>432</v>
      </c>
      <c r="D86" s="31">
        <v>0.01</v>
      </c>
      <c r="E86" s="38">
        <v>3254497</v>
      </c>
      <c r="F86" s="39">
        <v>1131.3</v>
      </c>
      <c r="G86" s="45">
        <v>260695</v>
      </c>
      <c r="H86" s="12">
        <v>59.22</v>
      </c>
      <c r="I86" s="80"/>
      <c r="J86" s="30">
        <v>28</v>
      </c>
      <c r="K86" s="31">
        <v>0</v>
      </c>
      <c r="L86" s="38">
        <v>3110403</v>
      </c>
      <c r="M86" s="39">
        <v>1078.2</v>
      </c>
      <c r="N86" s="45">
        <v>242267</v>
      </c>
      <c r="O86" s="12">
        <v>53.8</v>
      </c>
      <c r="P86" s="80"/>
      <c r="Q86" s="30">
        <f t="shared" si="14"/>
        <v>404</v>
      </c>
      <c r="R86" s="31">
        <f t="shared" si="14"/>
        <v>0.01</v>
      </c>
      <c r="S86" s="38">
        <f t="shared" si="14"/>
        <v>144094</v>
      </c>
      <c r="T86" s="39">
        <f t="shared" si="14"/>
        <v>53.099999999999909</v>
      </c>
      <c r="U86" s="45">
        <f t="shared" si="14"/>
        <v>18428</v>
      </c>
      <c r="V86" s="12">
        <f t="shared" si="14"/>
        <v>5.4200000000000017</v>
      </c>
      <c r="W86" s="80"/>
      <c r="X86" s="338">
        <f t="shared" si="15"/>
        <v>3515624</v>
      </c>
      <c r="Y86" s="350">
        <f t="shared" si="15"/>
        <v>1190.53</v>
      </c>
    </row>
    <row r="87" spans="1:25" hidden="1" outlineLevel="1">
      <c r="A87" s="91">
        <v>43180</v>
      </c>
      <c r="B87" s="92">
        <f t="shared" si="7"/>
        <v>3</v>
      </c>
      <c r="C87" s="30">
        <v>383</v>
      </c>
      <c r="D87" s="31">
        <v>0.01</v>
      </c>
      <c r="E87" s="38">
        <v>3290363</v>
      </c>
      <c r="F87" s="39">
        <v>1218.19</v>
      </c>
      <c r="G87" s="45">
        <v>267357</v>
      </c>
      <c r="H87" s="12">
        <v>66.62</v>
      </c>
      <c r="I87" s="80"/>
      <c r="J87" s="30">
        <v>13</v>
      </c>
      <c r="K87" s="31">
        <v>0</v>
      </c>
      <c r="L87" s="38">
        <v>3131071</v>
      </c>
      <c r="M87" s="39">
        <v>1156.82</v>
      </c>
      <c r="N87" s="45">
        <v>248932</v>
      </c>
      <c r="O87" s="12">
        <v>61.27</v>
      </c>
      <c r="P87" s="80"/>
      <c r="Q87" s="30">
        <f t="shared" si="14"/>
        <v>370</v>
      </c>
      <c r="R87" s="31">
        <f t="shared" si="14"/>
        <v>0.01</v>
      </c>
      <c r="S87" s="38">
        <f t="shared" si="14"/>
        <v>159292</v>
      </c>
      <c r="T87" s="39">
        <f t="shared" si="14"/>
        <v>61.370000000000118</v>
      </c>
      <c r="U87" s="45">
        <f t="shared" si="14"/>
        <v>18425</v>
      </c>
      <c r="V87" s="12">
        <f t="shared" si="14"/>
        <v>5.3500000000000014</v>
      </c>
      <c r="W87" s="80"/>
      <c r="X87" s="338">
        <f t="shared" si="15"/>
        <v>3558103</v>
      </c>
      <c r="Y87" s="350">
        <f t="shared" si="15"/>
        <v>1284.8200000000002</v>
      </c>
    </row>
    <row r="88" spans="1:25" hidden="1" outlineLevel="1">
      <c r="A88" s="91">
        <v>43181</v>
      </c>
      <c r="B88" s="92">
        <f t="shared" si="7"/>
        <v>3</v>
      </c>
      <c r="C88" s="30">
        <v>359</v>
      </c>
      <c r="D88" s="31">
        <v>0.01</v>
      </c>
      <c r="E88" s="38">
        <v>3492049</v>
      </c>
      <c r="F88" s="39">
        <v>1351.25</v>
      </c>
      <c r="G88" s="45">
        <v>255777</v>
      </c>
      <c r="H88" s="12">
        <v>66.56</v>
      </c>
      <c r="I88" s="80"/>
      <c r="J88" s="30">
        <v>13</v>
      </c>
      <c r="K88" s="31">
        <v>0</v>
      </c>
      <c r="L88" s="38">
        <v>3344215</v>
      </c>
      <c r="M88" s="39">
        <v>1297.76</v>
      </c>
      <c r="N88" s="45">
        <v>237423</v>
      </c>
      <c r="O88" s="12">
        <v>60.96</v>
      </c>
      <c r="P88" s="80"/>
      <c r="Q88" s="30">
        <f t="shared" si="14"/>
        <v>346</v>
      </c>
      <c r="R88" s="31">
        <f t="shared" si="14"/>
        <v>0.01</v>
      </c>
      <c r="S88" s="38">
        <f t="shared" si="14"/>
        <v>147834</v>
      </c>
      <c r="T88" s="39">
        <f t="shared" si="14"/>
        <v>53.490000000000009</v>
      </c>
      <c r="U88" s="45">
        <f t="shared" si="14"/>
        <v>18354</v>
      </c>
      <c r="V88" s="12">
        <f t="shared" si="14"/>
        <v>5.6000000000000014</v>
      </c>
      <c r="W88" s="80"/>
      <c r="X88" s="338">
        <f t="shared" si="15"/>
        <v>3748185</v>
      </c>
      <c r="Y88" s="350">
        <f t="shared" si="15"/>
        <v>1417.82</v>
      </c>
    </row>
    <row r="89" spans="1:25" hidden="1" outlineLevel="1">
      <c r="A89" s="91">
        <v>43182</v>
      </c>
      <c r="B89" s="92">
        <f t="shared" si="7"/>
        <v>3</v>
      </c>
      <c r="C89" s="30">
        <v>335</v>
      </c>
      <c r="D89" s="31">
        <v>0.01</v>
      </c>
      <c r="E89" s="38">
        <v>4290528</v>
      </c>
      <c r="F89" s="39">
        <v>1832.2</v>
      </c>
      <c r="G89" s="45">
        <v>269382</v>
      </c>
      <c r="H89" s="12">
        <v>73.55</v>
      </c>
      <c r="I89" s="80"/>
      <c r="J89" s="30">
        <v>13</v>
      </c>
      <c r="K89" s="31">
        <v>0</v>
      </c>
      <c r="L89" s="38">
        <v>4103788</v>
      </c>
      <c r="M89" s="39">
        <v>1773.49</v>
      </c>
      <c r="N89" s="45">
        <v>248264</v>
      </c>
      <c r="O89" s="12">
        <v>68.39</v>
      </c>
      <c r="P89" s="80"/>
      <c r="Q89" s="30">
        <f t="shared" si="14"/>
        <v>322</v>
      </c>
      <c r="R89" s="31">
        <f t="shared" si="14"/>
        <v>0.01</v>
      </c>
      <c r="S89" s="38">
        <f t="shared" si="14"/>
        <v>186740</v>
      </c>
      <c r="T89" s="39">
        <f t="shared" si="14"/>
        <v>58.710000000000036</v>
      </c>
      <c r="U89" s="45">
        <f t="shared" si="14"/>
        <v>21118</v>
      </c>
      <c r="V89" s="12">
        <f t="shared" si="14"/>
        <v>5.1599999999999966</v>
      </c>
      <c r="W89" s="80"/>
      <c r="X89" s="338">
        <f t="shared" si="15"/>
        <v>4560245</v>
      </c>
      <c r="Y89" s="350">
        <f t="shared" si="15"/>
        <v>1905.76</v>
      </c>
    </row>
    <row r="90" spans="1:25" hidden="1" outlineLevel="1">
      <c r="A90" s="91">
        <v>43183</v>
      </c>
      <c r="B90" s="92">
        <f t="shared" si="7"/>
        <v>3</v>
      </c>
      <c r="C90" s="30">
        <v>401</v>
      </c>
      <c r="D90" s="31">
        <v>0.01</v>
      </c>
      <c r="E90" s="38">
        <v>4575769</v>
      </c>
      <c r="F90" s="39">
        <v>1788.5</v>
      </c>
      <c r="G90" s="45">
        <v>337061</v>
      </c>
      <c r="H90" s="12">
        <v>74.94</v>
      </c>
      <c r="I90" s="80"/>
      <c r="J90" s="30">
        <v>13</v>
      </c>
      <c r="K90" s="31">
        <v>0</v>
      </c>
      <c r="L90" s="38">
        <v>4378961</v>
      </c>
      <c r="M90" s="39">
        <v>1732.15</v>
      </c>
      <c r="N90" s="45">
        <v>313005</v>
      </c>
      <c r="O90" s="12">
        <v>71.08</v>
      </c>
      <c r="P90" s="80"/>
      <c r="Q90" s="30">
        <f t="shared" si="14"/>
        <v>388</v>
      </c>
      <c r="R90" s="31">
        <f t="shared" si="14"/>
        <v>0.01</v>
      </c>
      <c r="S90" s="38">
        <f t="shared" si="14"/>
        <v>196808</v>
      </c>
      <c r="T90" s="39">
        <f t="shared" si="14"/>
        <v>56.349999999999909</v>
      </c>
      <c r="U90" s="45">
        <f t="shared" si="14"/>
        <v>24056</v>
      </c>
      <c r="V90" s="12">
        <f t="shared" si="14"/>
        <v>3.8599999999999994</v>
      </c>
      <c r="W90" s="80"/>
      <c r="X90" s="338">
        <f t="shared" si="15"/>
        <v>4913231</v>
      </c>
      <c r="Y90" s="350">
        <f t="shared" si="15"/>
        <v>1863.45</v>
      </c>
    </row>
    <row r="91" spans="1:25" hidden="1" outlineLevel="1">
      <c r="A91" s="91">
        <v>43184</v>
      </c>
      <c r="B91" s="92">
        <f t="shared" si="7"/>
        <v>3</v>
      </c>
      <c r="C91" s="30">
        <v>392</v>
      </c>
      <c r="D91" s="31">
        <v>0.01</v>
      </c>
      <c r="E91" s="38">
        <v>4406116</v>
      </c>
      <c r="F91" s="39">
        <v>1801.8</v>
      </c>
      <c r="G91" s="45">
        <v>382702</v>
      </c>
      <c r="H91" s="12">
        <v>105.07</v>
      </c>
      <c r="I91" s="80"/>
      <c r="J91" s="30">
        <v>19</v>
      </c>
      <c r="K91" s="31">
        <v>0</v>
      </c>
      <c r="L91" s="38">
        <v>4236236</v>
      </c>
      <c r="M91" s="39">
        <v>1747.38</v>
      </c>
      <c r="N91" s="45">
        <v>358724</v>
      </c>
      <c r="O91" s="12">
        <v>100.64</v>
      </c>
      <c r="P91" s="80"/>
      <c r="Q91" s="30">
        <f t="shared" si="14"/>
        <v>373</v>
      </c>
      <c r="R91" s="31">
        <f t="shared" si="14"/>
        <v>0.01</v>
      </c>
      <c r="S91" s="38">
        <f t="shared" si="14"/>
        <v>169880</v>
      </c>
      <c r="T91" s="39">
        <f t="shared" si="14"/>
        <v>54.419999999999845</v>
      </c>
      <c r="U91" s="45">
        <f t="shared" si="14"/>
        <v>23978</v>
      </c>
      <c r="V91" s="12">
        <f t="shared" si="14"/>
        <v>4.4299999999999926</v>
      </c>
      <c r="W91" s="80"/>
      <c r="X91" s="338">
        <f t="shared" si="15"/>
        <v>4789210</v>
      </c>
      <c r="Y91" s="350">
        <f t="shared" si="15"/>
        <v>1906.8799999999999</v>
      </c>
    </row>
    <row r="92" spans="1:25" hidden="1" outlineLevel="1">
      <c r="A92" s="91">
        <v>43185</v>
      </c>
      <c r="B92" s="92">
        <f t="shared" si="7"/>
        <v>3</v>
      </c>
      <c r="C92" s="30">
        <v>353</v>
      </c>
      <c r="D92" s="31">
        <v>0.01</v>
      </c>
      <c r="E92" s="38">
        <v>3992388</v>
      </c>
      <c r="F92" s="39">
        <v>1781.24</v>
      </c>
      <c r="G92" s="45">
        <v>353642</v>
      </c>
      <c r="H92" s="12">
        <v>100.03</v>
      </c>
      <c r="I92" s="80"/>
      <c r="J92" s="30">
        <v>10</v>
      </c>
      <c r="K92" s="31">
        <v>0</v>
      </c>
      <c r="L92" s="38">
        <v>3838680</v>
      </c>
      <c r="M92" s="39">
        <v>1726.89</v>
      </c>
      <c r="N92" s="45">
        <v>329254</v>
      </c>
      <c r="O92" s="12">
        <v>95.57</v>
      </c>
      <c r="P92" s="80"/>
      <c r="Q92" s="30">
        <f t="shared" si="14"/>
        <v>343</v>
      </c>
      <c r="R92" s="31">
        <f t="shared" si="14"/>
        <v>0.01</v>
      </c>
      <c r="S92" s="38">
        <f t="shared" si="14"/>
        <v>153708</v>
      </c>
      <c r="T92" s="39">
        <f t="shared" si="14"/>
        <v>54.349999999999909</v>
      </c>
      <c r="U92" s="45">
        <f t="shared" si="14"/>
        <v>24388</v>
      </c>
      <c r="V92" s="12">
        <f t="shared" si="14"/>
        <v>4.460000000000008</v>
      </c>
      <c r="W92" s="80"/>
      <c r="X92" s="338">
        <f t="shared" si="15"/>
        <v>4346383</v>
      </c>
      <c r="Y92" s="350">
        <f t="shared" si="15"/>
        <v>1881.28</v>
      </c>
    </row>
    <row r="93" spans="1:25" hidden="1" outlineLevel="1">
      <c r="A93" s="91">
        <v>43186</v>
      </c>
      <c r="B93" s="92">
        <f t="shared" ref="B93:B158" si="16">MONTH(A93)</f>
        <v>3</v>
      </c>
      <c r="C93" s="30">
        <v>375</v>
      </c>
      <c r="D93" s="31">
        <v>0.01</v>
      </c>
      <c r="E93" s="38">
        <v>3501320</v>
      </c>
      <c r="F93" s="39">
        <v>1437.86</v>
      </c>
      <c r="G93" s="45">
        <v>372601</v>
      </c>
      <c r="H93" s="12">
        <v>103.91</v>
      </c>
      <c r="I93" s="80"/>
      <c r="J93" s="30">
        <v>15</v>
      </c>
      <c r="K93" s="31">
        <v>0</v>
      </c>
      <c r="L93" s="38">
        <v>3370253</v>
      </c>
      <c r="M93" s="39">
        <v>1386.45</v>
      </c>
      <c r="N93" s="45">
        <v>346429</v>
      </c>
      <c r="O93" s="12">
        <v>98.6</v>
      </c>
      <c r="P93" s="80"/>
      <c r="Q93" s="30">
        <f t="shared" si="14"/>
        <v>360</v>
      </c>
      <c r="R93" s="31">
        <f t="shared" si="14"/>
        <v>0.01</v>
      </c>
      <c r="S93" s="38">
        <f t="shared" si="14"/>
        <v>131067</v>
      </c>
      <c r="T93" s="39">
        <f t="shared" si="14"/>
        <v>51.409999999999854</v>
      </c>
      <c r="U93" s="45">
        <f t="shared" si="14"/>
        <v>26172</v>
      </c>
      <c r="V93" s="12">
        <f t="shared" si="14"/>
        <v>5.3100000000000023</v>
      </c>
      <c r="W93" s="80"/>
      <c r="X93" s="338">
        <f t="shared" si="15"/>
        <v>3874296</v>
      </c>
      <c r="Y93" s="350">
        <f t="shared" si="15"/>
        <v>1541.78</v>
      </c>
    </row>
    <row r="94" spans="1:25" hidden="1" outlineLevel="1">
      <c r="A94" s="91">
        <v>43187</v>
      </c>
      <c r="B94" s="92">
        <f t="shared" si="16"/>
        <v>3</v>
      </c>
      <c r="C94" s="30">
        <v>395</v>
      </c>
      <c r="D94" s="31">
        <v>0.01</v>
      </c>
      <c r="E94" s="38">
        <v>3355471</v>
      </c>
      <c r="F94" s="39">
        <v>1506.48</v>
      </c>
      <c r="G94" s="45">
        <v>348548</v>
      </c>
      <c r="H94" s="12">
        <v>105.85</v>
      </c>
      <c r="I94" s="80"/>
      <c r="J94" s="30">
        <v>9</v>
      </c>
      <c r="K94" s="31">
        <v>0</v>
      </c>
      <c r="L94" s="38">
        <v>3237373</v>
      </c>
      <c r="M94" s="39">
        <v>1453.78</v>
      </c>
      <c r="N94" s="45">
        <v>322625</v>
      </c>
      <c r="O94" s="12">
        <v>101.04</v>
      </c>
      <c r="P94" s="80"/>
      <c r="Q94" s="30">
        <f t="shared" si="14"/>
        <v>386</v>
      </c>
      <c r="R94" s="31">
        <f t="shared" si="14"/>
        <v>0.01</v>
      </c>
      <c r="S94" s="38">
        <f t="shared" si="14"/>
        <v>118098</v>
      </c>
      <c r="T94" s="39">
        <f t="shared" si="14"/>
        <v>52.700000000000045</v>
      </c>
      <c r="U94" s="45">
        <f t="shared" si="14"/>
        <v>25923</v>
      </c>
      <c r="V94" s="12">
        <f t="shared" si="14"/>
        <v>4.8099999999999881</v>
      </c>
      <c r="W94" s="80"/>
      <c r="X94" s="338">
        <f t="shared" si="15"/>
        <v>3704414</v>
      </c>
      <c r="Y94" s="350">
        <f t="shared" si="15"/>
        <v>1612.34</v>
      </c>
    </row>
    <row r="95" spans="1:25" hidden="1" outlineLevel="1">
      <c r="A95" s="91">
        <v>43188</v>
      </c>
      <c r="B95" s="92">
        <f t="shared" si="16"/>
        <v>3</v>
      </c>
      <c r="C95" s="30">
        <v>438</v>
      </c>
      <c r="D95" s="31">
        <v>0.03</v>
      </c>
      <c r="E95" s="38">
        <v>4075851</v>
      </c>
      <c r="F95" s="39">
        <v>1752.64</v>
      </c>
      <c r="G95" s="45">
        <v>354851</v>
      </c>
      <c r="H95" s="12">
        <v>114.67</v>
      </c>
      <c r="I95" s="80"/>
      <c r="J95" s="30">
        <v>9</v>
      </c>
      <c r="K95" s="31">
        <v>0</v>
      </c>
      <c r="L95" s="38">
        <v>3941299</v>
      </c>
      <c r="M95" s="39">
        <v>1712.23</v>
      </c>
      <c r="N95" s="45">
        <v>325687</v>
      </c>
      <c r="O95" s="12">
        <v>109.86</v>
      </c>
      <c r="P95" s="80"/>
      <c r="Q95" s="30">
        <f t="shared" si="14"/>
        <v>429</v>
      </c>
      <c r="R95" s="31">
        <f t="shared" si="14"/>
        <v>0.03</v>
      </c>
      <c r="S95" s="38">
        <f t="shared" si="14"/>
        <v>134552</v>
      </c>
      <c r="T95" s="39">
        <f t="shared" si="14"/>
        <v>40.410000000000082</v>
      </c>
      <c r="U95" s="45">
        <f t="shared" si="14"/>
        <v>29164</v>
      </c>
      <c r="V95" s="12">
        <f t="shared" si="14"/>
        <v>4.8100000000000023</v>
      </c>
      <c r="W95" s="80"/>
      <c r="X95" s="338">
        <f t="shared" si="15"/>
        <v>4431140</v>
      </c>
      <c r="Y95" s="350">
        <f t="shared" si="15"/>
        <v>1867.3400000000001</v>
      </c>
    </row>
    <row r="96" spans="1:25" hidden="1" outlineLevel="1">
      <c r="A96" s="91">
        <v>43189</v>
      </c>
      <c r="B96" s="92">
        <f t="shared" si="16"/>
        <v>3</v>
      </c>
      <c r="C96" s="30">
        <v>367</v>
      </c>
      <c r="D96" s="31">
        <v>0.01</v>
      </c>
      <c r="E96" s="38">
        <v>3838852</v>
      </c>
      <c r="F96" s="39">
        <v>1517.75</v>
      </c>
      <c r="G96" s="45">
        <v>411883</v>
      </c>
      <c r="H96" s="12">
        <v>120.19</v>
      </c>
      <c r="I96" s="80"/>
      <c r="J96" s="30">
        <v>8</v>
      </c>
      <c r="K96" s="31">
        <v>0</v>
      </c>
      <c r="L96" s="38">
        <v>3693388</v>
      </c>
      <c r="M96" s="39">
        <v>1478.1</v>
      </c>
      <c r="N96" s="45">
        <v>371959</v>
      </c>
      <c r="O96" s="12">
        <v>114.94</v>
      </c>
      <c r="P96" s="80"/>
      <c r="Q96" s="30">
        <f t="shared" si="14"/>
        <v>359</v>
      </c>
      <c r="R96" s="31">
        <f t="shared" si="14"/>
        <v>0.01</v>
      </c>
      <c r="S96" s="38">
        <f t="shared" si="14"/>
        <v>145464</v>
      </c>
      <c r="T96" s="39">
        <f t="shared" si="14"/>
        <v>39.650000000000091</v>
      </c>
      <c r="U96" s="45">
        <f t="shared" si="14"/>
        <v>39924</v>
      </c>
      <c r="V96" s="12">
        <f t="shared" si="14"/>
        <v>5.25</v>
      </c>
      <c r="W96" s="80"/>
      <c r="X96" s="338">
        <f t="shared" si="15"/>
        <v>4251102</v>
      </c>
      <c r="Y96" s="350">
        <f t="shared" si="15"/>
        <v>1637.95</v>
      </c>
    </row>
    <row r="97" spans="1:25" hidden="1" outlineLevel="1">
      <c r="A97" s="91">
        <v>43190</v>
      </c>
      <c r="B97" s="92">
        <f t="shared" si="16"/>
        <v>3</v>
      </c>
      <c r="C97" s="30">
        <v>368</v>
      </c>
      <c r="D97" s="31">
        <v>0.01</v>
      </c>
      <c r="E97" s="38">
        <v>3491292</v>
      </c>
      <c r="F97" s="39">
        <v>970.32</v>
      </c>
      <c r="G97" s="45">
        <v>462519</v>
      </c>
      <c r="H97" s="12">
        <v>104.74</v>
      </c>
      <c r="I97" s="80"/>
      <c r="J97" s="30">
        <v>19</v>
      </c>
      <c r="K97" s="31">
        <v>0</v>
      </c>
      <c r="L97" s="38">
        <v>3367011</v>
      </c>
      <c r="M97" s="39">
        <v>943.54</v>
      </c>
      <c r="N97" s="45">
        <v>420173</v>
      </c>
      <c r="O97" s="12">
        <v>98.49</v>
      </c>
      <c r="P97" s="80"/>
      <c r="Q97" s="30">
        <f t="shared" si="14"/>
        <v>349</v>
      </c>
      <c r="R97" s="31">
        <f t="shared" si="14"/>
        <v>0.01</v>
      </c>
      <c r="S97" s="38">
        <f t="shared" si="14"/>
        <v>124281</v>
      </c>
      <c r="T97" s="39">
        <f t="shared" si="14"/>
        <v>26.780000000000086</v>
      </c>
      <c r="U97" s="45">
        <f t="shared" si="14"/>
        <v>42346</v>
      </c>
      <c r="V97" s="12">
        <f t="shared" si="14"/>
        <v>6.25</v>
      </c>
      <c r="W97" s="80"/>
      <c r="X97" s="338">
        <f t="shared" si="15"/>
        <v>3954179</v>
      </c>
      <c r="Y97" s="350">
        <f t="shared" si="15"/>
        <v>1075.07</v>
      </c>
    </row>
    <row r="98" spans="1:25" collapsed="1">
      <c r="A98" s="83"/>
      <c r="B98" s="83" t="s">
        <v>15</v>
      </c>
      <c r="C98" s="84">
        <f>SUBTOTAL(9,C99:C128)</f>
        <v>9414</v>
      </c>
      <c r="D98" s="85">
        <f t="shared" ref="D98:V98" si="17">SUBTOTAL(9,D99:D128)</f>
        <v>0.22000000000000006</v>
      </c>
      <c r="E98" s="86">
        <f t="shared" si="17"/>
        <v>111270105</v>
      </c>
      <c r="F98" s="87">
        <f t="shared" si="17"/>
        <v>33316.100000000006</v>
      </c>
      <c r="G98" s="88">
        <f t="shared" si="17"/>
        <v>12987814</v>
      </c>
      <c r="H98" s="9">
        <f t="shared" si="17"/>
        <v>2969.36</v>
      </c>
      <c r="I98" s="82"/>
      <c r="J98" s="84">
        <f t="shared" si="17"/>
        <v>328</v>
      </c>
      <c r="K98" s="85">
        <f t="shared" si="17"/>
        <v>0</v>
      </c>
      <c r="L98" s="86">
        <f t="shared" si="17"/>
        <v>106964570</v>
      </c>
      <c r="M98" s="87">
        <f t="shared" si="17"/>
        <v>32350.280000000002</v>
      </c>
      <c r="N98" s="88">
        <f t="shared" si="17"/>
        <v>11952318</v>
      </c>
      <c r="O98" s="9">
        <f t="shared" si="17"/>
        <v>2815.69</v>
      </c>
      <c r="P98" s="82"/>
      <c r="Q98" s="84">
        <f t="shared" si="17"/>
        <v>9086</v>
      </c>
      <c r="R98" s="85">
        <f t="shared" si="17"/>
        <v>0.22000000000000006</v>
      </c>
      <c r="S98" s="86">
        <f t="shared" si="17"/>
        <v>4305535</v>
      </c>
      <c r="T98" s="87">
        <f t="shared" si="17"/>
        <v>965.81999999999948</v>
      </c>
      <c r="U98" s="88">
        <f t="shared" si="17"/>
        <v>1035496</v>
      </c>
      <c r="V98" s="9">
        <f t="shared" si="17"/>
        <v>153.67000000000007</v>
      </c>
      <c r="W98" s="82"/>
      <c r="X98" s="93"/>
      <c r="Y98" s="93"/>
    </row>
    <row r="99" spans="1:25" hidden="1" outlineLevel="1">
      <c r="A99" s="76">
        <v>43191</v>
      </c>
      <c r="B99" s="77">
        <f t="shared" si="16"/>
        <v>4</v>
      </c>
      <c r="C99" s="30">
        <v>317</v>
      </c>
      <c r="D99" s="31">
        <v>0</v>
      </c>
      <c r="E99" s="38">
        <v>3297506</v>
      </c>
      <c r="F99" s="39">
        <v>840.03</v>
      </c>
      <c r="G99" s="45">
        <v>454246</v>
      </c>
      <c r="H99" s="12">
        <v>92.48</v>
      </c>
      <c r="I99" s="80"/>
      <c r="J99" s="30">
        <v>17</v>
      </c>
      <c r="K99" s="31">
        <v>0</v>
      </c>
      <c r="L99" s="38">
        <v>3196244</v>
      </c>
      <c r="M99" s="39">
        <v>818.49</v>
      </c>
      <c r="N99" s="45">
        <v>418140</v>
      </c>
      <c r="O99" s="12">
        <v>87.48</v>
      </c>
      <c r="P99" s="80"/>
      <c r="Q99" s="30">
        <f t="shared" ref="Q99:V128" si="18">C99-J99</f>
        <v>300</v>
      </c>
      <c r="R99" s="31">
        <f t="shared" si="18"/>
        <v>0</v>
      </c>
      <c r="S99" s="38">
        <f t="shared" si="18"/>
        <v>101262</v>
      </c>
      <c r="T99" s="39">
        <f t="shared" si="18"/>
        <v>21.539999999999964</v>
      </c>
      <c r="U99" s="45">
        <f t="shared" si="18"/>
        <v>36106</v>
      </c>
      <c r="V99" s="12">
        <f t="shared" si="18"/>
        <v>5</v>
      </c>
      <c r="W99" s="80"/>
      <c r="X99" s="338">
        <f t="shared" ref="X99:Y128" si="19">SUM(C99,E99,G99)</f>
        <v>3752069</v>
      </c>
      <c r="Y99" s="350">
        <f t="shared" si="19"/>
        <v>932.51</v>
      </c>
    </row>
    <row r="100" spans="1:25" hidden="1" outlineLevel="1">
      <c r="A100" s="76">
        <v>43192</v>
      </c>
      <c r="B100" s="77">
        <f t="shared" si="16"/>
        <v>4</v>
      </c>
      <c r="C100" s="30">
        <v>374</v>
      </c>
      <c r="D100" s="31">
        <v>0.01</v>
      </c>
      <c r="E100" s="38">
        <v>3175478</v>
      </c>
      <c r="F100" s="39">
        <v>948.01</v>
      </c>
      <c r="G100" s="45">
        <v>431717</v>
      </c>
      <c r="H100" s="12">
        <v>106.51</v>
      </c>
      <c r="I100" s="80"/>
      <c r="J100" s="30">
        <v>12</v>
      </c>
      <c r="K100" s="31">
        <v>0</v>
      </c>
      <c r="L100" s="38">
        <v>3072709</v>
      </c>
      <c r="M100" s="39">
        <v>923</v>
      </c>
      <c r="N100" s="45">
        <v>400419</v>
      </c>
      <c r="O100" s="12">
        <v>102.03</v>
      </c>
      <c r="P100" s="80"/>
      <c r="Q100" s="30">
        <f t="shared" si="18"/>
        <v>362</v>
      </c>
      <c r="R100" s="31">
        <f t="shared" si="18"/>
        <v>0.01</v>
      </c>
      <c r="S100" s="38">
        <f t="shared" si="18"/>
        <v>102769</v>
      </c>
      <c r="T100" s="39">
        <f t="shared" si="18"/>
        <v>25.009999999999991</v>
      </c>
      <c r="U100" s="45">
        <f t="shared" si="18"/>
        <v>31298</v>
      </c>
      <c r="V100" s="12">
        <f t="shared" si="18"/>
        <v>4.480000000000004</v>
      </c>
      <c r="W100" s="80"/>
      <c r="X100" s="338">
        <f t="shared" si="19"/>
        <v>3607569</v>
      </c>
      <c r="Y100" s="350">
        <f t="shared" si="19"/>
        <v>1054.53</v>
      </c>
    </row>
    <row r="101" spans="1:25" hidden="1" outlineLevel="1">
      <c r="A101" s="76">
        <v>43193</v>
      </c>
      <c r="B101" s="77">
        <f t="shared" si="16"/>
        <v>4</v>
      </c>
      <c r="C101" s="30">
        <v>330</v>
      </c>
      <c r="D101" s="31">
        <v>0.01</v>
      </c>
      <c r="E101" s="38">
        <v>3110672</v>
      </c>
      <c r="F101" s="39">
        <v>955.79</v>
      </c>
      <c r="G101" s="45">
        <v>398422</v>
      </c>
      <c r="H101" s="12">
        <v>106.29</v>
      </c>
      <c r="I101" s="80"/>
      <c r="J101" s="30">
        <v>11</v>
      </c>
      <c r="K101" s="31">
        <v>0</v>
      </c>
      <c r="L101" s="38">
        <v>3008888</v>
      </c>
      <c r="M101" s="39">
        <v>930.29</v>
      </c>
      <c r="N101" s="45">
        <v>369723</v>
      </c>
      <c r="O101" s="12">
        <v>102.26</v>
      </c>
      <c r="P101" s="80"/>
      <c r="Q101" s="30">
        <f t="shared" si="18"/>
        <v>319</v>
      </c>
      <c r="R101" s="31">
        <f t="shared" si="18"/>
        <v>0.01</v>
      </c>
      <c r="S101" s="38">
        <f t="shared" si="18"/>
        <v>101784</v>
      </c>
      <c r="T101" s="39">
        <f t="shared" si="18"/>
        <v>25.5</v>
      </c>
      <c r="U101" s="45">
        <f t="shared" si="18"/>
        <v>28699</v>
      </c>
      <c r="V101" s="12">
        <f t="shared" si="18"/>
        <v>4.0300000000000011</v>
      </c>
      <c r="W101" s="80"/>
      <c r="X101" s="338">
        <f t="shared" si="19"/>
        <v>3509424</v>
      </c>
      <c r="Y101" s="350">
        <f t="shared" si="19"/>
        <v>1062.0899999999999</v>
      </c>
    </row>
    <row r="102" spans="1:25" hidden="1" outlineLevel="1">
      <c r="A102" s="76">
        <v>43194</v>
      </c>
      <c r="B102" s="77">
        <f t="shared" si="16"/>
        <v>4</v>
      </c>
      <c r="C102" s="30">
        <v>356</v>
      </c>
      <c r="D102" s="31">
        <v>0.01</v>
      </c>
      <c r="E102" s="38">
        <v>2898629</v>
      </c>
      <c r="F102" s="39">
        <v>927.42</v>
      </c>
      <c r="G102" s="45">
        <v>393925</v>
      </c>
      <c r="H102" s="12">
        <v>108.19</v>
      </c>
      <c r="I102" s="80"/>
      <c r="J102" s="30">
        <v>14</v>
      </c>
      <c r="K102" s="31">
        <v>0</v>
      </c>
      <c r="L102" s="38">
        <v>2789433</v>
      </c>
      <c r="M102" s="39">
        <v>901.85</v>
      </c>
      <c r="N102" s="45">
        <v>364748</v>
      </c>
      <c r="O102" s="12">
        <v>104.05</v>
      </c>
      <c r="P102" s="80"/>
      <c r="Q102" s="30">
        <f t="shared" si="18"/>
        <v>342</v>
      </c>
      <c r="R102" s="31">
        <f t="shared" si="18"/>
        <v>0.01</v>
      </c>
      <c r="S102" s="38">
        <f t="shared" si="18"/>
        <v>109196</v>
      </c>
      <c r="T102" s="39">
        <f t="shared" si="18"/>
        <v>25.569999999999936</v>
      </c>
      <c r="U102" s="45">
        <f t="shared" si="18"/>
        <v>29177</v>
      </c>
      <c r="V102" s="12">
        <f t="shared" si="18"/>
        <v>4.1400000000000006</v>
      </c>
      <c r="W102" s="80"/>
      <c r="X102" s="338">
        <f t="shared" si="19"/>
        <v>3292910</v>
      </c>
      <c r="Y102" s="350">
        <f t="shared" si="19"/>
        <v>1035.6199999999999</v>
      </c>
    </row>
    <row r="103" spans="1:25" hidden="1" outlineLevel="1">
      <c r="A103" s="76">
        <v>43195</v>
      </c>
      <c r="B103" s="77">
        <f t="shared" si="16"/>
        <v>4</v>
      </c>
      <c r="C103" s="30">
        <v>365</v>
      </c>
      <c r="D103" s="31">
        <v>0</v>
      </c>
      <c r="E103" s="38">
        <v>3079222</v>
      </c>
      <c r="F103" s="39">
        <v>960.88</v>
      </c>
      <c r="G103" s="45">
        <v>399360</v>
      </c>
      <c r="H103" s="12">
        <v>109.9</v>
      </c>
      <c r="I103" s="80"/>
      <c r="J103" s="30">
        <v>12</v>
      </c>
      <c r="K103" s="31">
        <v>0</v>
      </c>
      <c r="L103" s="38">
        <v>2977380</v>
      </c>
      <c r="M103" s="39">
        <v>936</v>
      </c>
      <c r="N103" s="45">
        <v>370137</v>
      </c>
      <c r="O103" s="12">
        <v>103.42</v>
      </c>
      <c r="P103" s="80"/>
      <c r="Q103" s="30">
        <f t="shared" si="18"/>
        <v>353</v>
      </c>
      <c r="R103" s="31">
        <f t="shared" si="18"/>
        <v>0</v>
      </c>
      <c r="S103" s="38">
        <f t="shared" si="18"/>
        <v>101842</v>
      </c>
      <c r="T103" s="39">
        <f t="shared" si="18"/>
        <v>24.879999999999995</v>
      </c>
      <c r="U103" s="45">
        <f t="shared" si="18"/>
        <v>29223</v>
      </c>
      <c r="V103" s="12">
        <f t="shared" si="18"/>
        <v>6.480000000000004</v>
      </c>
      <c r="W103" s="80"/>
      <c r="X103" s="338">
        <f t="shared" si="19"/>
        <v>3478947</v>
      </c>
      <c r="Y103" s="350">
        <f t="shared" si="19"/>
        <v>1070.78</v>
      </c>
    </row>
    <row r="104" spans="1:25" hidden="1" outlineLevel="1">
      <c r="A104" s="76">
        <v>43196</v>
      </c>
      <c r="B104" s="77">
        <f t="shared" si="16"/>
        <v>4</v>
      </c>
      <c r="C104" s="30">
        <v>390</v>
      </c>
      <c r="D104" s="31">
        <v>0.01</v>
      </c>
      <c r="E104" s="38">
        <v>3326203</v>
      </c>
      <c r="F104" s="39">
        <v>1008.68</v>
      </c>
      <c r="G104" s="45">
        <v>377591</v>
      </c>
      <c r="H104" s="12">
        <v>93.46</v>
      </c>
      <c r="I104" s="80"/>
      <c r="J104" s="30">
        <v>10</v>
      </c>
      <c r="K104" s="31">
        <v>0</v>
      </c>
      <c r="L104" s="38">
        <v>3190102</v>
      </c>
      <c r="M104" s="39">
        <v>979.53</v>
      </c>
      <c r="N104" s="45">
        <v>346347</v>
      </c>
      <c r="O104" s="12">
        <v>89.86</v>
      </c>
      <c r="P104" s="80"/>
      <c r="Q104" s="30">
        <f t="shared" si="18"/>
        <v>380</v>
      </c>
      <c r="R104" s="31">
        <f t="shared" si="18"/>
        <v>0.01</v>
      </c>
      <c r="S104" s="38">
        <f t="shared" si="18"/>
        <v>136101</v>
      </c>
      <c r="T104" s="39">
        <f t="shared" si="18"/>
        <v>29.149999999999977</v>
      </c>
      <c r="U104" s="45">
        <f t="shared" si="18"/>
        <v>31244</v>
      </c>
      <c r="V104" s="12">
        <f t="shared" si="18"/>
        <v>3.5999999999999943</v>
      </c>
      <c r="W104" s="80"/>
      <c r="X104" s="338">
        <f t="shared" si="19"/>
        <v>3704184</v>
      </c>
      <c r="Y104" s="350">
        <f t="shared" si="19"/>
        <v>1102.1499999999999</v>
      </c>
    </row>
    <row r="105" spans="1:25" hidden="1" outlineLevel="1">
      <c r="A105" s="76">
        <v>43197</v>
      </c>
      <c r="B105" s="77">
        <f t="shared" si="16"/>
        <v>4</v>
      </c>
      <c r="C105" s="30">
        <v>349</v>
      </c>
      <c r="D105" s="31">
        <v>0.01</v>
      </c>
      <c r="E105" s="38">
        <v>3671724</v>
      </c>
      <c r="F105" s="39">
        <v>1112.31</v>
      </c>
      <c r="G105" s="45">
        <v>351825</v>
      </c>
      <c r="H105" s="12">
        <v>84.76</v>
      </c>
      <c r="I105" s="80"/>
      <c r="J105" s="30">
        <v>5</v>
      </c>
      <c r="K105" s="31">
        <v>0</v>
      </c>
      <c r="L105" s="38">
        <v>3519190</v>
      </c>
      <c r="M105" s="39">
        <v>1082.47</v>
      </c>
      <c r="N105" s="45">
        <v>321627</v>
      </c>
      <c r="O105" s="12">
        <v>81.56</v>
      </c>
      <c r="P105" s="80"/>
      <c r="Q105" s="30">
        <f t="shared" si="18"/>
        <v>344</v>
      </c>
      <c r="R105" s="31">
        <f t="shared" si="18"/>
        <v>0.01</v>
      </c>
      <c r="S105" s="38">
        <f t="shared" si="18"/>
        <v>152534</v>
      </c>
      <c r="T105" s="39">
        <f t="shared" si="18"/>
        <v>29.839999999999918</v>
      </c>
      <c r="U105" s="45">
        <f t="shared" si="18"/>
        <v>30198</v>
      </c>
      <c r="V105" s="12">
        <f t="shared" si="18"/>
        <v>3.2000000000000028</v>
      </c>
      <c r="W105" s="80"/>
      <c r="X105" s="338">
        <f t="shared" si="19"/>
        <v>4023898</v>
      </c>
      <c r="Y105" s="350">
        <f t="shared" si="19"/>
        <v>1197.08</v>
      </c>
    </row>
    <row r="106" spans="1:25" hidden="1" outlineLevel="1">
      <c r="A106" s="76">
        <v>43198</v>
      </c>
      <c r="B106" s="77">
        <f t="shared" si="16"/>
        <v>4</v>
      </c>
      <c r="C106" s="30">
        <v>287</v>
      </c>
      <c r="D106" s="31">
        <v>0.01</v>
      </c>
      <c r="E106" s="38">
        <v>3569748</v>
      </c>
      <c r="F106" s="39">
        <v>1153.6500000000001</v>
      </c>
      <c r="G106" s="45">
        <v>335617</v>
      </c>
      <c r="H106" s="12">
        <v>90.19</v>
      </c>
      <c r="I106" s="80"/>
      <c r="J106" s="30">
        <v>9</v>
      </c>
      <c r="K106" s="31">
        <v>0</v>
      </c>
      <c r="L106" s="38">
        <v>3431228</v>
      </c>
      <c r="M106" s="39">
        <v>1122.18</v>
      </c>
      <c r="N106" s="45">
        <v>310848</v>
      </c>
      <c r="O106" s="12">
        <v>86.67</v>
      </c>
      <c r="P106" s="80"/>
      <c r="Q106" s="30">
        <f t="shared" si="18"/>
        <v>278</v>
      </c>
      <c r="R106" s="31">
        <f t="shared" si="18"/>
        <v>0.01</v>
      </c>
      <c r="S106" s="38">
        <f t="shared" si="18"/>
        <v>138520</v>
      </c>
      <c r="T106" s="39">
        <f t="shared" si="18"/>
        <v>31.470000000000027</v>
      </c>
      <c r="U106" s="45">
        <f t="shared" si="18"/>
        <v>24769</v>
      </c>
      <c r="V106" s="12">
        <f t="shared" si="18"/>
        <v>3.519999999999996</v>
      </c>
      <c r="W106" s="80"/>
      <c r="X106" s="338">
        <f t="shared" si="19"/>
        <v>3905652</v>
      </c>
      <c r="Y106" s="350">
        <f t="shared" si="19"/>
        <v>1243.8500000000001</v>
      </c>
    </row>
    <row r="107" spans="1:25" hidden="1" outlineLevel="1">
      <c r="A107" s="76">
        <v>43199</v>
      </c>
      <c r="B107" s="77">
        <f t="shared" si="16"/>
        <v>4</v>
      </c>
      <c r="C107" s="30">
        <v>299</v>
      </c>
      <c r="D107" s="31">
        <v>0.01</v>
      </c>
      <c r="E107" s="38">
        <v>3665964</v>
      </c>
      <c r="F107" s="39">
        <v>1083.5999999999999</v>
      </c>
      <c r="G107" s="45">
        <v>368834</v>
      </c>
      <c r="H107" s="12">
        <v>91.41</v>
      </c>
      <c r="I107" s="80"/>
      <c r="J107" s="30">
        <v>7</v>
      </c>
      <c r="K107" s="31">
        <v>0</v>
      </c>
      <c r="L107" s="38">
        <v>3527792</v>
      </c>
      <c r="M107" s="39">
        <v>1048.45</v>
      </c>
      <c r="N107" s="45">
        <v>342551</v>
      </c>
      <c r="O107" s="12">
        <v>87.03</v>
      </c>
      <c r="P107" s="80"/>
      <c r="Q107" s="30">
        <f t="shared" si="18"/>
        <v>292</v>
      </c>
      <c r="R107" s="31">
        <f t="shared" si="18"/>
        <v>0.01</v>
      </c>
      <c r="S107" s="38">
        <f t="shared" si="18"/>
        <v>138172</v>
      </c>
      <c r="T107" s="39">
        <f t="shared" si="18"/>
        <v>35.149999999999864</v>
      </c>
      <c r="U107" s="45">
        <f t="shared" si="18"/>
        <v>26283</v>
      </c>
      <c r="V107" s="12">
        <f t="shared" si="18"/>
        <v>4.3799999999999955</v>
      </c>
      <c r="W107" s="80"/>
      <c r="X107" s="338">
        <f t="shared" si="19"/>
        <v>4035097</v>
      </c>
      <c r="Y107" s="350">
        <f t="shared" si="19"/>
        <v>1175.02</v>
      </c>
    </row>
    <row r="108" spans="1:25" hidden="1" outlineLevel="1">
      <c r="A108" s="76">
        <v>43200</v>
      </c>
      <c r="B108" s="77">
        <f t="shared" si="16"/>
        <v>4</v>
      </c>
      <c r="C108" s="30">
        <v>348</v>
      </c>
      <c r="D108" s="31">
        <v>0.01</v>
      </c>
      <c r="E108" s="38">
        <v>3592362</v>
      </c>
      <c r="F108" s="39">
        <v>1030.67</v>
      </c>
      <c r="G108" s="45">
        <v>358867</v>
      </c>
      <c r="H108" s="12">
        <v>90.81</v>
      </c>
      <c r="I108" s="80"/>
      <c r="J108" s="30">
        <v>21</v>
      </c>
      <c r="K108" s="31">
        <v>0</v>
      </c>
      <c r="L108" s="38">
        <v>3464195</v>
      </c>
      <c r="M108" s="39">
        <v>995.39</v>
      </c>
      <c r="N108" s="45">
        <v>330735</v>
      </c>
      <c r="O108" s="12">
        <v>86.67</v>
      </c>
      <c r="P108" s="80"/>
      <c r="Q108" s="30">
        <f t="shared" si="18"/>
        <v>327</v>
      </c>
      <c r="R108" s="31">
        <f t="shared" si="18"/>
        <v>0.01</v>
      </c>
      <c r="S108" s="38">
        <f t="shared" si="18"/>
        <v>128167</v>
      </c>
      <c r="T108" s="39">
        <f t="shared" si="18"/>
        <v>35.280000000000086</v>
      </c>
      <c r="U108" s="45">
        <f t="shared" si="18"/>
        <v>28132</v>
      </c>
      <c r="V108" s="12">
        <f t="shared" si="18"/>
        <v>4.1400000000000006</v>
      </c>
      <c r="W108" s="80"/>
      <c r="X108" s="338">
        <f t="shared" si="19"/>
        <v>3951577</v>
      </c>
      <c r="Y108" s="350">
        <f t="shared" si="19"/>
        <v>1121.49</v>
      </c>
    </row>
    <row r="109" spans="1:25" hidden="1" outlineLevel="1">
      <c r="A109" s="76">
        <v>43201</v>
      </c>
      <c r="B109" s="77">
        <f t="shared" si="16"/>
        <v>4</v>
      </c>
      <c r="C109" s="30">
        <v>298</v>
      </c>
      <c r="D109" s="31">
        <v>0.01</v>
      </c>
      <c r="E109" s="38">
        <v>3488577</v>
      </c>
      <c r="F109" s="39">
        <v>993.87</v>
      </c>
      <c r="G109" s="45">
        <v>337906</v>
      </c>
      <c r="H109" s="12">
        <v>81.260000000000005</v>
      </c>
      <c r="I109" s="80"/>
      <c r="J109" s="30">
        <v>9</v>
      </c>
      <c r="K109" s="31">
        <v>0</v>
      </c>
      <c r="L109" s="38">
        <v>3367805</v>
      </c>
      <c r="M109" s="39">
        <v>965.03</v>
      </c>
      <c r="N109" s="45">
        <v>310532</v>
      </c>
      <c r="O109" s="12">
        <v>77.650000000000006</v>
      </c>
      <c r="P109" s="80"/>
      <c r="Q109" s="30">
        <f t="shared" si="18"/>
        <v>289</v>
      </c>
      <c r="R109" s="31">
        <f t="shared" si="18"/>
        <v>0.01</v>
      </c>
      <c r="S109" s="38">
        <f t="shared" si="18"/>
        <v>120772</v>
      </c>
      <c r="T109" s="39">
        <f t="shared" si="18"/>
        <v>28.840000000000032</v>
      </c>
      <c r="U109" s="45">
        <f t="shared" si="18"/>
        <v>27374</v>
      </c>
      <c r="V109" s="12">
        <f t="shared" si="18"/>
        <v>3.6099999999999994</v>
      </c>
      <c r="W109" s="80"/>
      <c r="X109" s="338">
        <f t="shared" si="19"/>
        <v>3826781</v>
      </c>
      <c r="Y109" s="350">
        <f t="shared" si="19"/>
        <v>1075.1400000000001</v>
      </c>
    </row>
    <row r="110" spans="1:25" hidden="1" outlineLevel="1">
      <c r="A110" s="76">
        <v>43202</v>
      </c>
      <c r="B110" s="77">
        <f t="shared" si="16"/>
        <v>4</v>
      </c>
      <c r="C110" s="30">
        <v>269</v>
      </c>
      <c r="D110" s="31">
        <v>0.01</v>
      </c>
      <c r="E110" s="38">
        <v>3176395</v>
      </c>
      <c r="F110" s="39">
        <v>839.32</v>
      </c>
      <c r="G110" s="45">
        <v>327613</v>
      </c>
      <c r="H110" s="12">
        <v>72.430000000000007</v>
      </c>
      <c r="I110" s="80"/>
      <c r="J110" s="30">
        <v>6</v>
      </c>
      <c r="K110" s="31">
        <v>0</v>
      </c>
      <c r="L110" s="38">
        <v>3048972</v>
      </c>
      <c r="M110" s="39">
        <v>807.9</v>
      </c>
      <c r="N110" s="45">
        <v>298286</v>
      </c>
      <c r="O110" s="12">
        <v>68.2</v>
      </c>
      <c r="P110" s="80"/>
      <c r="Q110" s="30">
        <f t="shared" si="18"/>
        <v>263</v>
      </c>
      <c r="R110" s="31">
        <f t="shared" si="18"/>
        <v>0.01</v>
      </c>
      <c r="S110" s="38">
        <f t="shared" si="18"/>
        <v>127423</v>
      </c>
      <c r="T110" s="39">
        <f t="shared" si="18"/>
        <v>31.420000000000073</v>
      </c>
      <c r="U110" s="45">
        <f t="shared" si="18"/>
        <v>29327</v>
      </c>
      <c r="V110" s="12">
        <f t="shared" si="18"/>
        <v>4.230000000000004</v>
      </c>
      <c r="W110" s="80"/>
      <c r="X110" s="338">
        <f t="shared" si="19"/>
        <v>3504277</v>
      </c>
      <c r="Y110" s="350">
        <f t="shared" si="19"/>
        <v>911.76</v>
      </c>
    </row>
    <row r="111" spans="1:25" hidden="1" outlineLevel="1">
      <c r="A111" s="76">
        <v>43203</v>
      </c>
      <c r="B111" s="77">
        <f t="shared" si="16"/>
        <v>4</v>
      </c>
      <c r="C111" s="30">
        <v>346</v>
      </c>
      <c r="D111" s="31">
        <v>0.01</v>
      </c>
      <c r="E111" s="38">
        <v>3173552</v>
      </c>
      <c r="F111" s="39">
        <v>935.28</v>
      </c>
      <c r="G111" s="45">
        <v>316718</v>
      </c>
      <c r="H111" s="12">
        <v>75.87</v>
      </c>
      <c r="I111" s="80"/>
      <c r="J111" s="30">
        <v>13</v>
      </c>
      <c r="K111" s="31">
        <v>0</v>
      </c>
      <c r="L111" s="38">
        <v>3034808</v>
      </c>
      <c r="M111" s="39">
        <v>902.01</v>
      </c>
      <c r="N111" s="45">
        <v>285919</v>
      </c>
      <c r="O111" s="12">
        <v>71.680000000000007</v>
      </c>
      <c r="P111" s="80"/>
      <c r="Q111" s="30">
        <f t="shared" si="18"/>
        <v>333</v>
      </c>
      <c r="R111" s="31">
        <f t="shared" si="18"/>
        <v>0.01</v>
      </c>
      <c r="S111" s="38">
        <f t="shared" si="18"/>
        <v>138744</v>
      </c>
      <c r="T111" s="39">
        <f t="shared" si="18"/>
        <v>33.269999999999982</v>
      </c>
      <c r="U111" s="45">
        <f t="shared" si="18"/>
        <v>30799</v>
      </c>
      <c r="V111" s="12">
        <f t="shared" si="18"/>
        <v>4.1899999999999977</v>
      </c>
      <c r="W111" s="80"/>
      <c r="X111" s="338">
        <f t="shared" si="19"/>
        <v>3490616</v>
      </c>
      <c r="Y111" s="350">
        <f t="shared" si="19"/>
        <v>1011.16</v>
      </c>
    </row>
    <row r="112" spans="1:25" hidden="1" outlineLevel="1">
      <c r="A112" s="76">
        <v>43204</v>
      </c>
      <c r="B112" s="77">
        <f t="shared" si="16"/>
        <v>4</v>
      </c>
      <c r="C112" s="30">
        <v>344</v>
      </c>
      <c r="D112" s="31">
        <v>0.01</v>
      </c>
      <c r="E112" s="38">
        <v>3238361</v>
      </c>
      <c r="F112" s="39">
        <v>982.45</v>
      </c>
      <c r="G112" s="45">
        <v>302241</v>
      </c>
      <c r="H112" s="12">
        <v>72.62</v>
      </c>
      <c r="I112" s="80"/>
      <c r="J112" s="30">
        <v>7</v>
      </c>
      <c r="K112" s="31">
        <v>0</v>
      </c>
      <c r="L112" s="38">
        <v>3095051</v>
      </c>
      <c r="M112" s="39">
        <v>948.36</v>
      </c>
      <c r="N112" s="45">
        <v>273209</v>
      </c>
      <c r="O112" s="12">
        <v>68.44</v>
      </c>
      <c r="P112" s="80"/>
      <c r="Q112" s="30">
        <f t="shared" si="18"/>
        <v>337</v>
      </c>
      <c r="R112" s="31">
        <f t="shared" si="18"/>
        <v>0.01</v>
      </c>
      <c r="S112" s="38">
        <f t="shared" si="18"/>
        <v>143310</v>
      </c>
      <c r="T112" s="39">
        <f t="shared" si="18"/>
        <v>34.090000000000032</v>
      </c>
      <c r="U112" s="45">
        <f t="shared" si="18"/>
        <v>29032</v>
      </c>
      <c r="V112" s="12">
        <f t="shared" si="18"/>
        <v>4.1800000000000068</v>
      </c>
      <c r="W112" s="80"/>
      <c r="X112" s="338">
        <f t="shared" si="19"/>
        <v>3540946</v>
      </c>
      <c r="Y112" s="350">
        <f t="shared" si="19"/>
        <v>1055.08</v>
      </c>
    </row>
    <row r="113" spans="1:25" hidden="1" outlineLevel="1">
      <c r="A113" s="76">
        <v>43205</v>
      </c>
      <c r="B113" s="77">
        <f t="shared" si="16"/>
        <v>4</v>
      </c>
      <c r="C113" s="30">
        <v>317</v>
      </c>
      <c r="D113" s="31">
        <v>0.01</v>
      </c>
      <c r="E113" s="38">
        <v>3428908</v>
      </c>
      <c r="F113" s="39">
        <v>1028.33</v>
      </c>
      <c r="G113" s="45">
        <v>307467</v>
      </c>
      <c r="H113" s="12">
        <v>75.78</v>
      </c>
      <c r="I113" s="80"/>
      <c r="J113" s="30">
        <v>16</v>
      </c>
      <c r="K113" s="31">
        <v>0</v>
      </c>
      <c r="L113" s="38">
        <v>3294796</v>
      </c>
      <c r="M113" s="39">
        <v>997.07</v>
      </c>
      <c r="N113" s="45">
        <v>278920</v>
      </c>
      <c r="O113" s="12">
        <v>71.14</v>
      </c>
      <c r="P113" s="80"/>
      <c r="Q113" s="30">
        <f t="shared" si="18"/>
        <v>301</v>
      </c>
      <c r="R113" s="31">
        <f t="shared" si="18"/>
        <v>0.01</v>
      </c>
      <c r="S113" s="38">
        <f t="shared" si="18"/>
        <v>134112</v>
      </c>
      <c r="T113" s="39">
        <f t="shared" si="18"/>
        <v>31.259999999999877</v>
      </c>
      <c r="U113" s="45">
        <f t="shared" si="18"/>
        <v>28547</v>
      </c>
      <c r="V113" s="12">
        <f t="shared" si="18"/>
        <v>4.6400000000000006</v>
      </c>
      <c r="W113" s="80"/>
      <c r="X113" s="338">
        <f t="shared" si="19"/>
        <v>3736692</v>
      </c>
      <c r="Y113" s="350">
        <f t="shared" si="19"/>
        <v>1104.1199999999999</v>
      </c>
    </row>
    <row r="114" spans="1:25" hidden="1" outlineLevel="1">
      <c r="A114" s="76">
        <v>43206</v>
      </c>
      <c r="B114" s="77">
        <f t="shared" si="16"/>
        <v>4</v>
      </c>
      <c r="C114" s="30">
        <v>299</v>
      </c>
      <c r="D114" s="31">
        <v>0</v>
      </c>
      <c r="E114" s="38">
        <v>3565125</v>
      </c>
      <c r="F114" s="39">
        <v>1089.67</v>
      </c>
      <c r="G114" s="45">
        <v>348748</v>
      </c>
      <c r="H114" s="12">
        <v>78.12</v>
      </c>
      <c r="I114" s="80"/>
      <c r="J114" s="30">
        <v>4</v>
      </c>
      <c r="K114" s="31">
        <v>0</v>
      </c>
      <c r="L114" s="38">
        <v>3434216</v>
      </c>
      <c r="M114" s="39">
        <v>1059.43</v>
      </c>
      <c r="N114" s="45">
        <v>318611</v>
      </c>
      <c r="O114" s="12">
        <v>73.209999999999994</v>
      </c>
      <c r="P114" s="80"/>
      <c r="Q114" s="30">
        <f t="shared" si="18"/>
        <v>295</v>
      </c>
      <c r="R114" s="31">
        <f t="shared" si="18"/>
        <v>0</v>
      </c>
      <c r="S114" s="38">
        <f t="shared" si="18"/>
        <v>130909</v>
      </c>
      <c r="T114" s="39">
        <f t="shared" si="18"/>
        <v>30.240000000000009</v>
      </c>
      <c r="U114" s="45">
        <f t="shared" si="18"/>
        <v>30137</v>
      </c>
      <c r="V114" s="12">
        <f t="shared" si="18"/>
        <v>4.9100000000000108</v>
      </c>
      <c r="W114" s="80"/>
      <c r="X114" s="338">
        <f t="shared" si="19"/>
        <v>3914172</v>
      </c>
      <c r="Y114" s="350">
        <f t="shared" si="19"/>
        <v>1167.79</v>
      </c>
    </row>
    <row r="115" spans="1:25" hidden="1" outlineLevel="1">
      <c r="A115" s="76">
        <v>43207</v>
      </c>
      <c r="B115" s="77">
        <f t="shared" si="16"/>
        <v>4</v>
      </c>
      <c r="C115" s="30">
        <v>285</v>
      </c>
      <c r="D115" s="31">
        <v>0</v>
      </c>
      <c r="E115" s="38">
        <v>3940349</v>
      </c>
      <c r="F115" s="39">
        <v>1155.6500000000001</v>
      </c>
      <c r="G115" s="45">
        <v>379663</v>
      </c>
      <c r="H115" s="12">
        <v>81.56</v>
      </c>
      <c r="I115" s="80"/>
      <c r="J115" s="30">
        <v>7</v>
      </c>
      <c r="K115" s="31">
        <v>0</v>
      </c>
      <c r="L115" s="38">
        <v>3807439</v>
      </c>
      <c r="M115" s="39">
        <v>1123.46</v>
      </c>
      <c r="N115" s="45">
        <v>344856</v>
      </c>
      <c r="O115" s="12">
        <v>76.540000000000006</v>
      </c>
      <c r="P115" s="80"/>
      <c r="Q115" s="30">
        <f t="shared" si="18"/>
        <v>278</v>
      </c>
      <c r="R115" s="31">
        <f t="shared" si="18"/>
        <v>0</v>
      </c>
      <c r="S115" s="38">
        <f t="shared" si="18"/>
        <v>132910</v>
      </c>
      <c r="T115" s="39">
        <f t="shared" si="18"/>
        <v>32.190000000000055</v>
      </c>
      <c r="U115" s="45">
        <f t="shared" si="18"/>
        <v>34807</v>
      </c>
      <c r="V115" s="12">
        <f t="shared" si="18"/>
        <v>5.019999999999996</v>
      </c>
      <c r="W115" s="80"/>
      <c r="X115" s="338">
        <f t="shared" si="19"/>
        <v>4320297</v>
      </c>
      <c r="Y115" s="350">
        <f t="shared" si="19"/>
        <v>1237.21</v>
      </c>
    </row>
    <row r="116" spans="1:25" hidden="1" outlineLevel="1">
      <c r="A116" s="76">
        <v>43208</v>
      </c>
      <c r="B116" s="77">
        <f t="shared" si="16"/>
        <v>4</v>
      </c>
      <c r="C116" s="30">
        <v>299</v>
      </c>
      <c r="D116" s="31">
        <v>0.01</v>
      </c>
      <c r="E116" s="38">
        <v>4110964</v>
      </c>
      <c r="F116" s="39">
        <v>1299.47</v>
      </c>
      <c r="G116" s="45">
        <v>585057</v>
      </c>
      <c r="H116" s="12">
        <v>130.72</v>
      </c>
      <c r="I116" s="80"/>
      <c r="J116" s="30">
        <v>25</v>
      </c>
      <c r="K116" s="31">
        <v>0</v>
      </c>
      <c r="L116" s="38">
        <v>3983545</v>
      </c>
      <c r="M116" s="39">
        <v>1268.8900000000001</v>
      </c>
      <c r="N116" s="45">
        <v>544108</v>
      </c>
      <c r="O116" s="12">
        <v>124.45</v>
      </c>
      <c r="P116" s="80"/>
      <c r="Q116" s="30">
        <f t="shared" si="18"/>
        <v>274</v>
      </c>
      <c r="R116" s="31">
        <f t="shared" si="18"/>
        <v>0.01</v>
      </c>
      <c r="S116" s="38">
        <f t="shared" si="18"/>
        <v>127419</v>
      </c>
      <c r="T116" s="39">
        <f t="shared" si="18"/>
        <v>30.579999999999927</v>
      </c>
      <c r="U116" s="45">
        <f t="shared" si="18"/>
        <v>40949</v>
      </c>
      <c r="V116" s="12">
        <f t="shared" si="18"/>
        <v>6.269999999999996</v>
      </c>
      <c r="W116" s="80"/>
      <c r="X116" s="338">
        <f t="shared" si="19"/>
        <v>4696320</v>
      </c>
      <c r="Y116" s="350">
        <f t="shared" si="19"/>
        <v>1430.2</v>
      </c>
    </row>
    <row r="117" spans="1:25" hidden="1" outlineLevel="1">
      <c r="A117" s="76">
        <v>43209</v>
      </c>
      <c r="B117" s="77">
        <f t="shared" si="16"/>
        <v>4</v>
      </c>
      <c r="C117" s="30">
        <v>259</v>
      </c>
      <c r="D117" s="31">
        <v>0</v>
      </c>
      <c r="E117" s="38">
        <v>3837547</v>
      </c>
      <c r="F117" s="39">
        <v>1121.25</v>
      </c>
      <c r="G117" s="45">
        <v>512219</v>
      </c>
      <c r="H117" s="12">
        <v>116.51</v>
      </c>
      <c r="I117" s="80"/>
      <c r="J117" s="30">
        <v>9</v>
      </c>
      <c r="K117" s="31">
        <v>0</v>
      </c>
      <c r="L117" s="38">
        <v>3715951</v>
      </c>
      <c r="M117" s="39">
        <v>1091.69</v>
      </c>
      <c r="N117" s="45">
        <v>470089</v>
      </c>
      <c r="O117" s="12">
        <v>108.31</v>
      </c>
      <c r="P117" s="80"/>
      <c r="Q117" s="30">
        <f t="shared" si="18"/>
        <v>250</v>
      </c>
      <c r="R117" s="31">
        <f t="shared" si="18"/>
        <v>0</v>
      </c>
      <c r="S117" s="38">
        <f t="shared" si="18"/>
        <v>121596</v>
      </c>
      <c r="T117" s="39">
        <f t="shared" si="18"/>
        <v>29.559999999999945</v>
      </c>
      <c r="U117" s="45">
        <f t="shared" si="18"/>
        <v>42130</v>
      </c>
      <c r="V117" s="12">
        <f t="shared" si="18"/>
        <v>8.2000000000000028</v>
      </c>
      <c r="W117" s="80"/>
      <c r="X117" s="338">
        <f t="shared" si="19"/>
        <v>4350025</v>
      </c>
      <c r="Y117" s="350">
        <f t="shared" si="19"/>
        <v>1237.76</v>
      </c>
    </row>
    <row r="118" spans="1:25" hidden="1" outlineLevel="1">
      <c r="A118" s="76">
        <v>43210</v>
      </c>
      <c r="B118" s="77">
        <f t="shared" si="16"/>
        <v>4</v>
      </c>
      <c r="C118" s="30">
        <v>281</v>
      </c>
      <c r="D118" s="31">
        <v>0</v>
      </c>
      <c r="E118" s="38">
        <v>4696662</v>
      </c>
      <c r="F118" s="39">
        <v>1466.84</v>
      </c>
      <c r="G118" s="45">
        <v>437477</v>
      </c>
      <c r="H118" s="12">
        <v>100.72</v>
      </c>
      <c r="I118" s="80"/>
      <c r="J118" s="30">
        <v>15</v>
      </c>
      <c r="K118" s="31">
        <v>0</v>
      </c>
      <c r="L118" s="38">
        <v>4539133</v>
      </c>
      <c r="M118" s="39">
        <v>1426.29</v>
      </c>
      <c r="N118" s="45">
        <v>399469</v>
      </c>
      <c r="O118" s="12">
        <v>94.43</v>
      </c>
      <c r="P118" s="80"/>
      <c r="Q118" s="30">
        <f t="shared" si="18"/>
        <v>266</v>
      </c>
      <c r="R118" s="31">
        <f t="shared" si="18"/>
        <v>0</v>
      </c>
      <c r="S118" s="38">
        <f t="shared" si="18"/>
        <v>157529</v>
      </c>
      <c r="T118" s="39">
        <f t="shared" si="18"/>
        <v>40.549999999999955</v>
      </c>
      <c r="U118" s="45">
        <f t="shared" si="18"/>
        <v>38008</v>
      </c>
      <c r="V118" s="12">
        <f t="shared" si="18"/>
        <v>6.289999999999992</v>
      </c>
      <c r="W118" s="80"/>
      <c r="X118" s="338">
        <f t="shared" si="19"/>
        <v>5134420</v>
      </c>
      <c r="Y118" s="350">
        <f t="shared" si="19"/>
        <v>1567.56</v>
      </c>
    </row>
    <row r="119" spans="1:25" hidden="1" outlineLevel="1">
      <c r="A119" s="76">
        <v>43211</v>
      </c>
      <c r="B119" s="77">
        <f t="shared" si="16"/>
        <v>4</v>
      </c>
      <c r="C119" s="30">
        <v>322</v>
      </c>
      <c r="D119" s="31">
        <v>0.01</v>
      </c>
      <c r="E119" s="38">
        <v>4615865</v>
      </c>
      <c r="F119" s="39">
        <v>1351.29</v>
      </c>
      <c r="G119" s="45">
        <v>456096</v>
      </c>
      <c r="H119" s="12">
        <v>94.55</v>
      </c>
      <c r="I119" s="80"/>
      <c r="J119" s="30">
        <v>13</v>
      </c>
      <c r="K119" s="31">
        <v>0</v>
      </c>
      <c r="L119" s="38">
        <v>4407074</v>
      </c>
      <c r="M119" s="39">
        <v>1312.57</v>
      </c>
      <c r="N119" s="45">
        <v>414891</v>
      </c>
      <c r="O119" s="12">
        <v>89.07</v>
      </c>
      <c r="P119" s="80"/>
      <c r="Q119" s="30">
        <f t="shared" si="18"/>
        <v>309</v>
      </c>
      <c r="R119" s="31">
        <f t="shared" si="18"/>
        <v>0.01</v>
      </c>
      <c r="S119" s="38">
        <f t="shared" si="18"/>
        <v>208791</v>
      </c>
      <c r="T119" s="39">
        <f t="shared" si="18"/>
        <v>38.720000000000027</v>
      </c>
      <c r="U119" s="45">
        <f t="shared" si="18"/>
        <v>41205</v>
      </c>
      <c r="V119" s="12">
        <f t="shared" si="18"/>
        <v>5.480000000000004</v>
      </c>
      <c r="W119" s="80"/>
      <c r="X119" s="338">
        <f t="shared" si="19"/>
        <v>5072283</v>
      </c>
      <c r="Y119" s="350">
        <f t="shared" si="19"/>
        <v>1445.85</v>
      </c>
    </row>
    <row r="120" spans="1:25" hidden="1" outlineLevel="1">
      <c r="A120" s="76">
        <v>43212</v>
      </c>
      <c r="B120" s="77">
        <f t="shared" si="16"/>
        <v>4</v>
      </c>
      <c r="C120" s="30">
        <v>310</v>
      </c>
      <c r="D120" s="31">
        <v>0.01</v>
      </c>
      <c r="E120" s="38">
        <v>4361875</v>
      </c>
      <c r="F120" s="39">
        <v>1358.36</v>
      </c>
      <c r="G120" s="45">
        <v>544542</v>
      </c>
      <c r="H120" s="12">
        <v>129.37</v>
      </c>
      <c r="I120" s="80"/>
      <c r="J120" s="30">
        <v>14</v>
      </c>
      <c r="K120" s="31">
        <v>0</v>
      </c>
      <c r="L120" s="38">
        <v>4194786</v>
      </c>
      <c r="M120" s="39">
        <v>1325.56</v>
      </c>
      <c r="N120" s="45">
        <v>504028</v>
      </c>
      <c r="O120" s="12">
        <v>122.29</v>
      </c>
      <c r="P120" s="80"/>
      <c r="Q120" s="30">
        <f t="shared" si="18"/>
        <v>296</v>
      </c>
      <c r="R120" s="31">
        <f t="shared" si="18"/>
        <v>0.01</v>
      </c>
      <c r="S120" s="38">
        <f t="shared" si="18"/>
        <v>167089</v>
      </c>
      <c r="T120" s="39">
        <f t="shared" si="18"/>
        <v>32.799999999999955</v>
      </c>
      <c r="U120" s="45">
        <f t="shared" si="18"/>
        <v>40514</v>
      </c>
      <c r="V120" s="12">
        <f t="shared" si="18"/>
        <v>7.0799999999999983</v>
      </c>
      <c r="W120" s="80"/>
      <c r="X120" s="338">
        <f t="shared" si="19"/>
        <v>4906727</v>
      </c>
      <c r="Y120" s="350">
        <f t="shared" si="19"/>
        <v>1487.7399999999998</v>
      </c>
    </row>
    <row r="121" spans="1:25" hidden="1" outlineLevel="1">
      <c r="A121" s="76">
        <v>43213</v>
      </c>
      <c r="B121" s="77">
        <f t="shared" si="16"/>
        <v>4</v>
      </c>
      <c r="C121" s="30">
        <v>314</v>
      </c>
      <c r="D121" s="31">
        <v>0.01</v>
      </c>
      <c r="E121" s="38">
        <v>4195590</v>
      </c>
      <c r="F121" s="39">
        <v>1346.38</v>
      </c>
      <c r="G121" s="45">
        <v>527905</v>
      </c>
      <c r="H121" s="12">
        <v>118.98</v>
      </c>
      <c r="I121" s="80"/>
      <c r="J121" s="30">
        <v>7</v>
      </c>
      <c r="K121" s="31">
        <v>0</v>
      </c>
      <c r="L121" s="38">
        <v>4060713</v>
      </c>
      <c r="M121" s="39">
        <v>1319.1</v>
      </c>
      <c r="N121" s="45">
        <v>488395</v>
      </c>
      <c r="O121" s="12">
        <v>113.02</v>
      </c>
      <c r="P121" s="80"/>
      <c r="Q121" s="30">
        <f t="shared" si="18"/>
        <v>307</v>
      </c>
      <c r="R121" s="31">
        <f t="shared" si="18"/>
        <v>0.01</v>
      </c>
      <c r="S121" s="38">
        <f t="shared" si="18"/>
        <v>134877</v>
      </c>
      <c r="T121" s="39">
        <f t="shared" si="18"/>
        <v>27.2800000000002</v>
      </c>
      <c r="U121" s="45">
        <f t="shared" si="18"/>
        <v>39510</v>
      </c>
      <c r="V121" s="12">
        <f t="shared" si="18"/>
        <v>5.960000000000008</v>
      </c>
      <c r="W121" s="80"/>
      <c r="X121" s="338">
        <f t="shared" si="19"/>
        <v>4723809</v>
      </c>
      <c r="Y121" s="350">
        <f t="shared" si="19"/>
        <v>1465.3700000000001</v>
      </c>
    </row>
    <row r="122" spans="1:25" hidden="1" outlineLevel="1">
      <c r="A122" s="76">
        <v>43214</v>
      </c>
      <c r="B122" s="77">
        <f t="shared" si="16"/>
        <v>4</v>
      </c>
      <c r="C122" s="30">
        <v>294</v>
      </c>
      <c r="D122" s="31">
        <v>0.01</v>
      </c>
      <c r="E122" s="38">
        <v>4108350</v>
      </c>
      <c r="F122" s="39">
        <v>1280.8599999999999</v>
      </c>
      <c r="G122" s="45">
        <v>493519</v>
      </c>
      <c r="H122" s="12">
        <v>118.2</v>
      </c>
      <c r="I122" s="80"/>
      <c r="J122" s="30">
        <v>13</v>
      </c>
      <c r="K122" s="31">
        <v>0</v>
      </c>
      <c r="L122" s="38">
        <v>3964249</v>
      </c>
      <c r="M122" s="39">
        <v>1250.5</v>
      </c>
      <c r="N122" s="45">
        <v>453905</v>
      </c>
      <c r="O122" s="12">
        <v>111.62</v>
      </c>
      <c r="P122" s="80"/>
      <c r="Q122" s="30">
        <f t="shared" si="18"/>
        <v>281</v>
      </c>
      <c r="R122" s="31">
        <f t="shared" si="18"/>
        <v>0.01</v>
      </c>
      <c r="S122" s="38">
        <f t="shared" si="18"/>
        <v>144101</v>
      </c>
      <c r="T122" s="39">
        <f t="shared" si="18"/>
        <v>30.3599999999999</v>
      </c>
      <c r="U122" s="45">
        <f t="shared" si="18"/>
        <v>39614</v>
      </c>
      <c r="V122" s="12">
        <f t="shared" si="18"/>
        <v>6.5799999999999983</v>
      </c>
      <c r="W122" s="80"/>
      <c r="X122" s="338">
        <f t="shared" si="19"/>
        <v>4602163</v>
      </c>
      <c r="Y122" s="350">
        <f t="shared" si="19"/>
        <v>1399.07</v>
      </c>
    </row>
    <row r="123" spans="1:25" hidden="1" outlineLevel="1">
      <c r="A123" s="76">
        <v>43215</v>
      </c>
      <c r="B123" s="77">
        <f t="shared" si="16"/>
        <v>4</v>
      </c>
      <c r="C123" s="30">
        <v>268</v>
      </c>
      <c r="D123" s="31">
        <v>0.01</v>
      </c>
      <c r="E123" s="38">
        <v>3842636</v>
      </c>
      <c r="F123" s="39">
        <v>1180.1199999999999</v>
      </c>
      <c r="G123" s="45">
        <v>465946</v>
      </c>
      <c r="H123" s="12">
        <v>113.21</v>
      </c>
      <c r="I123" s="80"/>
      <c r="J123" s="30">
        <v>8</v>
      </c>
      <c r="K123" s="31">
        <v>0</v>
      </c>
      <c r="L123" s="38">
        <v>3727269</v>
      </c>
      <c r="M123" s="39">
        <v>1148.74</v>
      </c>
      <c r="N123" s="45">
        <v>430214</v>
      </c>
      <c r="O123" s="12">
        <v>106.77</v>
      </c>
      <c r="P123" s="80"/>
      <c r="Q123" s="30">
        <f t="shared" si="18"/>
        <v>260</v>
      </c>
      <c r="R123" s="31">
        <f t="shared" si="18"/>
        <v>0.01</v>
      </c>
      <c r="S123" s="38">
        <f t="shared" si="18"/>
        <v>115367</v>
      </c>
      <c r="T123" s="39">
        <f t="shared" si="18"/>
        <v>31.379999999999882</v>
      </c>
      <c r="U123" s="45">
        <f t="shared" si="18"/>
        <v>35732</v>
      </c>
      <c r="V123" s="12">
        <f t="shared" si="18"/>
        <v>6.4399999999999977</v>
      </c>
      <c r="W123" s="80"/>
      <c r="X123" s="338">
        <f t="shared" si="19"/>
        <v>4308850</v>
      </c>
      <c r="Y123" s="350">
        <f t="shared" si="19"/>
        <v>1293.3399999999999</v>
      </c>
    </row>
    <row r="124" spans="1:25" hidden="1" outlineLevel="1">
      <c r="A124" s="76">
        <v>43216</v>
      </c>
      <c r="B124" s="77">
        <f t="shared" si="16"/>
        <v>4</v>
      </c>
      <c r="C124" s="30">
        <v>294</v>
      </c>
      <c r="D124" s="31">
        <v>0.01</v>
      </c>
      <c r="E124" s="38">
        <v>3797116</v>
      </c>
      <c r="F124" s="39">
        <v>1171.6099999999999</v>
      </c>
      <c r="G124" s="45">
        <v>478071</v>
      </c>
      <c r="H124" s="12">
        <v>101.4</v>
      </c>
      <c r="I124" s="80"/>
      <c r="J124" s="30">
        <v>11</v>
      </c>
      <c r="K124" s="31">
        <v>0</v>
      </c>
      <c r="L124" s="38">
        <v>3637389</v>
      </c>
      <c r="M124" s="39">
        <v>1139.02</v>
      </c>
      <c r="N124" s="45">
        <v>439160</v>
      </c>
      <c r="O124" s="12">
        <v>95.36</v>
      </c>
      <c r="P124" s="80"/>
      <c r="Q124" s="30">
        <f t="shared" si="18"/>
        <v>283</v>
      </c>
      <c r="R124" s="31">
        <f t="shared" si="18"/>
        <v>0.01</v>
      </c>
      <c r="S124" s="38">
        <f t="shared" si="18"/>
        <v>159727</v>
      </c>
      <c r="T124" s="39">
        <f t="shared" si="18"/>
        <v>32.589999999999918</v>
      </c>
      <c r="U124" s="45">
        <f t="shared" si="18"/>
        <v>38911</v>
      </c>
      <c r="V124" s="12">
        <f t="shared" si="18"/>
        <v>6.0400000000000063</v>
      </c>
      <c r="W124" s="80"/>
      <c r="X124" s="338">
        <f t="shared" si="19"/>
        <v>4275481</v>
      </c>
      <c r="Y124" s="350">
        <f t="shared" si="19"/>
        <v>1273.02</v>
      </c>
    </row>
    <row r="125" spans="1:25" hidden="1" outlineLevel="1">
      <c r="A125" s="76">
        <v>43217</v>
      </c>
      <c r="B125" s="77">
        <f t="shared" si="16"/>
        <v>4</v>
      </c>
      <c r="C125" s="30">
        <v>260</v>
      </c>
      <c r="D125" s="31">
        <v>0.01</v>
      </c>
      <c r="E125" s="38">
        <v>4307178</v>
      </c>
      <c r="F125" s="39">
        <v>1244.18</v>
      </c>
      <c r="G125" s="45">
        <v>474788</v>
      </c>
      <c r="H125" s="12">
        <v>90.26</v>
      </c>
      <c r="I125" s="80"/>
      <c r="J125" s="30">
        <v>10</v>
      </c>
      <c r="K125" s="31">
        <v>0</v>
      </c>
      <c r="L125" s="38">
        <v>4102590</v>
      </c>
      <c r="M125" s="39">
        <v>1200.93</v>
      </c>
      <c r="N125" s="45">
        <v>430881</v>
      </c>
      <c r="O125" s="12">
        <v>85.05</v>
      </c>
      <c r="P125" s="80"/>
      <c r="Q125" s="30">
        <f t="shared" si="18"/>
        <v>250</v>
      </c>
      <c r="R125" s="31">
        <f t="shared" si="18"/>
        <v>0.01</v>
      </c>
      <c r="S125" s="38">
        <f t="shared" si="18"/>
        <v>204588</v>
      </c>
      <c r="T125" s="39">
        <f t="shared" si="18"/>
        <v>43.25</v>
      </c>
      <c r="U125" s="45">
        <f t="shared" si="18"/>
        <v>43907</v>
      </c>
      <c r="V125" s="12">
        <f t="shared" si="18"/>
        <v>5.210000000000008</v>
      </c>
      <c r="W125" s="80"/>
      <c r="X125" s="338">
        <f t="shared" si="19"/>
        <v>4782226</v>
      </c>
      <c r="Y125" s="350">
        <f t="shared" si="19"/>
        <v>1334.45</v>
      </c>
    </row>
    <row r="126" spans="1:25" hidden="1" outlineLevel="1">
      <c r="A126" s="76">
        <v>43218</v>
      </c>
      <c r="B126" s="77">
        <f t="shared" si="16"/>
        <v>4</v>
      </c>
      <c r="C126" s="30">
        <v>356</v>
      </c>
      <c r="D126" s="31">
        <v>0.01</v>
      </c>
      <c r="E126" s="38">
        <v>4197829</v>
      </c>
      <c r="F126" s="39">
        <v>1184.95</v>
      </c>
      <c r="G126" s="45">
        <v>431392</v>
      </c>
      <c r="H126" s="12">
        <v>86.12</v>
      </c>
      <c r="I126" s="80"/>
      <c r="J126" s="30">
        <v>11</v>
      </c>
      <c r="K126" s="31">
        <v>0</v>
      </c>
      <c r="L126" s="38">
        <v>3976552</v>
      </c>
      <c r="M126" s="39">
        <v>1141.1500000000001</v>
      </c>
      <c r="N126" s="45">
        <v>391933</v>
      </c>
      <c r="O126" s="12">
        <v>81.42</v>
      </c>
      <c r="P126" s="80"/>
      <c r="Q126" s="30">
        <f t="shared" si="18"/>
        <v>345</v>
      </c>
      <c r="R126" s="31">
        <f t="shared" si="18"/>
        <v>0.01</v>
      </c>
      <c r="S126" s="38">
        <f t="shared" si="18"/>
        <v>221277</v>
      </c>
      <c r="T126" s="39">
        <f t="shared" si="18"/>
        <v>43.799999999999955</v>
      </c>
      <c r="U126" s="45">
        <f t="shared" si="18"/>
        <v>39459</v>
      </c>
      <c r="V126" s="12">
        <f t="shared" si="18"/>
        <v>4.7000000000000028</v>
      </c>
      <c r="W126" s="80"/>
      <c r="X126" s="338">
        <f t="shared" si="19"/>
        <v>4629577</v>
      </c>
      <c r="Y126" s="350">
        <f t="shared" si="19"/>
        <v>1271.08</v>
      </c>
    </row>
    <row r="127" spans="1:25" hidden="1" outlineLevel="1">
      <c r="A127" s="76">
        <v>43219</v>
      </c>
      <c r="B127" s="77">
        <f t="shared" si="16"/>
        <v>4</v>
      </c>
      <c r="C127" s="30">
        <v>308</v>
      </c>
      <c r="D127" s="31">
        <v>0</v>
      </c>
      <c r="E127" s="38">
        <v>3911232</v>
      </c>
      <c r="F127" s="39">
        <v>1119.18</v>
      </c>
      <c r="G127" s="45">
        <v>755568</v>
      </c>
      <c r="H127" s="12">
        <v>133.78</v>
      </c>
      <c r="I127" s="80"/>
      <c r="J127" s="30">
        <v>8</v>
      </c>
      <c r="K127" s="31">
        <v>0</v>
      </c>
      <c r="L127" s="38">
        <v>3722190</v>
      </c>
      <c r="M127" s="39">
        <v>1079.3800000000001</v>
      </c>
      <c r="N127" s="45">
        <v>711691</v>
      </c>
      <c r="O127" s="12">
        <v>128.43</v>
      </c>
      <c r="P127" s="80"/>
      <c r="Q127" s="30">
        <f t="shared" si="18"/>
        <v>300</v>
      </c>
      <c r="R127" s="31">
        <f t="shared" si="18"/>
        <v>0</v>
      </c>
      <c r="S127" s="38">
        <f t="shared" si="18"/>
        <v>189042</v>
      </c>
      <c r="T127" s="39">
        <f t="shared" si="18"/>
        <v>39.799999999999955</v>
      </c>
      <c r="U127" s="45">
        <f t="shared" si="18"/>
        <v>43877</v>
      </c>
      <c r="V127" s="12">
        <f t="shared" si="18"/>
        <v>5.3499999999999943</v>
      </c>
      <c r="W127" s="80"/>
      <c r="X127" s="338">
        <f t="shared" si="19"/>
        <v>4667108</v>
      </c>
      <c r="Y127" s="350">
        <f t="shared" si="19"/>
        <v>1252.96</v>
      </c>
    </row>
    <row r="128" spans="1:25" hidden="1" outlineLevel="1">
      <c r="A128" s="76">
        <v>43220</v>
      </c>
      <c r="B128" s="77">
        <f t="shared" si="16"/>
        <v>4</v>
      </c>
      <c r="C128" s="30">
        <v>276</v>
      </c>
      <c r="D128" s="31">
        <v>0</v>
      </c>
      <c r="E128" s="38">
        <v>3888486</v>
      </c>
      <c r="F128" s="39">
        <v>1146</v>
      </c>
      <c r="G128" s="45">
        <v>634474</v>
      </c>
      <c r="H128" s="12">
        <v>123.9</v>
      </c>
      <c r="I128" s="80"/>
      <c r="J128" s="30">
        <v>4</v>
      </c>
      <c r="K128" s="31">
        <v>0</v>
      </c>
      <c r="L128" s="38">
        <v>3672881</v>
      </c>
      <c r="M128" s="39">
        <v>1105.55</v>
      </c>
      <c r="N128" s="45">
        <v>587946</v>
      </c>
      <c r="O128" s="12">
        <v>117.58</v>
      </c>
      <c r="P128" s="80"/>
      <c r="Q128" s="30">
        <f t="shared" si="18"/>
        <v>272</v>
      </c>
      <c r="R128" s="31">
        <f t="shared" si="18"/>
        <v>0</v>
      </c>
      <c r="S128" s="38">
        <f t="shared" si="18"/>
        <v>215605</v>
      </c>
      <c r="T128" s="39">
        <f t="shared" si="18"/>
        <v>40.450000000000045</v>
      </c>
      <c r="U128" s="45">
        <f t="shared" si="18"/>
        <v>46528</v>
      </c>
      <c r="V128" s="12">
        <f t="shared" si="18"/>
        <v>6.3200000000000074</v>
      </c>
      <c r="W128" s="80"/>
      <c r="X128" s="338">
        <f t="shared" si="19"/>
        <v>4523236</v>
      </c>
      <c r="Y128" s="350">
        <f t="shared" si="19"/>
        <v>1269.9000000000001</v>
      </c>
    </row>
    <row r="129" spans="1:25" collapsed="1">
      <c r="A129" s="83"/>
      <c r="B129" s="83" t="s">
        <v>16</v>
      </c>
      <c r="C129" s="84">
        <f>SUBTOTAL(9,C130:C160)</f>
        <v>7291</v>
      </c>
      <c r="D129" s="85">
        <f t="shared" ref="D129:V129" si="20">SUBTOTAL(9,D130:D160)</f>
        <v>0.18</v>
      </c>
      <c r="E129" s="86">
        <f t="shared" si="20"/>
        <v>106062922</v>
      </c>
      <c r="F129" s="87">
        <f t="shared" si="20"/>
        <v>31918.839999999997</v>
      </c>
      <c r="G129" s="88">
        <f t="shared" si="20"/>
        <v>15179425</v>
      </c>
      <c r="H129" s="9">
        <f t="shared" si="20"/>
        <v>3022.3300000000004</v>
      </c>
      <c r="I129" s="82"/>
      <c r="J129" s="84">
        <f t="shared" si="20"/>
        <v>308</v>
      </c>
      <c r="K129" s="85">
        <f t="shared" si="20"/>
        <v>0</v>
      </c>
      <c r="L129" s="86">
        <f t="shared" si="20"/>
        <v>100169724</v>
      </c>
      <c r="M129" s="87">
        <f t="shared" si="20"/>
        <v>30542.560000000005</v>
      </c>
      <c r="N129" s="88">
        <f t="shared" si="20"/>
        <v>13828333</v>
      </c>
      <c r="O129" s="9">
        <f t="shared" si="20"/>
        <v>2787.77</v>
      </c>
      <c r="P129" s="82"/>
      <c r="Q129" s="84">
        <f t="shared" si="20"/>
        <v>6983</v>
      </c>
      <c r="R129" s="85">
        <f t="shared" si="20"/>
        <v>0.18</v>
      </c>
      <c r="S129" s="86">
        <f t="shared" si="20"/>
        <v>5893198</v>
      </c>
      <c r="T129" s="87">
        <f t="shared" si="20"/>
        <v>1376.2800000000002</v>
      </c>
      <c r="U129" s="88">
        <f t="shared" si="20"/>
        <v>1351092</v>
      </c>
      <c r="V129" s="9">
        <f t="shared" si="20"/>
        <v>234.56000000000006</v>
      </c>
      <c r="W129" s="82"/>
      <c r="X129" s="93"/>
      <c r="Y129" s="93"/>
    </row>
    <row r="130" spans="1:25" hidden="1" outlineLevel="1">
      <c r="A130" s="91">
        <v>43221</v>
      </c>
      <c r="B130" s="92">
        <f t="shared" si="16"/>
        <v>5</v>
      </c>
      <c r="C130" s="30">
        <v>277</v>
      </c>
      <c r="D130" s="31">
        <v>0</v>
      </c>
      <c r="E130" s="38">
        <v>3860739</v>
      </c>
      <c r="F130" s="39">
        <v>1014.7</v>
      </c>
      <c r="G130" s="45">
        <v>487238</v>
      </c>
      <c r="H130" s="12">
        <v>90.93</v>
      </c>
      <c r="I130" s="80"/>
      <c r="J130" s="30">
        <v>10</v>
      </c>
      <c r="K130" s="31">
        <v>0</v>
      </c>
      <c r="L130" s="38">
        <v>3686002</v>
      </c>
      <c r="M130" s="39">
        <v>980.35</v>
      </c>
      <c r="N130" s="45">
        <v>450449</v>
      </c>
      <c r="O130" s="12">
        <v>86.41</v>
      </c>
      <c r="P130" s="80"/>
      <c r="Q130" s="30">
        <f t="shared" ref="Q130:V160" si="21">C130-J130</f>
        <v>267</v>
      </c>
      <c r="R130" s="31">
        <f t="shared" si="21"/>
        <v>0</v>
      </c>
      <c r="S130" s="38">
        <f t="shared" si="21"/>
        <v>174737</v>
      </c>
      <c r="T130" s="39">
        <f t="shared" si="21"/>
        <v>34.350000000000023</v>
      </c>
      <c r="U130" s="45">
        <f t="shared" si="21"/>
        <v>36789</v>
      </c>
      <c r="V130" s="12">
        <f t="shared" si="21"/>
        <v>4.5200000000000102</v>
      </c>
      <c r="W130" s="80"/>
      <c r="X130" s="338">
        <f t="shared" ref="X130:Y193" si="22">SUM(C130,E130,G130)</f>
        <v>4348254</v>
      </c>
      <c r="Y130" s="350">
        <f t="shared" si="22"/>
        <v>1105.6300000000001</v>
      </c>
    </row>
    <row r="131" spans="1:25" hidden="1" outlineLevel="1">
      <c r="A131" s="91">
        <v>43222</v>
      </c>
      <c r="B131" s="92">
        <f t="shared" si="16"/>
        <v>5</v>
      </c>
      <c r="C131" s="30">
        <v>290</v>
      </c>
      <c r="D131" s="31">
        <v>0</v>
      </c>
      <c r="E131" s="38">
        <v>3875835</v>
      </c>
      <c r="F131" s="39">
        <v>1044.6199999999999</v>
      </c>
      <c r="G131" s="45">
        <v>635343</v>
      </c>
      <c r="H131" s="12">
        <v>111.83</v>
      </c>
      <c r="I131" s="80"/>
      <c r="J131" s="30">
        <v>19</v>
      </c>
      <c r="K131" s="31">
        <v>0</v>
      </c>
      <c r="L131" s="38">
        <v>3713752</v>
      </c>
      <c r="M131" s="39">
        <v>1011.12</v>
      </c>
      <c r="N131" s="45">
        <v>594120</v>
      </c>
      <c r="O131" s="12">
        <v>105.9</v>
      </c>
      <c r="P131" s="80"/>
      <c r="Q131" s="30">
        <f t="shared" si="21"/>
        <v>271</v>
      </c>
      <c r="R131" s="31">
        <f t="shared" si="21"/>
        <v>0</v>
      </c>
      <c r="S131" s="38">
        <f t="shared" si="21"/>
        <v>162083</v>
      </c>
      <c r="T131" s="39">
        <f t="shared" si="21"/>
        <v>33.499999999999886</v>
      </c>
      <c r="U131" s="45">
        <f t="shared" si="21"/>
        <v>41223</v>
      </c>
      <c r="V131" s="12">
        <f t="shared" si="21"/>
        <v>5.9299999999999926</v>
      </c>
      <c r="W131" s="80"/>
      <c r="X131" s="338">
        <f t="shared" si="22"/>
        <v>4511468</v>
      </c>
      <c r="Y131" s="350">
        <f t="shared" si="22"/>
        <v>1156.4499999999998</v>
      </c>
    </row>
    <row r="132" spans="1:25" hidden="1" outlineLevel="1">
      <c r="A132" s="91">
        <v>43223</v>
      </c>
      <c r="B132" s="92">
        <f t="shared" si="16"/>
        <v>5</v>
      </c>
      <c r="C132" s="30">
        <v>273</v>
      </c>
      <c r="D132" s="31">
        <v>0.01</v>
      </c>
      <c r="E132" s="38">
        <v>3946656</v>
      </c>
      <c r="F132" s="39">
        <v>1163.27</v>
      </c>
      <c r="G132" s="45">
        <v>596825</v>
      </c>
      <c r="H132" s="12">
        <v>112.05</v>
      </c>
      <c r="I132" s="80"/>
      <c r="J132" s="30">
        <v>7</v>
      </c>
      <c r="K132" s="31">
        <v>0</v>
      </c>
      <c r="L132" s="38">
        <v>3781729</v>
      </c>
      <c r="M132" s="39">
        <v>1129.47</v>
      </c>
      <c r="N132" s="45">
        <v>557632</v>
      </c>
      <c r="O132" s="12">
        <v>104.92</v>
      </c>
      <c r="P132" s="80"/>
      <c r="Q132" s="30">
        <f t="shared" si="21"/>
        <v>266</v>
      </c>
      <c r="R132" s="31">
        <f t="shared" si="21"/>
        <v>0.01</v>
      </c>
      <c r="S132" s="38">
        <f t="shared" si="21"/>
        <v>164927</v>
      </c>
      <c r="T132" s="39">
        <f t="shared" si="21"/>
        <v>33.799999999999955</v>
      </c>
      <c r="U132" s="45">
        <f t="shared" si="21"/>
        <v>39193</v>
      </c>
      <c r="V132" s="12">
        <f t="shared" si="21"/>
        <v>7.1299999999999955</v>
      </c>
      <c r="W132" s="80"/>
      <c r="X132" s="338">
        <f t="shared" si="22"/>
        <v>4543754</v>
      </c>
      <c r="Y132" s="350">
        <f t="shared" si="22"/>
        <v>1275.33</v>
      </c>
    </row>
    <row r="133" spans="1:25" hidden="1" outlineLevel="1">
      <c r="A133" s="91">
        <v>43224</v>
      </c>
      <c r="B133" s="92">
        <f t="shared" si="16"/>
        <v>5</v>
      </c>
      <c r="C133" s="30">
        <v>309</v>
      </c>
      <c r="D133" s="31">
        <v>0.01</v>
      </c>
      <c r="E133" s="38">
        <v>4202064</v>
      </c>
      <c r="F133" s="39">
        <v>1221.28</v>
      </c>
      <c r="G133" s="45">
        <v>458117</v>
      </c>
      <c r="H133" s="12">
        <v>88.89</v>
      </c>
      <c r="I133" s="80"/>
      <c r="J133" s="30">
        <v>12</v>
      </c>
      <c r="K133" s="31">
        <v>0</v>
      </c>
      <c r="L133" s="38">
        <v>3996016</v>
      </c>
      <c r="M133" s="39">
        <v>1170.3599999999999</v>
      </c>
      <c r="N133" s="45">
        <v>419895</v>
      </c>
      <c r="O133" s="12">
        <v>83.4</v>
      </c>
      <c r="P133" s="80"/>
      <c r="Q133" s="30">
        <f t="shared" si="21"/>
        <v>297</v>
      </c>
      <c r="R133" s="31">
        <f t="shared" si="21"/>
        <v>0.01</v>
      </c>
      <c r="S133" s="38">
        <f t="shared" si="21"/>
        <v>206048</v>
      </c>
      <c r="T133" s="39">
        <f t="shared" si="21"/>
        <v>50.920000000000073</v>
      </c>
      <c r="U133" s="45">
        <f t="shared" si="21"/>
        <v>38222</v>
      </c>
      <c r="V133" s="12">
        <f t="shared" si="21"/>
        <v>5.4899999999999949</v>
      </c>
      <c r="W133" s="80"/>
      <c r="X133" s="338">
        <f t="shared" si="22"/>
        <v>4660490</v>
      </c>
      <c r="Y133" s="350">
        <f t="shared" si="22"/>
        <v>1310.18</v>
      </c>
    </row>
    <row r="134" spans="1:25" hidden="1" outlineLevel="1">
      <c r="A134" s="91">
        <v>43225</v>
      </c>
      <c r="B134" s="92">
        <f t="shared" si="16"/>
        <v>5</v>
      </c>
      <c r="C134" s="30">
        <v>286</v>
      </c>
      <c r="D134" s="31">
        <v>0</v>
      </c>
      <c r="E134" s="38">
        <v>3780977</v>
      </c>
      <c r="F134" s="39">
        <v>1048.53</v>
      </c>
      <c r="G134" s="45">
        <v>423634</v>
      </c>
      <c r="H134" s="12">
        <v>84.54</v>
      </c>
      <c r="I134" s="80"/>
      <c r="J134" s="30">
        <v>15</v>
      </c>
      <c r="K134" s="31">
        <v>0</v>
      </c>
      <c r="L134" s="38">
        <v>3574539</v>
      </c>
      <c r="M134" s="39">
        <v>1008.58</v>
      </c>
      <c r="N134" s="45">
        <v>387559</v>
      </c>
      <c r="O134" s="12">
        <v>78.81</v>
      </c>
      <c r="P134" s="80"/>
      <c r="Q134" s="30">
        <f t="shared" si="21"/>
        <v>271</v>
      </c>
      <c r="R134" s="31">
        <f t="shared" si="21"/>
        <v>0</v>
      </c>
      <c r="S134" s="38">
        <f t="shared" si="21"/>
        <v>206438</v>
      </c>
      <c r="T134" s="39">
        <f t="shared" si="21"/>
        <v>39.949999999999932</v>
      </c>
      <c r="U134" s="45">
        <f t="shared" si="21"/>
        <v>36075</v>
      </c>
      <c r="V134" s="12">
        <f t="shared" si="21"/>
        <v>5.730000000000004</v>
      </c>
      <c r="W134" s="80"/>
      <c r="X134" s="338">
        <f t="shared" si="22"/>
        <v>4204897</v>
      </c>
      <c r="Y134" s="350">
        <f t="shared" si="22"/>
        <v>1133.07</v>
      </c>
    </row>
    <row r="135" spans="1:25" hidden="1" outlineLevel="1">
      <c r="A135" s="91">
        <v>43226</v>
      </c>
      <c r="B135" s="92">
        <f t="shared" si="16"/>
        <v>5</v>
      </c>
      <c r="C135" s="30">
        <v>235</v>
      </c>
      <c r="D135" s="31">
        <v>0.01</v>
      </c>
      <c r="E135" s="38">
        <v>3763676</v>
      </c>
      <c r="F135" s="39">
        <v>1062.8</v>
      </c>
      <c r="G135" s="45">
        <v>404386</v>
      </c>
      <c r="H135" s="12">
        <v>88.84</v>
      </c>
      <c r="I135" s="80"/>
      <c r="J135" s="30">
        <v>16</v>
      </c>
      <c r="K135" s="31">
        <v>0</v>
      </c>
      <c r="L135" s="38">
        <v>3588120</v>
      </c>
      <c r="M135" s="39">
        <v>1025.54</v>
      </c>
      <c r="N135" s="45">
        <v>373326</v>
      </c>
      <c r="O135" s="12">
        <v>84.02</v>
      </c>
      <c r="P135" s="80"/>
      <c r="Q135" s="30">
        <f t="shared" si="21"/>
        <v>219</v>
      </c>
      <c r="R135" s="31">
        <f t="shared" si="21"/>
        <v>0.01</v>
      </c>
      <c r="S135" s="38">
        <f t="shared" si="21"/>
        <v>175556</v>
      </c>
      <c r="T135" s="39">
        <f t="shared" si="21"/>
        <v>37.259999999999991</v>
      </c>
      <c r="U135" s="45">
        <f t="shared" si="21"/>
        <v>31060</v>
      </c>
      <c r="V135" s="12">
        <f t="shared" si="21"/>
        <v>4.8200000000000074</v>
      </c>
      <c r="W135" s="80"/>
      <c r="X135" s="338">
        <f t="shared" si="22"/>
        <v>4168297</v>
      </c>
      <c r="Y135" s="350">
        <f t="shared" si="22"/>
        <v>1151.6499999999999</v>
      </c>
    </row>
    <row r="136" spans="1:25" hidden="1" outlineLevel="1">
      <c r="A136" s="91">
        <v>43227</v>
      </c>
      <c r="B136" s="92">
        <f t="shared" si="16"/>
        <v>5</v>
      </c>
      <c r="C136" s="30">
        <v>226</v>
      </c>
      <c r="D136" s="31">
        <v>0.01</v>
      </c>
      <c r="E136" s="38">
        <v>3412201</v>
      </c>
      <c r="F136" s="39">
        <v>1007.78</v>
      </c>
      <c r="G136" s="45">
        <v>410322</v>
      </c>
      <c r="H136" s="12">
        <v>95.46</v>
      </c>
      <c r="I136" s="80"/>
      <c r="J136" s="30">
        <v>10</v>
      </c>
      <c r="K136" s="31">
        <v>0</v>
      </c>
      <c r="L136" s="38">
        <v>3256397</v>
      </c>
      <c r="M136" s="39">
        <v>972.26</v>
      </c>
      <c r="N136" s="45">
        <v>378330</v>
      </c>
      <c r="O136" s="12">
        <v>88.82</v>
      </c>
      <c r="P136" s="80"/>
      <c r="Q136" s="30">
        <f t="shared" si="21"/>
        <v>216</v>
      </c>
      <c r="R136" s="31">
        <f t="shared" si="21"/>
        <v>0.01</v>
      </c>
      <c r="S136" s="38">
        <f t="shared" si="21"/>
        <v>155804</v>
      </c>
      <c r="T136" s="39">
        <f t="shared" si="21"/>
        <v>35.519999999999982</v>
      </c>
      <c r="U136" s="45">
        <f t="shared" si="21"/>
        <v>31992</v>
      </c>
      <c r="V136" s="12">
        <f t="shared" si="21"/>
        <v>6.6400000000000006</v>
      </c>
      <c r="W136" s="80"/>
      <c r="X136" s="338">
        <f t="shared" si="22"/>
        <v>3822749</v>
      </c>
      <c r="Y136" s="350">
        <f t="shared" si="22"/>
        <v>1103.25</v>
      </c>
    </row>
    <row r="137" spans="1:25" hidden="1" outlineLevel="1">
      <c r="A137" s="91">
        <v>43228</v>
      </c>
      <c r="B137" s="92">
        <f t="shared" si="16"/>
        <v>5</v>
      </c>
      <c r="C137" s="30">
        <v>191</v>
      </c>
      <c r="D137" s="31">
        <v>0</v>
      </c>
      <c r="E137" s="38">
        <v>3680006</v>
      </c>
      <c r="F137" s="39">
        <v>1100.3499999999999</v>
      </c>
      <c r="G137" s="45">
        <v>413571</v>
      </c>
      <c r="H137" s="12">
        <v>95.37</v>
      </c>
      <c r="I137" s="80"/>
      <c r="J137" s="30">
        <v>8</v>
      </c>
      <c r="K137" s="31">
        <v>0</v>
      </c>
      <c r="L137" s="38">
        <v>3499362</v>
      </c>
      <c r="M137" s="39">
        <v>1058.33</v>
      </c>
      <c r="N137" s="45">
        <v>379907</v>
      </c>
      <c r="O137" s="12">
        <v>88.23</v>
      </c>
      <c r="P137" s="80"/>
      <c r="Q137" s="30">
        <f t="shared" si="21"/>
        <v>183</v>
      </c>
      <c r="R137" s="31">
        <f t="shared" si="21"/>
        <v>0</v>
      </c>
      <c r="S137" s="38">
        <f t="shared" si="21"/>
        <v>180644</v>
      </c>
      <c r="T137" s="39">
        <f t="shared" si="21"/>
        <v>42.019999999999982</v>
      </c>
      <c r="U137" s="45">
        <f t="shared" si="21"/>
        <v>33664</v>
      </c>
      <c r="V137" s="12">
        <f t="shared" si="21"/>
        <v>7.1400000000000006</v>
      </c>
      <c r="W137" s="80"/>
      <c r="X137" s="338">
        <f t="shared" si="22"/>
        <v>4093768</v>
      </c>
      <c r="Y137" s="350">
        <f t="shared" si="22"/>
        <v>1195.7199999999998</v>
      </c>
    </row>
    <row r="138" spans="1:25" hidden="1" outlineLevel="1">
      <c r="A138" s="91">
        <v>43229</v>
      </c>
      <c r="B138" s="92">
        <f t="shared" si="16"/>
        <v>5</v>
      </c>
      <c r="C138" s="30">
        <v>222</v>
      </c>
      <c r="D138" s="31">
        <v>0</v>
      </c>
      <c r="E138" s="38">
        <v>3613032</v>
      </c>
      <c r="F138" s="39">
        <v>1056.78</v>
      </c>
      <c r="G138" s="45">
        <v>376903</v>
      </c>
      <c r="H138" s="12">
        <v>77.8</v>
      </c>
      <c r="I138" s="80"/>
      <c r="J138" s="30">
        <v>12</v>
      </c>
      <c r="K138" s="31">
        <v>0</v>
      </c>
      <c r="L138" s="38">
        <v>3419320</v>
      </c>
      <c r="M138" s="39">
        <v>1013.29</v>
      </c>
      <c r="N138" s="45">
        <v>344094</v>
      </c>
      <c r="O138" s="12">
        <v>71.86</v>
      </c>
      <c r="P138" s="80"/>
      <c r="Q138" s="30">
        <f t="shared" si="21"/>
        <v>210</v>
      </c>
      <c r="R138" s="31">
        <f t="shared" si="21"/>
        <v>0</v>
      </c>
      <c r="S138" s="38">
        <f t="shared" si="21"/>
        <v>193712</v>
      </c>
      <c r="T138" s="39">
        <f t="shared" si="21"/>
        <v>43.490000000000009</v>
      </c>
      <c r="U138" s="45">
        <f t="shared" si="21"/>
        <v>32809</v>
      </c>
      <c r="V138" s="12">
        <f t="shared" si="21"/>
        <v>5.9399999999999977</v>
      </c>
      <c r="W138" s="80"/>
      <c r="X138" s="338">
        <f t="shared" si="22"/>
        <v>3990157</v>
      </c>
      <c r="Y138" s="350">
        <f t="shared" si="22"/>
        <v>1134.58</v>
      </c>
    </row>
    <row r="139" spans="1:25" hidden="1" outlineLevel="1">
      <c r="A139" s="91">
        <v>43230</v>
      </c>
      <c r="B139" s="92">
        <f t="shared" si="16"/>
        <v>5</v>
      </c>
      <c r="C139" s="30">
        <v>218</v>
      </c>
      <c r="D139" s="31">
        <v>0.01</v>
      </c>
      <c r="E139" s="38">
        <v>3688324</v>
      </c>
      <c r="F139" s="39">
        <v>1005.2</v>
      </c>
      <c r="G139" s="45">
        <v>372534</v>
      </c>
      <c r="H139" s="12">
        <v>71.37</v>
      </c>
      <c r="I139" s="80"/>
      <c r="J139" s="30">
        <v>7</v>
      </c>
      <c r="K139" s="31">
        <v>0</v>
      </c>
      <c r="L139" s="38">
        <v>3477655</v>
      </c>
      <c r="M139" s="39">
        <v>960.46</v>
      </c>
      <c r="N139" s="45">
        <v>337806</v>
      </c>
      <c r="O139" s="12">
        <v>65.64</v>
      </c>
      <c r="P139" s="80"/>
      <c r="Q139" s="30">
        <f t="shared" si="21"/>
        <v>211</v>
      </c>
      <c r="R139" s="31">
        <f t="shared" si="21"/>
        <v>0.01</v>
      </c>
      <c r="S139" s="38">
        <f t="shared" si="21"/>
        <v>210669</v>
      </c>
      <c r="T139" s="39">
        <f t="shared" si="21"/>
        <v>44.740000000000009</v>
      </c>
      <c r="U139" s="45">
        <f t="shared" si="21"/>
        <v>34728</v>
      </c>
      <c r="V139" s="12">
        <f t="shared" si="21"/>
        <v>5.730000000000004</v>
      </c>
      <c r="W139" s="80"/>
      <c r="X139" s="338">
        <f t="shared" si="22"/>
        <v>4061076</v>
      </c>
      <c r="Y139" s="350">
        <f t="shared" si="22"/>
        <v>1076.58</v>
      </c>
    </row>
    <row r="140" spans="1:25" hidden="1" outlineLevel="1">
      <c r="A140" s="91">
        <v>43231</v>
      </c>
      <c r="B140" s="92">
        <f t="shared" si="16"/>
        <v>5</v>
      </c>
      <c r="C140" s="30">
        <v>205</v>
      </c>
      <c r="D140" s="31">
        <v>0.01</v>
      </c>
      <c r="E140" s="38">
        <v>4240530</v>
      </c>
      <c r="F140" s="39">
        <v>1155.1099999999999</v>
      </c>
      <c r="G140" s="45">
        <v>388220</v>
      </c>
      <c r="H140" s="12">
        <v>72.55</v>
      </c>
      <c r="I140" s="80"/>
      <c r="J140" s="30">
        <v>7</v>
      </c>
      <c r="K140" s="31">
        <v>0</v>
      </c>
      <c r="L140" s="38">
        <v>3994660</v>
      </c>
      <c r="M140" s="39">
        <v>1109.52</v>
      </c>
      <c r="N140" s="45">
        <v>349344</v>
      </c>
      <c r="O140" s="12">
        <v>66.510000000000005</v>
      </c>
      <c r="P140" s="80"/>
      <c r="Q140" s="30">
        <f t="shared" si="21"/>
        <v>198</v>
      </c>
      <c r="R140" s="31">
        <f t="shared" si="21"/>
        <v>0.01</v>
      </c>
      <c r="S140" s="38">
        <f t="shared" si="21"/>
        <v>245870</v>
      </c>
      <c r="T140" s="39">
        <f t="shared" si="21"/>
        <v>45.589999999999918</v>
      </c>
      <c r="U140" s="45">
        <f t="shared" si="21"/>
        <v>38876</v>
      </c>
      <c r="V140" s="12">
        <f t="shared" si="21"/>
        <v>6.039999999999992</v>
      </c>
      <c r="W140" s="80"/>
      <c r="X140" s="338">
        <f t="shared" si="22"/>
        <v>4628955</v>
      </c>
      <c r="Y140" s="350">
        <f t="shared" si="22"/>
        <v>1227.6699999999998</v>
      </c>
    </row>
    <row r="141" spans="1:25" hidden="1" outlineLevel="1">
      <c r="A141" s="91">
        <v>43232</v>
      </c>
      <c r="B141" s="92">
        <f t="shared" si="16"/>
        <v>5</v>
      </c>
      <c r="C141" s="30">
        <v>229</v>
      </c>
      <c r="D141" s="31">
        <v>0.01</v>
      </c>
      <c r="E141" s="38">
        <v>4164389</v>
      </c>
      <c r="F141" s="39">
        <v>1089.93</v>
      </c>
      <c r="G141" s="45">
        <v>718320</v>
      </c>
      <c r="H141" s="12">
        <v>127.64</v>
      </c>
      <c r="I141" s="80"/>
      <c r="J141" s="30">
        <v>5</v>
      </c>
      <c r="K141" s="31">
        <v>0</v>
      </c>
      <c r="L141" s="38">
        <v>3907056</v>
      </c>
      <c r="M141" s="39">
        <v>1045.83</v>
      </c>
      <c r="N141" s="45">
        <v>663640</v>
      </c>
      <c r="O141" s="12">
        <v>119.1</v>
      </c>
      <c r="P141" s="80"/>
      <c r="Q141" s="30">
        <f t="shared" si="21"/>
        <v>224</v>
      </c>
      <c r="R141" s="31">
        <f t="shared" si="21"/>
        <v>0.01</v>
      </c>
      <c r="S141" s="38">
        <f t="shared" si="21"/>
        <v>257333</v>
      </c>
      <c r="T141" s="39">
        <f t="shared" si="21"/>
        <v>44.100000000000136</v>
      </c>
      <c r="U141" s="45">
        <f t="shared" si="21"/>
        <v>54680</v>
      </c>
      <c r="V141" s="12">
        <f t="shared" si="21"/>
        <v>8.5400000000000063</v>
      </c>
      <c r="W141" s="80"/>
      <c r="X141" s="338">
        <f t="shared" si="22"/>
        <v>4882938</v>
      </c>
      <c r="Y141" s="350">
        <f t="shared" si="22"/>
        <v>1217.5800000000002</v>
      </c>
    </row>
    <row r="142" spans="1:25" hidden="1" outlineLevel="1">
      <c r="A142" s="91">
        <v>43233</v>
      </c>
      <c r="B142" s="92">
        <f t="shared" si="16"/>
        <v>5</v>
      </c>
      <c r="C142" s="30">
        <v>303</v>
      </c>
      <c r="D142" s="31">
        <v>0</v>
      </c>
      <c r="E142" s="38">
        <v>3690424</v>
      </c>
      <c r="F142" s="39">
        <v>945.45</v>
      </c>
      <c r="G142" s="45">
        <v>542564</v>
      </c>
      <c r="H142" s="12">
        <v>98.73</v>
      </c>
      <c r="I142" s="80"/>
      <c r="J142" s="30">
        <v>9</v>
      </c>
      <c r="K142" s="31">
        <v>0</v>
      </c>
      <c r="L142" s="38">
        <v>3506878</v>
      </c>
      <c r="M142" s="39">
        <v>910.84</v>
      </c>
      <c r="N142" s="45">
        <v>501766</v>
      </c>
      <c r="O142" s="12">
        <v>91.54</v>
      </c>
      <c r="P142" s="80"/>
      <c r="Q142" s="30">
        <f t="shared" si="21"/>
        <v>294</v>
      </c>
      <c r="R142" s="31">
        <f t="shared" si="21"/>
        <v>0</v>
      </c>
      <c r="S142" s="38">
        <f t="shared" si="21"/>
        <v>183546</v>
      </c>
      <c r="T142" s="39">
        <f t="shared" si="21"/>
        <v>34.610000000000014</v>
      </c>
      <c r="U142" s="45">
        <f t="shared" si="21"/>
        <v>40798</v>
      </c>
      <c r="V142" s="12">
        <f t="shared" si="21"/>
        <v>7.1899999999999977</v>
      </c>
      <c r="W142" s="80"/>
      <c r="X142" s="338">
        <f t="shared" si="22"/>
        <v>4233291</v>
      </c>
      <c r="Y142" s="350">
        <f t="shared" si="22"/>
        <v>1044.18</v>
      </c>
    </row>
    <row r="143" spans="1:25" hidden="1" outlineLevel="1">
      <c r="A143" s="91">
        <v>43234</v>
      </c>
      <c r="B143" s="92">
        <f t="shared" si="16"/>
        <v>5</v>
      </c>
      <c r="C143" s="30">
        <v>182</v>
      </c>
      <c r="D143" s="31">
        <v>0.01</v>
      </c>
      <c r="E143" s="38">
        <v>3466386</v>
      </c>
      <c r="F143" s="39">
        <v>996.39</v>
      </c>
      <c r="G143" s="45">
        <v>472762</v>
      </c>
      <c r="H143" s="12">
        <v>94.98</v>
      </c>
      <c r="I143" s="80"/>
      <c r="J143" s="30">
        <v>5</v>
      </c>
      <c r="K143" s="31">
        <v>0</v>
      </c>
      <c r="L143" s="38">
        <v>3289863</v>
      </c>
      <c r="M143" s="39">
        <v>955.77</v>
      </c>
      <c r="N143" s="45">
        <v>428882</v>
      </c>
      <c r="O143" s="12">
        <v>86.46</v>
      </c>
      <c r="P143" s="80"/>
      <c r="Q143" s="30">
        <f t="shared" si="21"/>
        <v>177</v>
      </c>
      <c r="R143" s="31">
        <f t="shared" si="21"/>
        <v>0.01</v>
      </c>
      <c r="S143" s="38">
        <f t="shared" si="21"/>
        <v>176523</v>
      </c>
      <c r="T143" s="39">
        <f t="shared" si="21"/>
        <v>40.620000000000005</v>
      </c>
      <c r="U143" s="45">
        <f t="shared" si="21"/>
        <v>43880</v>
      </c>
      <c r="V143" s="12">
        <f t="shared" si="21"/>
        <v>8.5200000000000102</v>
      </c>
      <c r="W143" s="80"/>
      <c r="X143" s="338">
        <f t="shared" si="22"/>
        <v>3939330</v>
      </c>
      <c r="Y143" s="350">
        <f t="shared" si="22"/>
        <v>1091.3799999999999</v>
      </c>
    </row>
    <row r="144" spans="1:25" hidden="1" outlineLevel="1">
      <c r="A144" s="91">
        <v>43235</v>
      </c>
      <c r="B144" s="92">
        <f t="shared" si="16"/>
        <v>5</v>
      </c>
      <c r="C144" s="30">
        <v>209</v>
      </c>
      <c r="D144" s="31">
        <v>0</v>
      </c>
      <c r="E144" s="38">
        <v>2723963</v>
      </c>
      <c r="F144" s="39">
        <v>896.95</v>
      </c>
      <c r="G144" s="45">
        <v>487322</v>
      </c>
      <c r="H144" s="12">
        <v>103.51</v>
      </c>
      <c r="I144" s="80"/>
      <c r="J144" s="30">
        <v>7</v>
      </c>
      <c r="K144" s="31">
        <v>0</v>
      </c>
      <c r="L144" s="38">
        <v>2540819</v>
      </c>
      <c r="M144" s="39">
        <v>858.58</v>
      </c>
      <c r="N144" s="45">
        <v>440173</v>
      </c>
      <c r="O144" s="12">
        <v>95.73</v>
      </c>
      <c r="P144" s="80"/>
      <c r="Q144" s="30">
        <f t="shared" si="21"/>
        <v>202</v>
      </c>
      <c r="R144" s="31">
        <f t="shared" si="21"/>
        <v>0</v>
      </c>
      <c r="S144" s="38">
        <f t="shared" si="21"/>
        <v>183144</v>
      </c>
      <c r="T144" s="39">
        <f t="shared" si="21"/>
        <v>38.370000000000005</v>
      </c>
      <c r="U144" s="45">
        <f t="shared" si="21"/>
        <v>47149</v>
      </c>
      <c r="V144" s="12">
        <f t="shared" si="21"/>
        <v>7.7800000000000011</v>
      </c>
      <c r="W144" s="80"/>
      <c r="X144" s="338">
        <f t="shared" si="22"/>
        <v>3211494</v>
      </c>
      <c r="Y144" s="350">
        <f t="shared" si="22"/>
        <v>1000.46</v>
      </c>
    </row>
    <row r="145" spans="1:25" hidden="1" outlineLevel="1">
      <c r="A145" s="91">
        <v>43236</v>
      </c>
      <c r="B145" s="92">
        <f t="shared" si="16"/>
        <v>5</v>
      </c>
      <c r="C145" s="30">
        <v>253</v>
      </c>
      <c r="D145" s="31">
        <v>0.01</v>
      </c>
      <c r="E145" s="38">
        <v>3012310</v>
      </c>
      <c r="F145" s="39">
        <v>982.2</v>
      </c>
      <c r="G145" s="45">
        <v>425618</v>
      </c>
      <c r="H145" s="12">
        <v>90.67</v>
      </c>
      <c r="I145" s="80"/>
      <c r="J145" s="30">
        <v>10</v>
      </c>
      <c r="K145" s="31">
        <v>0</v>
      </c>
      <c r="L145" s="38">
        <v>2819332</v>
      </c>
      <c r="M145" s="39">
        <v>940.11</v>
      </c>
      <c r="N145" s="45">
        <v>383486</v>
      </c>
      <c r="O145" s="12">
        <v>82.71</v>
      </c>
      <c r="P145" s="80"/>
      <c r="Q145" s="30">
        <f t="shared" si="21"/>
        <v>243</v>
      </c>
      <c r="R145" s="31">
        <f t="shared" si="21"/>
        <v>0.01</v>
      </c>
      <c r="S145" s="38">
        <f t="shared" si="21"/>
        <v>192978</v>
      </c>
      <c r="T145" s="39">
        <f t="shared" si="21"/>
        <v>42.090000000000032</v>
      </c>
      <c r="U145" s="45">
        <f t="shared" si="21"/>
        <v>42132</v>
      </c>
      <c r="V145" s="12">
        <f t="shared" si="21"/>
        <v>7.960000000000008</v>
      </c>
      <c r="W145" s="80"/>
      <c r="X145" s="338">
        <f t="shared" si="22"/>
        <v>3438181</v>
      </c>
      <c r="Y145" s="350">
        <f t="shared" si="22"/>
        <v>1072.8800000000001</v>
      </c>
    </row>
    <row r="146" spans="1:25" hidden="1" outlineLevel="1">
      <c r="A146" s="91">
        <v>43237</v>
      </c>
      <c r="B146" s="92">
        <f t="shared" si="16"/>
        <v>5</v>
      </c>
      <c r="C146" s="30">
        <v>231</v>
      </c>
      <c r="D146" s="31">
        <v>0</v>
      </c>
      <c r="E146" s="38">
        <v>2957328</v>
      </c>
      <c r="F146" s="39">
        <v>981.54</v>
      </c>
      <c r="G146" s="45">
        <v>367143</v>
      </c>
      <c r="H146" s="12">
        <v>75.98</v>
      </c>
      <c r="I146" s="80"/>
      <c r="J146" s="30">
        <v>13</v>
      </c>
      <c r="K146" s="31">
        <v>0</v>
      </c>
      <c r="L146" s="38">
        <v>2755147</v>
      </c>
      <c r="M146" s="39">
        <v>938.75</v>
      </c>
      <c r="N146" s="45">
        <v>326309</v>
      </c>
      <c r="O146" s="12">
        <v>68.31</v>
      </c>
      <c r="P146" s="80"/>
      <c r="Q146" s="30">
        <f t="shared" si="21"/>
        <v>218</v>
      </c>
      <c r="R146" s="31">
        <f t="shared" si="21"/>
        <v>0</v>
      </c>
      <c r="S146" s="38">
        <f t="shared" si="21"/>
        <v>202181</v>
      </c>
      <c r="T146" s="39">
        <f t="shared" si="21"/>
        <v>42.789999999999964</v>
      </c>
      <c r="U146" s="45">
        <f t="shared" si="21"/>
        <v>40834</v>
      </c>
      <c r="V146" s="12">
        <f t="shared" si="21"/>
        <v>7.6700000000000017</v>
      </c>
      <c r="W146" s="80"/>
      <c r="X146" s="338">
        <f t="shared" si="22"/>
        <v>3324702</v>
      </c>
      <c r="Y146" s="350">
        <f t="shared" si="22"/>
        <v>1057.52</v>
      </c>
    </row>
    <row r="147" spans="1:25" hidden="1" outlineLevel="1">
      <c r="A147" s="91">
        <v>43238</v>
      </c>
      <c r="B147" s="92">
        <f t="shared" si="16"/>
        <v>5</v>
      </c>
      <c r="C147" s="30">
        <v>287</v>
      </c>
      <c r="D147" s="31">
        <v>0.01</v>
      </c>
      <c r="E147" s="38">
        <v>4804467</v>
      </c>
      <c r="F147" s="39">
        <v>1407.25</v>
      </c>
      <c r="G147" s="45">
        <v>482742</v>
      </c>
      <c r="H147" s="12">
        <v>85.3</v>
      </c>
      <c r="I147" s="80"/>
      <c r="J147" s="30">
        <v>4</v>
      </c>
      <c r="K147" s="31">
        <v>0</v>
      </c>
      <c r="L147" s="38">
        <v>4552584</v>
      </c>
      <c r="M147" s="39">
        <v>1353.52</v>
      </c>
      <c r="N147" s="45">
        <v>437909</v>
      </c>
      <c r="O147" s="12">
        <v>77.86</v>
      </c>
      <c r="P147" s="80"/>
      <c r="Q147" s="30">
        <f t="shared" si="21"/>
        <v>283</v>
      </c>
      <c r="R147" s="31">
        <f t="shared" si="21"/>
        <v>0.01</v>
      </c>
      <c r="S147" s="38">
        <f t="shared" si="21"/>
        <v>251883</v>
      </c>
      <c r="T147" s="39">
        <f t="shared" si="21"/>
        <v>53.730000000000018</v>
      </c>
      <c r="U147" s="45">
        <f t="shared" si="21"/>
        <v>44833</v>
      </c>
      <c r="V147" s="12">
        <f t="shared" si="21"/>
        <v>7.4399999999999977</v>
      </c>
      <c r="W147" s="80"/>
      <c r="X147" s="338">
        <f t="shared" si="22"/>
        <v>5287496</v>
      </c>
      <c r="Y147" s="350">
        <f t="shared" si="22"/>
        <v>1492.56</v>
      </c>
    </row>
    <row r="148" spans="1:25" hidden="1" outlineLevel="1">
      <c r="A148" s="91">
        <v>43239</v>
      </c>
      <c r="B148" s="92">
        <f t="shared" si="16"/>
        <v>5</v>
      </c>
      <c r="C148" s="30">
        <v>226</v>
      </c>
      <c r="D148" s="31">
        <v>0</v>
      </c>
      <c r="E148" s="38">
        <v>4391575</v>
      </c>
      <c r="F148" s="39">
        <v>1270.4100000000001</v>
      </c>
      <c r="G148" s="45">
        <v>552248</v>
      </c>
      <c r="H148" s="12">
        <v>94.52</v>
      </c>
      <c r="I148" s="80"/>
      <c r="J148" s="30">
        <v>7</v>
      </c>
      <c r="K148" s="31">
        <v>0</v>
      </c>
      <c r="L148" s="38">
        <v>4189842</v>
      </c>
      <c r="M148" s="39">
        <v>1217.3499999999999</v>
      </c>
      <c r="N148" s="45">
        <v>504503</v>
      </c>
      <c r="O148" s="12">
        <v>85</v>
      </c>
      <c r="P148" s="80"/>
      <c r="Q148" s="30">
        <f t="shared" si="21"/>
        <v>219</v>
      </c>
      <c r="R148" s="31">
        <f t="shared" si="21"/>
        <v>0</v>
      </c>
      <c r="S148" s="38">
        <f t="shared" si="21"/>
        <v>201733</v>
      </c>
      <c r="T148" s="39">
        <f t="shared" si="21"/>
        <v>53.060000000000173</v>
      </c>
      <c r="U148" s="45">
        <f t="shared" si="21"/>
        <v>47745</v>
      </c>
      <c r="V148" s="12">
        <f t="shared" si="21"/>
        <v>9.519999999999996</v>
      </c>
      <c r="W148" s="80"/>
      <c r="X148" s="338">
        <f t="shared" si="22"/>
        <v>4944049</v>
      </c>
      <c r="Y148" s="350">
        <f t="shared" si="22"/>
        <v>1364.93</v>
      </c>
    </row>
    <row r="149" spans="1:25" hidden="1" outlineLevel="1">
      <c r="A149" s="91">
        <v>43240</v>
      </c>
      <c r="B149" s="92">
        <f t="shared" si="16"/>
        <v>5</v>
      </c>
      <c r="C149" s="30">
        <v>222</v>
      </c>
      <c r="D149" s="31">
        <v>0.01</v>
      </c>
      <c r="E149" s="38">
        <v>2676302</v>
      </c>
      <c r="F149" s="39">
        <v>790.19</v>
      </c>
      <c r="G149" s="45">
        <v>621006</v>
      </c>
      <c r="H149" s="12">
        <v>114.04</v>
      </c>
      <c r="I149" s="80"/>
      <c r="J149" s="30">
        <v>14</v>
      </c>
      <c r="K149" s="31">
        <v>0</v>
      </c>
      <c r="L149" s="38">
        <v>2527328</v>
      </c>
      <c r="M149" s="39">
        <v>746.52</v>
      </c>
      <c r="N149" s="45">
        <v>570252</v>
      </c>
      <c r="O149" s="12">
        <v>104.89</v>
      </c>
      <c r="P149" s="80"/>
      <c r="Q149" s="30">
        <f t="shared" si="21"/>
        <v>208</v>
      </c>
      <c r="R149" s="31">
        <f t="shared" si="21"/>
        <v>0.01</v>
      </c>
      <c r="S149" s="38">
        <f t="shared" si="21"/>
        <v>148974</v>
      </c>
      <c r="T149" s="39">
        <f t="shared" si="21"/>
        <v>43.670000000000073</v>
      </c>
      <c r="U149" s="45">
        <f t="shared" si="21"/>
        <v>50754</v>
      </c>
      <c r="V149" s="12">
        <f t="shared" si="21"/>
        <v>9.1500000000000057</v>
      </c>
      <c r="W149" s="80"/>
      <c r="X149" s="338">
        <f t="shared" si="22"/>
        <v>3297530</v>
      </c>
      <c r="Y149" s="350">
        <f t="shared" si="22"/>
        <v>904.24</v>
      </c>
    </row>
    <row r="150" spans="1:25" hidden="1" outlineLevel="1">
      <c r="A150" s="91">
        <v>43241</v>
      </c>
      <c r="B150" s="92">
        <f t="shared" si="16"/>
        <v>5</v>
      </c>
      <c r="C150" s="30">
        <v>211</v>
      </c>
      <c r="D150" s="31">
        <v>0</v>
      </c>
      <c r="E150" s="38">
        <v>2419919</v>
      </c>
      <c r="F150" s="39">
        <v>823.1</v>
      </c>
      <c r="G150" s="45">
        <v>426980</v>
      </c>
      <c r="H150" s="12">
        <v>87.92</v>
      </c>
      <c r="I150" s="80"/>
      <c r="J150" s="30">
        <v>8</v>
      </c>
      <c r="K150" s="31">
        <v>0</v>
      </c>
      <c r="L150" s="38">
        <v>2288484</v>
      </c>
      <c r="M150" s="39">
        <v>786.5</v>
      </c>
      <c r="N150" s="45">
        <v>382996</v>
      </c>
      <c r="O150" s="12">
        <v>79.569999999999993</v>
      </c>
      <c r="P150" s="80"/>
      <c r="Q150" s="30">
        <f t="shared" si="21"/>
        <v>203</v>
      </c>
      <c r="R150" s="31">
        <f t="shared" si="21"/>
        <v>0</v>
      </c>
      <c r="S150" s="38">
        <f t="shared" si="21"/>
        <v>131435</v>
      </c>
      <c r="T150" s="39">
        <f t="shared" si="21"/>
        <v>36.600000000000023</v>
      </c>
      <c r="U150" s="45">
        <f t="shared" si="21"/>
        <v>43984</v>
      </c>
      <c r="V150" s="12">
        <f t="shared" si="21"/>
        <v>8.3500000000000085</v>
      </c>
      <c r="W150" s="80"/>
      <c r="X150" s="338">
        <f t="shared" si="22"/>
        <v>2847110</v>
      </c>
      <c r="Y150" s="350">
        <f t="shared" si="22"/>
        <v>911.02</v>
      </c>
    </row>
    <row r="151" spans="1:25" hidden="1" outlineLevel="1">
      <c r="A151" s="91">
        <v>43242</v>
      </c>
      <c r="B151" s="92">
        <f t="shared" si="16"/>
        <v>5</v>
      </c>
      <c r="C151" s="30">
        <v>208</v>
      </c>
      <c r="D151" s="31">
        <v>0</v>
      </c>
      <c r="E151" s="38">
        <v>2537529</v>
      </c>
      <c r="F151" s="39">
        <v>859.44</v>
      </c>
      <c r="G151" s="45">
        <v>408824</v>
      </c>
      <c r="H151" s="12">
        <v>85.76</v>
      </c>
      <c r="I151" s="80"/>
      <c r="J151" s="30">
        <v>14</v>
      </c>
      <c r="K151" s="31">
        <v>0</v>
      </c>
      <c r="L151" s="38">
        <v>2396626</v>
      </c>
      <c r="M151" s="39">
        <v>818.37</v>
      </c>
      <c r="N151" s="45">
        <v>365104</v>
      </c>
      <c r="O151" s="12">
        <v>76.540000000000006</v>
      </c>
      <c r="P151" s="80"/>
      <c r="Q151" s="30">
        <f t="shared" si="21"/>
        <v>194</v>
      </c>
      <c r="R151" s="31">
        <f t="shared" si="21"/>
        <v>0</v>
      </c>
      <c r="S151" s="38">
        <f t="shared" si="21"/>
        <v>140903</v>
      </c>
      <c r="T151" s="39">
        <f t="shared" si="21"/>
        <v>41.07000000000005</v>
      </c>
      <c r="U151" s="45">
        <f t="shared" si="21"/>
        <v>43720</v>
      </c>
      <c r="V151" s="12">
        <f t="shared" si="21"/>
        <v>9.2199999999999989</v>
      </c>
      <c r="W151" s="80"/>
      <c r="X151" s="338">
        <f t="shared" si="22"/>
        <v>2946561</v>
      </c>
      <c r="Y151" s="350">
        <f t="shared" si="22"/>
        <v>945.2</v>
      </c>
    </row>
    <row r="152" spans="1:25" hidden="1" outlineLevel="1">
      <c r="A152" s="91">
        <v>43243</v>
      </c>
      <c r="B152" s="92">
        <f t="shared" si="16"/>
        <v>5</v>
      </c>
      <c r="C152" s="30">
        <v>197</v>
      </c>
      <c r="D152" s="31">
        <v>0</v>
      </c>
      <c r="E152" s="38">
        <v>2530479</v>
      </c>
      <c r="F152" s="39">
        <v>829.35</v>
      </c>
      <c r="G152" s="45">
        <v>490558</v>
      </c>
      <c r="H152" s="12">
        <v>93.05</v>
      </c>
      <c r="I152" s="80"/>
      <c r="J152" s="30">
        <v>12</v>
      </c>
      <c r="K152" s="31">
        <v>0</v>
      </c>
      <c r="L152" s="38">
        <v>2346476</v>
      </c>
      <c r="M152" s="39">
        <v>783.45</v>
      </c>
      <c r="N152" s="45">
        <v>442680</v>
      </c>
      <c r="O152" s="12">
        <v>83.45</v>
      </c>
      <c r="P152" s="80"/>
      <c r="Q152" s="30">
        <f t="shared" si="21"/>
        <v>185</v>
      </c>
      <c r="R152" s="31">
        <f t="shared" si="21"/>
        <v>0</v>
      </c>
      <c r="S152" s="38">
        <f t="shared" si="21"/>
        <v>184003</v>
      </c>
      <c r="T152" s="39">
        <f t="shared" si="21"/>
        <v>45.899999999999977</v>
      </c>
      <c r="U152" s="45">
        <f t="shared" si="21"/>
        <v>47878</v>
      </c>
      <c r="V152" s="12">
        <f t="shared" si="21"/>
        <v>9.5999999999999943</v>
      </c>
      <c r="W152" s="80"/>
      <c r="X152" s="338">
        <f t="shared" si="22"/>
        <v>3021234</v>
      </c>
      <c r="Y152" s="350">
        <f t="shared" si="22"/>
        <v>922.4</v>
      </c>
    </row>
    <row r="153" spans="1:25" hidden="1" outlineLevel="1">
      <c r="A153" s="91">
        <v>43244</v>
      </c>
      <c r="B153" s="92">
        <f t="shared" si="16"/>
        <v>5</v>
      </c>
      <c r="C153" s="30">
        <v>206</v>
      </c>
      <c r="D153" s="31">
        <v>0.01</v>
      </c>
      <c r="E153" s="38">
        <v>2785408</v>
      </c>
      <c r="F153" s="39">
        <v>916.98</v>
      </c>
      <c r="G153" s="45">
        <v>453169</v>
      </c>
      <c r="H153" s="12">
        <v>88.26</v>
      </c>
      <c r="I153" s="80"/>
      <c r="J153" s="30">
        <v>5</v>
      </c>
      <c r="K153" s="31">
        <v>0</v>
      </c>
      <c r="L153" s="38">
        <v>2586496</v>
      </c>
      <c r="M153" s="39">
        <v>870.71</v>
      </c>
      <c r="N153" s="45">
        <v>406732</v>
      </c>
      <c r="O153" s="12">
        <v>80.09</v>
      </c>
      <c r="P153" s="80"/>
      <c r="Q153" s="30">
        <f t="shared" si="21"/>
        <v>201</v>
      </c>
      <c r="R153" s="31">
        <f t="shared" si="21"/>
        <v>0.01</v>
      </c>
      <c r="S153" s="38">
        <f t="shared" si="21"/>
        <v>198912</v>
      </c>
      <c r="T153" s="39">
        <f t="shared" si="21"/>
        <v>46.269999999999982</v>
      </c>
      <c r="U153" s="45">
        <f t="shared" si="21"/>
        <v>46437</v>
      </c>
      <c r="V153" s="12">
        <f t="shared" si="21"/>
        <v>8.1700000000000017</v>
      </c>
      <c r="W153" s="80"/>
      <c r="X153" s="338">
        <f t="shared" si="22"/>
        <v>3238783</v>
      </c>
      <c r="Y153" s="350">
        <f t="shared" si="22"/>
        <v>1005.25</v>
      </c>
    </row>
    <row r="154" spans="1:25" hidden="1" outlineLevel="1">
      <c r="A154" s="91">
        <v>43245</v>
      </c>
      <c r="B154" s="92">
        <f t="shared" si="16"/>
        <v>5</v>
      </c>
      <c r="C154" s="30">
        <v>247</v>
      </c>
      <c r="D154" s="31">
        <v>0</v>
      </c>
      <c r="E154" s="38">
        <v>3836853</v>
      </c>
      <c r="F154" s="39">
        <v>1218.6400000000001</v>
      </c>
      <c r="G154" s="45">
        <v>569646</v>
      </c>
      <c r="H154" s="12">
        <v>108.64</v>
      </c>
      <c r="I154" s="80"/>
      <c r="J154" s="30">
        <v>9</v>
      </c>
      <c r="K154" s="31">
        <v>0</v>
      </c>
      <c r="L154" s="38">
        <v>3622104</v>
      </c>
      <c r="M154" s="39">
        <v>1163.9000000000001</v>
      </c>
      <c r="N154" s="45">
        <v>520249</v>
      </c>
      <c r="O154" s="12">
        <v>101.77</v>
      </c>
      <c r="P154" s="80"/>
      <c r="Q154" s="30">
        <f t="shared" si="21"/>
        <v>238</v>
      </c>
      <c r="R154" s="31">
        <f t="shared" si="21"/>
        <v>0</v>
      </c>
      <c r="S154" s="38">
        <f t="shared" si="21"/>
        <v>214749</v>
      </c>
      <c r="T154" s="39">
        <f t="shared" si="21"/>
        <v>54.740000000000009</v>
      </c>
      <c r="U154" s="45">
        <f t="shared" si="21"/>
        <v>49397</v>
      </c>
      <c r="V154" s="12">
        <f t="shared" si="21"/>
        <v>6.8700000000000045</v>
      </c>
      <c r="W154" s="80"/>
      <c r="X154" s="338">
        <f t="shared" si="22"/>
        <v>4406746</v>
      </c>
      <c r="Y154" s="350">
        <f t="shared" si="22"/>
        <v>1327.2800000000002</v>
      </c>
    </row>
    <row r="155" spans="1:25" hidden="1" outlineLevel="1">
      <c r="A155" s="91">
        <v>43246</v>
      </c>
      <c r="B155" s="92">
        <f t="shared" si="16"/>
        <v>5</v>
      </c>
      <c r="C155" s="30">
        <v>265</v>
      </c>
      <c r="D155" s="31">
        <v>0.01</v>
      </c>
      <c r="E155" s="38">
        <v>4080584</v>
      </c>
      <c r="F155" s="39">
        <v>1289.23</v>
      </c>
      <c r="G155" s="45">
        <v>631966</v>
      </c>
      <c r="H155" s="12">
        <v>124.99</v>
      </c>
      <c r="I155" s="80"/>
      <c r="J155" s="30">
        <v>13</v>
      </c>
      <c r="K155" s="31">
        <v>0</v>
      </c>
      <c r="L155" s="38">
        <v>3850401</v>
      </c>
      <c r="M155" s="39">
        <v>1236.32</v>
      </c>
      <c r="N155" s="45">
        <v>578317</v>
      </c>
      <c r="O155" s="12">
        <v>115.2</v>
      </c>
      <c r="P155" s="80"/>
      <c r="Q155" s="30">
        <f t="shared" si="21"/>
        <v>252</v>
      </c>
      <c r="R155" s="31">
        <f t="shared" si="21"/>
        <v>0.01</v>
      </c>
      <c r="S155" s="38">
        <f t="shared" si="21"/>
        <v>230183</v>
      </c>
      <c r="T155" s="39">
        <f t="shared" si="21"/>
        <v>52.910000000000082</v>
      </c>
      <c r="U155" s="45">
        <f t="shared" si="21"/>
        <v>53649</v>
      </c>
      <c r="V155" s="12">
        <f t="shared" si="21"/>
        <v>9.789999999999992</v>
      </c>
      <c r="W155" s="80"/>
      <c r="X155" s="338">
        <f t="shared" si="22"/>
        <v>4712815</v>
      </c>
      <c r="Y155" s="350">
        <f t="shared" si="22"/>
        <v>1414.23</v>
      </c>
    </row>
    <row r="156" spans="1:25" hidden="1" outlineLevel="1">
      <c r="A156" s="91">
        <v>43247</v>
      </c>
      <c r="B156" s="92">
        <f t="shared" si="16"/>
        <v>5</v>
      </c>
      <c r="C156" s="30">
        <v>237</v>
      </c>
      <c r="D156" s="31">
        <v>0.01</v>
      </c>
      <c r="E156" s="38">
        <v>2761296</v>
      </c>
      <c r="F156" s="39">
        <v>997.61</v>
      </c>
      <c r="G156" s="45">
        <v>672765</v>
      </c>
      <c r="H156" s="12">
        <v>152.38</v>
      </c>
      <c r="I156" s="80"/>
      <c r="J156" s="30">
        <v>14</v>
      </c>
      <c r="K156" s="31">
        <v>0</v>
      </c>
      <c r="L156" s="38">
        <v>2563766</v>
      </c>
      <c r="M156" s="39">
        <v>943.13</v>
      </c>
      <c r="N156" s="45">
        <v>613469</v>
      </c>
      <c r="O156" s="12">
        <v>142.51</v>
      </c>
      <c r="P156" s="80"/>
      <c r="Q156" s="30">
        <f t="shared" si="21"/>
        <v>223</v>
      </c>
      <c r="R156" s="31">
        <f t="shared" si="21"/>
        <v>0.01</v>
      </c>
      <c r="S156" s="38">
        <f t="shared" si="21"/>
        <v>197530</v>
      </c>
      <c r="T156" s="39">
        <f t="shared" si="21"/>
        <v>54.480000000000018</v>
      </c>
      <c r="U156" s="45">
        <f t="shared" si="21"/>
        <v>59296</v>
      </c>
      <c r="V156" s="12">
        <f t="shared" si="21"/>
        <v>9.8700000000000045</v>
      </c>
      <c r="W156" s="80"/>
      <c r="X156" s="338">
        <f t="shared" si="22"/>
        <v>3434298</v>
      </c>
      <c r="Y156" s="350">
        <f t="shared" si="22"/>
        <v>1150</v>
      </c>
    </row>
    <row r="157" spans="1:25" hidden="1" outlineLevel="1">
      <c r="A157" s="91">
        <v>43248</v>
      </c>
      <c r="B157" s="92">
        <f t="shared" si="16"/>
        <v>5</v>
      </c>
      <c r="C157" s="30">
        <v>220</v>
      </c>
      <c r="D157" s="31">
        <v>0.02</v>
      </c>
      <c r="E157" s="38">
        <v>3817556</v>
      </c>
      <c r="F157" s="39">
        <v>1306.8</v>
      </c>
      <c r="G157" s="45">
        <v>599314</v>
      </c>
      <c r="H157" s="12">
        <v>132.47</v>
      </c>
      <c r="I157" s="80"/>
      <c r="J157" s="30">
        <v>11</v>
      </c>
      <c r="K157" s="31">
        <v>0</v>
      </c>
      <c r="L157" s="38">
        <v>3663814</v>
      </c>
      <c r="M157" s="39">
        <v>1253.08</v>
      </c>
      <c r="N157" s="45">
        <v>549376</v>
      </c>
      <c r="O157" s="12">
        <v>123.84</v>
      </c>
      <c r="P157" s="80"/>
      <c r="Q157" s="30">
        <f t="shared" si="21"/>
        <v>209</v>
      </c>
      <c r="R157" s="31">
        <f t="shared" si="21"/>
        <v>0.02</v>
      </c>
      <c r="S157" s="38">
        <f t="shared" si="21"/>
        <v>153742</v>
      </c>
      <c r="T157" s="39">
        <f t="shared" si="21"/>
        <v>53.720000000000027</v>
      </c>
      <c r="U157" s="45">
        <f t="shared" si="21"/>
        <v>49938</v>
      </c>
      <c r="V157" s="12">
        <f t="shared" si="21"/>
        <v>8.6299999999999955</v>
      </c>
      <c r="W157" s="80"/>
      <c r="X157" s="338">
        <f t="shared" si="22"/>
        <v>4417090</v>
      </c>
      <c r="Y157" s="350">
        <f t="shared" si="22"/>
        <v>1439.29</v>
      </c>
    </row>
    <row r="158" spans="1:25" hidden="1" outlineLevel="1">
      <c r="A158" s="91">
        <v>43249</v>
      </c>
      <c r="B158" s="92">
        <f t="shared" si="16"/>
        <v>5</v>
      </c>
      <c r="C158" s="30">
        <v>213</v>
      </c>
      <c r="D158" s="31">
        <v>0.01</v>
      </c>
      <c r="E158" s="38">
        <v>2570683</v>
      </c>
      <c r="F158" s="39">
        <v>866.77</v>
      </c>
      <c r="G158" s="45">
        <v>379644</v>
      </c>
      <c r="H158" s="12">
        <v>79.849999999999994</v>
      </c>
      <c r="I158" s="80"/>
      <c r="J158" s="30">
        <v>9</v>
      </c>
      <c r="K158" s="31">
        <v>0</v>
      </c>
      <c r="L158" s="38">
        <v>2393686</v>
      </c>
      <c r="M158" s="39">
        <v>814.61</v>
      </c>
      <c r="N158" s="45">
        <v>335902</v>
      </c>
      <c r="O158" s="12">
        <v>71.33</v>
      </c>
      <c r="P158" s="80"/>
      <c r="Q158" s="30">
        <f t="shared" si="21"/>
        <v>204</v>
      </c>
      <c r="R158" s="31">
        <f t="shared" si="21"/>
        <v>0.01</v>
      </c>
      <c r="S158" s="38">
        <f t="shared" si="21"/>
        <v>176997</v>
      </c>
      <c r="T158" s="39">
        <f t="shared" si="21"/>
        <v>52.159999999999968</v>
      </c>
      <c r="U158" s="45">
        <f t="shared" si="21"/>
        <v>43742</v>
      </c>
      <c r="V158" s="12">
        <f t="shared" si="21"/>
        <v>8.519999999999996</v>
      </c>
      <c r="W158" s="80"/>
      <c r="X158" s="338">
        <f t="shared" si="22"/>
        <v>2950540</v>
      </c>
      <c r="Y158" s="350">
        <f t="shared" si="22"/>
        <v>946.63</v>
      </c>
    </row>
    <row r="159" spans="1:25" hidden="1" outlineLevel="1">
      <c r="A159" s="91">
        <v>43250</v>
      </c>
      <c r="B159" s="92">
        <f t="shared" ref="B159:B225" si="23">MONTH(A159)</f>
        <v>5</v>
      </c>
      <c r="C159" s="30">
        <v>219</v>
      </c>
      <c r="D159" s="31">
        <v>0.01</v>
      </c>
      <c r="E159" s="38">
        <v>2399278</v>
      </c>
      <c r="F159" s="39">
        <v>811.62</v>
      </c>
      <c r="G159" s="45">
        <v>414183</v>
      </c>
      <c r="H159" s="12">
        <v>92.86</v>
      </c>
      <c r="I159" s="80"/>
      <c r="J159" s="30">
        <v>8</v>
      </c>
      <c r="K159" s="31">
        <v>0</v>
      </c>
      <c r="L159" s="38">
        <v>2208036</v>
      </c>
      <c r="M159" s="39">
        <v>755.36</v>
      </c>
      <c r="N159" s="45">
        <v>363843</v>
      </c>
      <c r="O159" s="12">
        <v>83.77</v>
      </c>
      <c r="P159" s="80"/>
      <c r="Q159" s="30">
        <f t="shared" si="21"/>
        <v>211</v>
      </c>
      <c r="R159" s="31">
        <f t="shared" si="21"/>
        <v>0.01</v>
      </c>
      <c r="S159" s="38">
        <f t="shared" si="21"/>
        <v>191242</v>
      </c>
      <c r="T159" s="39">
        <f t="shared" si="21"/>
        <v>56.259999999999991</v>
      </c>
      <c r="U159" s="45">
        <f t="shared" si="21"/>
        <v>50340</v>
      </c>
      <c r="V159" s="12">
        <f t="shared" si="21"/>
        <v>9.0900000000000034</v>
      </c>
      <c r="W159" s="80"/>
      <c r="X159" s="338">
        <f t="shared" si="22"/>
        <v>2813680</v>
      </c>
      <c r="Y159" s="350">
        <f t="shared" si="22"/>
        <v>904.49</v>
      </c>
    </row>
    <row r="160" spans="1:25" hidden="1" outlineLevel="1">
      <c r="A160" s="91">
        <v>43251</v>
      </c>
      <c r="B160" s="92">
        <f t="shared" si="23"/>
        <v>5</v>
      </c>
      <c r="C160" s="30">
        <v>194</v>
      </c>
      <c r="D160" s="31">
        <v>0</v>
      </c>
      <c r="E160" s="38">
        <v>2372153</v>
      </c>
      <c r="F160" s="39">
        <v>758.57</v>
      </c>
      <c r="G160" s="45">
        <v>495558</v>
      </c>
      <c r="H160" s="12">
        <v>101.15</v>
      </c>
      <c r="I160" s="80"/>
      <c r="J160" s="30">
        <v>8</v>
      </c>
      <c r="K160" s="31">
        <v>0</v>
      </c>
      <c r="L160" s="38">
        <v>2173434</v>
      </c>
      <c r="M160" s="39">
        <v>710.58</v>
      </c>
      <c r="N160" s="45">
        <v>440283</v>
      </c>
      <c r="O160" s="12">
        <v>93.58</v>
      </c>
      <c r="P160" s="80"/>
      <c r="Q160" s="30">
        <f t="shared" si="21"/>
        <v>186</v>
      </c>
      <c r="R160" s="31">
        <f t="shared" si="21"/>
        <v>0</v>
      </c>
      <c r="S160" s="38">
        <f t="shared" si="21"/>
        <v>198719</v>
      </c>
      <c r="T160" s="39">
        <f t="shared" si="21"/>
        <v>47.990000000000009</v>
      </c>
      <c r="U160" s="45">
        <f t="shared" si="21"/>
        <v>55275</v>
      </c>
      <c r="V160" s="12">
        <f t="shared" si="21"/>
        <v>7.5700000000000074</v>
      </c>
      <c r="W160" s="80"/>
      <c r="X160" s="338">
        <f t="shared" si="22"/>
        <v>2867905</v>
      </c>
      <c r="Y160" s="350">
        <f t="shared" si="22"/>
        <v>859.72</v>
      </c>
    </row>
    <row r="161" spans="1:25" collapsed="1">
      <c r="A161" s="83"/>
      <c r="B161" s="83" t="s">
        <v>17</v>
      </c>
      <c r="C161" s="84">
        <f>SUBTOTAL(9,C162:C191)</f>
        <v>6523</v>
      </c>
      <c r="D161" s="85">
        <f t="shared" ref="D161:V161" si="24">SUBTOTAL(9,D162:D191)</f>
        <v>0.14000000000000001</v>
      </c>
      <c r="E161" s="86">
        <f t="shared" si="24"/>
        <v>96421756</v>
      </c>
      <c r="F161" s="87">
        <f t="shared" si="24"/>
        <v>30405.260000000002</v>
      </c>
      <c r="G161" s="88">
        <f t="shared" si="24"/>
        <v>16329420</v>
      </c>
      <c r="H161" s="9">
        <f t="shared" si="24"/>
        <v>3610.8499999999995</v>
      </c>
      <c r="I161" s="82"/>
      <c r="J161" s="84">
        <f t="shared" si="24"/>
        <v>886</v>
      </c>
      <c r="K161" s="85">
        <f t="shared" si="24"/>
        <v>0</v>
      </c>
      <c r="L161" s="86">
        <f t="shared" si="24"/>
        <v>89075535</v>
      </c>
      <c r="M161" s="87">
        <f t="shared" si="24"/>
        <v>28011.569999999996</v>
      </c>
      <c r="N161" s="88">
        <f t="shared" si="24"/>
        <v>14428229</v>
      </c>
      <c r="O161" s="9">
        <f t="shared" si="24"/>
        <v>3215.7100000000009</v>
      </c>
      <c r="P161" s="82"/>
      <c r="Q161" s="84">
        <f t="shared" si="24"/>
        <v>5637</v>
      </c>
      <c r="R161" s="85">
        <f t="shared" si="24"/>
        <v>0.14000000000000001</v>
      </c>
      <c r="S161" s="86">
        <f t="shared" si="24"/>
        <v>7346221</v>
      </c>
      <c r="T161" s="87">
        <f t="shared" si="24"/>
        <v>2393.6899999999996</v>
      </c>
      <c r="U161" s="88">
        <f t="shared" si="24"/>
        <v>1901191</v>
      </c>
      <c r="V161" s="9">
        <f t="shared" si="24"/>
        <v>395.14000000000004</v>
      </c>
      <c r="W161" s="82"/>
      <c r="X161" s="338"/>
      <c r="Y161" s="350"/>
    </row>
    <row r="162" spans="1:25" hidden="1" outlineLevel="1">
      <c r="A162" s="76">
        <v>43252</v>
      </c>
      <c r="B162" s="77">
        <f t="shared" si="23"/>
        <v>6</v>
      </c>
      <c r="C162" s="30">
        <v>198</v>
      </c>
      <c r="D162" s="31">
        <v>0</v>
      </c>
      <c r="E162" s="38">
        <v>3667798</v>
      </c>
      <c r="F162" s="39">
        <v>960.8</v>
      </c>
      <c r="G162" s="45">
        <v>751273</v>
      </c>
      <c r="H162" s="12">
        <v>130.9</v>
      </c>
      <c r="I162" s="80"/>
      <c r="J162" s="30">
        <v>1</v>
      </c>
      <c r="K162" s="31">
        <v>0</v>
      </c>
      <c r="L162" s="38">
        <v>3449331</v>
      </c>
      <c r="M162" s="39">
        <v>909.13</v>
      </c>
      <c r="N162" s="45">
        <v>690906</v>
      </c>
      <c r="O162" s="12">
        <v>122.52</v>
      </c>
      <c r="P162" s="80"/>
      <c r="Q162" s="30">
        <f t="shared" ref="Q162:V191" si="25">C162-J162</f>
        <v>197</v>
      </c>
      <c r="R162" s="31">
        <f t="shared" si="25"/>
        <v>0</v>
      </c>
      <c r="S162" s="38">
        <f t="shared" si="25"/>
        <v>218467</v>
      </c>
      <c r="T162" s="39">
        <f t="shared" si="25"/>
        <v>51.669999999999959</v>
      </c>
      <c r="U162" s="45">
        <f t="shared" si="25"/>
        <v>60367</v>
      </c>
      <c r="V162" s="12">
        <f t="shared" si="25"/>
        <v>8.3800000000000097</v>
      </c>
      <c r="W162" s="80"/>
      <c r="X162" s="338">
        <f t="shared" si="22"/>
        <v>4419269</v>
      </c>
      <c r="Y162" s="350">
        <f t="shared" si="22"/>
        <v>1091.7</v>
      </c>
    </row>
    <row r="163" spans="1:25" hidden="1" outlineLevel="1">
      <c r="A163" s="76">
        <v>43253</v>
      </c>
      <c r="B163" s="77">
        <f t="shared" si="23"/>
        <v>6</v>
      </c>
      <c r="C163" s="30">
        <v>205</v>
      </c>
      <c r="D163" s="31">
        <v>0.01</v>
      </c>
      <c r="E163" s="38">
        <v>4046045</v>
      </c>
      <c r="F163" s="39">
        <v>1045.74</v>
      </c>
      <c r="G163" s="45">
        <v>788875</v>
      </c>
      <c r="H163" s="12">
        <v>134.59</v>
      </c>
      <c r="I163" s="80"/>
      <c r="J163" s="30">
        <v>8</v>
      </c>
      <c r="K163" s="31">
        <v>0</v>
      </c>
      <c r="L163" s="38">
        <v>3804919</v>
      </c>
      <c r="M163" s="39">
        <v>989.33</v>
      </c>
      <c r="N163" s="45">
        <v>722033</v>
      </c>
      <c r="O163" s="12">
        <v>125.42</v>
      </c>
      <c r="P163" s="80"/>
      <c r="Q163" s="30">
        <f t="shared" si="25"/>
        <v>197</v>
      </c>
      <c r="R163" s="31">
        <f t="shared" si="25"/>
        <v>0.01</v>
      </c>
      <c r="S163" s="38">
        <f t="shared" si="25"/>
        <v>241126</v>
      </c>
      <c r="T163" s="39">
        <f t="shared" si="25"/>
        <v>56.409999999999968</v>
      </c>
      <c r="U163" s="45">
        <f t="shared" si="25"/>
        <v>66842</v>
      </c>
      <c r="V163" s="12">
        <f t="shared" si="25"/>
        <v>9.1700000000000017</v>
      </c>
      <c r="W163" s="80"/>
      <c r="X163" s="338">
        <f t="shared" si="22"/>
        <v>4835125</v>
      </c>
      <c r="Y163" s="350">
        <f t="shared" si="22"/>
        <v>1180.3399999999999</v>
      </c>
    </row>
    <row r="164" spans="1:25" hidden="1" outlineLevel="1">
      <c r="A164" s="76">
        <v>43254</v>
      </c>
      <c r="B164" s="77">
        <f t="shared" si="23"/>
        <v>6</v>
      </c>
      <c r="C164" s="30">
        <v>245</v>
      </c>
      <c r="D164" s="31">
        <v>0</v>
      </c>
      <c r="E164" s="38">
        <v>2769581</v>
      </c>
      <c r="F164" s="39">
        <v>722.83</v>
      </c>
      <c r="G164" s="45">
        <v>715346</v>
      </c>
      <c r="H164" s="12">
        <v>117.91</v>
      </c>
      <c r="I164" s="80"/>
      <c r="J164" s="30">
        <v>23</v>
      </c>
      <c r="K164" s="31">
        <v>0</v>
      </c>
      <c r="L164" s="38">
        <v>2562889</v>
      </c>
      <c r="M164" s="39">
        <v>671.12</v>
      </c>
      <c r="N164" s="45">
        <v>644467</v>
      </c>
      <c r="O164" s="12">
        <v>108.28</v>
      </c>
      <c r="P164" s="80"/>
      <c r="Q164" s="30">
        <f t="shared" si="25"/>
        <v>222</v>
      </c>
      <c r="R164" s="31">
        <f t="shared" si="25"/>
        <v>0</v>
      </c>
      <c r="S164" s="38">
        <f t="shared" si="25"/>
        <v>206692</v>
      </c>
      <c r="T164" s="39">
        <f t="shared" si="25"/>
        <v>51.710000000000036</v>
      </c>
      <c r="U164" s="45">
        <f t="shared" si="25"/>
        <v>70879</v>
      </c>
      <c r="V164" s="12">
        <f t="shared" si="25"/>
        <v>9.6299999999999955</v>
      </c>
      <c r="W164" s="80"/>
      <c r="X164" s="338">
        <f t="shared" si="22"/>
        <v>3485172</v>
      </c>
      <c r="Y164" s="350">
        <f t="shared" si="22"/>
        <v>840.74</v>
      </c>
    </row>
    <row r="165" spans="1:25" hidden="1" outlineLevel="1">
      <c r="A165" s="76">
        <v>43255</v>
      </c>
      <c r="B165" s="77">
        <f t="shared" si="23"/>
        <v>6</v>
      </c>
      <c r="C165" s="30">
        <v>778</v>
      </c>
      <c r="D165" s="31">
        <v>0.01</v>
      </c>
      <c r="E165" s="38">
        <v>2332060</v>
      </c>
      <c r="F165" s="39">
        <v>663.12</v>
      </c>
      <c r="G165" s="45">
        <v>533447</v>
      </c>
      <c r="H165" s="12">
        <v>101</v>
      </c>
      <c r="I165" s="80"/>
      <c r="J165" s="30">
        <v>298</v>
      </c>
      <c r="K165" s="31">
        <v>0</v>
      </c>
      <c r="L165" s="38">
        <v>2145903</v>
      </c>
      <c r="M165" s="39">
        <v>613.45000000000005</v>
      </c>
      <c r="N165" s="45">
        <v>475602</v>
      </c>
      <c r="O165" s="12">
        <v>91.11</v>
      </c>
      <c r="P165" s="80"/>
      <c r="Q165" s="30">
        <f t="shared" si="25"/>
        <v>480</v>
      </c>
      <c r="R165" s="31">
        <f t="shared" si="25"/>
        <v>0.01</v>
      </c>
      <c r="S165" s="38">
        <f t="shared" si="25"/>
        <v>186157</v>
      </c>
      <c r="T165" s="39">
        <f t="shared" si="25"/>
        <v>49.669999999999959</v>
      </c>
      <c r="U165" s="45">
        <f t="shared" si="25"/>
        <v>57845</v>
      </c>
      <c r="V165" s="12">
        <f t="shared" si="25"/>
        <v>9.89</v>
      </c>
      <c r="W165" s="80"/>
      <c r="X165" s="338">
        <f t="shared" si="22"/>
        <v>2866285</v>
      </c>
      <c r="Y165" s="350">
        <f t="shared" si="22"/>
        <v>764.13</v>
      </c>
    </row>
    <row r="166" spans="1:25" hidden="1" outlineLevel="1">
      <c r="A166" s="76">
        <v>43256</v>
      </c>
      <c r="B166" s="77">
        <f t="shared" si="23"/>
        <v>6</v>
      </c>
      <c r="C166" s="30">
        <v>360</v>
      </c>
      <c r="D166" s="31">
        <v>0.01</v>
      </c>
      <c r="E166" s="38">
        <v>2338327</v>
      </c>
      <c r="F166" s="39">
        <v>669.1</v>
      </c>
      <c r="G166" s="45">
        <v>481430</v>
      </c>
      <c r="H166" s="12">
        <v>89.13</v>
      </c>
      <c r="I166" s="80"/>
      <c r="J166" s="30">
        <v>98</v>
      </c>
      <c r="K166" s="31">
        <v>0</v>
      </c>
      <c r="L166" s="38">
        <v>2151032</v>
      </c>
      <c r="M166" s="39">
        <v>615.41999999999996</v>
      </c>
      <c r="N166" s="45">
        <v>426823</v>
      </c>
      <c r="O166" s="12">
        <v>78.84</v>
      </c>
      <c r="P166" s="80"/>
      <c r="Q166" s="30">
        <f t="shared" si="25"/>
        <v>262</v>
      </c>
      <c r="R166" s="31">
        <f t="shared" si="25"/>
        <v>0.01</v>
      </c>
      <c r="S166" s="38">
        <f t="shared" si="25"/>
        <v>187295</v>
      </c>
      <c r="T166" s="39">
        <f t="shared" si="25"/>
        <v>53.680000000000064</v>
      </c>
      <c r="U166" s="45">
        <f t="shared" si="25"/>
        <v>54607</v>
      </c>
      <c r="V166" s="12">
        <f t="shared" si="25"/>
        <v>10.289999999999992</v>
      </c>
      <c r="W166" s="80"/>
      <c r="X166" s="338">
        <f t="shared" si="22"/>
        <v>2820117</v>
      </c>
      <c r="Y166" s="350">
        <f t="shared" si="22"/>
        <v>758.24</v>
      </c>
    </row>
    <row r="167" spans="1:25" hidden="1" outlineLevel="1">
      <c r="A167" s="76">
        <v>43257</v>
      </c>
      <c r="B167" s="77">
        <f t="shared" si="23"/>
        <v>6</v>
      </c>
      <c r="C167" s="30">
        <v>273</v>
      </c>
      <c r="D167" s="31">
        <v>0</v>
      </c>
      <c r="E167" s="38">
        <v>2468006</v>
      </c>
      <c r="F167" s="39">
        <v>733.77</v>
      </c>
      <c r="G167" s="45">
        <v>544240</v>
      </c>
      <c r="H167" s="12">
        <v>109.14</v>
      </c>
      <c r="I167" s="80"/>
      <c r="J167" s="30">
        <v>49</v>
      </c>
      <c r="K167" s="31">
        <v>0</v>
      </c>
      <c r="L167" s="38">
        <v>2281960</v>
      </c>
      <c r="M167" s="39">
        <v>675.78</v>
      </c>
      <c r="N167" s="45">
        <v>482653</v>
      </c>
      <c r="O167" s="12">
        <v>97.68</v>
      </c>
      <c r="P167" s="80"/>
      <c r="Q167" s="30">
        <f t="shared" si="25"/>
        <v>224</v>
      </c>
      <c r="R167" s="31">
        <f t="shared" si="25"/>
        <v>0</v>
      </c>
      <c r="S167" s="38">
        <f t="shared" si="25"/>
        <v>186046</v>
      </c>
      <c r="T167" s="39">
        <f t="shared" si="25"/>
        <v>57.990000000000009</v>
      </c>
      <c r="U167" s="45">
        <f t="shared" si="25"/>
        <v>61587</v>
      </c>
      <c r="V167" s="12">
        <f t="shared" si="25"/>
        <v>11.459999999999994</v>
      </c>
      <c r="W167" s="80"/>
      <c r="X167" s="338">
        <f t="shared" si="22"/>
        <v>3012519</v>
      </c>
      <c r="Y167" s="350">
        <f t="shared" si="22"/>
        <v>842.91</v>
      </c>
    </row>
    <row r="168" spans="1:25" hidden="1" outlineLevel="1">
      <c r="A168" s="76">
        <v>43258</v>
      </c>
      <c r="B168" s="77">
        <f t="shared" si="23"/>
        <v>6</v>
      </c>
      <c r="C168" s="30">
        <v>229</v>
      </c>
      <c r="D168" s="31">
        <v>0.01</v>
      </c>
      <c r="E168" s="38">
        <v>2456702</v>
      </c>
      <c r="F168" s="39">
        <v>839.26</v>
      </c>
      <c r="G168" s="45">
        <v>622369</v>
      </c>
      <c r="H168" s="12">
        <v>145.56</v>
      </c>
      <c r="I168" s="80"/>
      <c r="J168" s="30">
        <v>52</v>
      </c>
      <c r="K168" s="31">
        <v>0</v>
      </c>
      <c r="L168" s="38">
        <v>2264147</v>
      </c>
      <c r="M168" s="39">
        <v>783.32</v>
      </c>
      <c r="N168" s="45">
        <v>555849</v>
      </c>
      <c r="O168" s="12">
        <v>131.52000000000001</v>
      </c>
      <c r="P168" s="80"/>
      <c r="Q168" s="30">
        <f t="shared" si="25"/>
        <v>177</v>
      </c>
      <c r="R168" s="31">
        <f t="shared" si="25"/>
        <v>0.01</v>
      </c>
      <c r="S168" s="38">
        <f t="shared" si="25"/>
        <v>192555</v>
      </c>
      <c r="T168" s="39">
        <f t="shared" si="25"/>
        <v>55.939999999999941</v>
      </c>
      <c r="U168" s="45">
        <f t="shared" si="25"/>
        <v>66520</v>
      </c>
      <c r="V168" s="12">
        <f t="shared" si="25"/>
        <v>14.039999999999992</v>
      </c>
      <c r="W168" s="80"/>
      <c r="X168" s="338">
        <f t="shared" si="22"/>
        <v>3079300</v>
      </c>
      <c r="Y168" s="350">
        <f t="shared" si="22"/>
        <v>984.82999999999993</v>
      </c>
    </row>
    <row r="169" spans="1:25" hidden="1" outlineLevel="1">
      <c r="A169" s="76">
        <v>43259</v>
      </c>
      <c r="B169" s="77">
        <f t="shared" si="23"/>
        <v>6</v>
      </c>
      <c r="C169" s="30">
        <v>206</v>
      </c>
      <c r="D169" s="31">
        <v>0</v>
      </c>
      <c r="E169" s="38">
        <v>3607303</v>
      </c>
      <c r="F169" s="39">
        <v>1061.51</v>
      </c>
      <c r="G169" s="45">
        <v>773264</v>
      </c>
      <c r="H169" s="12">
        <v>157.72</v>
      </c>
      <c r="I169" s="80"/>
      <c r="J169" s="30">
        <v>28</v>
      </c>
      <c r="K169" s="31">
        <v>0</v>
      </c>
      <c r="L169" s="38">
        <v>3387486</v>
      </c>
      <c r="M169" s="39">
        <v>1003.83</v>
      </c>
      <c r="N169" s="45">
        <v>699954</v>
      </c>
      <c r="O169" s="12">
        <v>143.19</v>
      </c>
      <c r="P169" s="80"/>
      <c r="Q169" s="30">
        <f t="shared" si="25"/>
        <v>178</v>
      </c>
      <c r="R169" s="31">
        <f t="shared" si="25"/>
        <v>0</v>
      </c>
      <c r="S169" s="38">
        <f t="shared" si="25"/>
        <v>219817</v>
      </c>
      <c r="T169" s="39">
        <f t="shared" si="25"/>
        <v>57.67999999999995</v>
      </c>
      <c r="U169" s="45">
        <f t="shared" si="25"/>
        <v>73310</v>
      </c>
      <c r="V169" s="12">
        <f t="shared" si="25"/>
        <v>14.530000000000001</v>
      </c>
      <c r="W169" s="80"/>
      <c r="X169" s="338">
        <f t="shared" si="22"/>
        <v>4380773</v>
      </c>
      <c r="Y169" s="350">
        <f t="shared" si="22"/>
        <v>1219.23</v>
      </c>
    </row>
    <row r="170" spans="1:25" hidden="1" outlineLevel="1">
      <c r="A170" s="76">
        <v>43260</v>
      </c>
      <c r="B170" s="77">
        <f t="shared" si="23"/>
        <v>6</v>
      </c>
      <c r="C170" s="30">
        <v>230</v>
      </c>
      <c r="D170" s="31">
        <v>0</v>
      </c>
      <c r="E170" s="38">
        <v>3898506</v>
      </c>
      <c r="F170" s="39">
        <v>1028.58</v>
      </c>
      <c r="G170" s="45">
        <v>794166</v>
      </c>
      <c r="H170" s="12">
        <v>147.32</v>
      </c>
      <c r="I170" s="80"/>
      <c r="J170" s="30">
        <v>23</v>
      </c>
      <c r="K170" s="31">
        <v>0</v>
      </c>
      <c r="L170" s="38">
        <v>3657016</v>
      </c>
      <c r="M170" s="39">
        <v>968.79</v>
      </c>
      <c r="N170" s="45">
        <v>720457</v>
      </c>
      <c r="O170" s="12">
        <v>133.29</v>
      </c>
      <c r="P170" s="80"/>
      <c r="Q170" s="30">
        <f t="shared" si="25"/>
        <v>207</v>
      </c>
      <c r="R170" s="31">
        <f t="shared" si="25"/>
        <v>0</v>
      </c>
      <c r="S170" s="38">
        <f t="shared" si="25"/>
        <v>241490</v>
      </c>
      <c r="T170" s="39">
        <f t="shared" si="25"/>
        <v>59.789999999999964</v>
      </c>
      <c r="U170" s="45">
        <f t="shared" si="25"/>
        <v>73709</v>
      </c>
      <c r="V170" s="12">
        <f t="shared" si="25"/>
        <v>14.030000000000001</v>
      </c>
      <c r="W170" s="80"/>
      <c r="X170" s="338">
        <f t="shared" si="22"/>
        <v>4692902</v>
      </c>
      <c r="Y170" s="350">
        <f t="shared" si="22"/>
        <v>1175.8999999999999</v>
      </c>
    </row>
    <row r="171" spans="1:25" hidden="1" outlineLevel="1">
      <c r="A171" s="76">
        <v>43261</v>
      </c>
      <c r="B171" s="77">
        <f t="shared" si="23"/>
        <v>6</v>
      </c>
      <c r="C171" s="30">
        <v>222</v>
      </c>
      <c r="D171" s="31">
        <v>0.01</v>
      </c>
      <c r="E171" s="38">
        <v>2788832</v>
      </c>
      <c r="F171" s="39">
        <v>794.91</v>
      </c>
      <c r="G171" s="45">
        <v>587715</v>
      </c>
      <c r="H171" s="12">
        <v>126.96</v>
      </c>
      <c r="I171" s="80"/>
      <c r="J171" s="30">
        <v>18</v>
      </c>
      <c r="K171" s="31">
        <v>0</v>
      </c>
      <c r="L171" s="38">
        <v>2549986</v>
      </c>
      <c r="M171" s="39">
        <v>729.88</v>
      </c>
      <c r="N171" s="45">
        <v>519310</v>
      </c>
      <c r="O171" s="12">
        <v>113.37</v>
      </c>
      <c r="P171" s="80"/>
      <c r="Q171" s="30">
        <f t="shared" si="25"/>
        <v>204</v>
      </c>
      <c r="R171" s="31">
        <f t="shared" si="25"/>
        <v>0.01</v>
      </c>
      <c r="S171" s="38">
        <f t="shared" si="25"/>
        <v>238846</v>
      </c>
      <c r="T171" s="39">
        <f t="shared" si="25"/>
        <v>65.029999999999973</v>
      </c>
      <c r="U171" s="45">
        <f t="shared" si="25"/>
        <v>68405</v>
      </c>
      <c r="V171" s="12">
        <f t="shared" si="25"/>
        <v>13.589999999999989</v>
      </c>
      <c r="W171" s="80"/>
      <c r="X171" s="338">
        <f t="shared" si="22"/>
        <v>3376769</v>
      </c>
      <c r="Y171" s="350">
        <f t="shared" si="22"/>
        <v>921.88</v>
      </c>
    </row>
    <row r="172" spans="1:25" hidden="1" outlineLevel="1">
      <c r="A172" s="76">
        <v>43262</v>
      </c>
      <c r="B172" s="77">
        <f t="shared" si="23"/>
        <v>6</v>
      </c>
      <c r="C172" s="30">
        <v>214</v>
      </c>
      <c r="D172" s="31">
        <v>0</v>
      </c>
      <c r="E172" s="38">
        <v>2401171</v>
      </c>
      <c r="F172" s="39">
        <v>774.54</v>
      </c>
      <c r="G172" s="45">
        <v>533668</v>
      </c>
      <c r="H172" s="12">
        <v>133.08000000000001</v>
      </c>
      <c r="I172" s="80"/>
      <c r="J172" s="30">
        <v>33</v>
      </c>
      <c r="K172" s="31">
        <v>0</v>
      </c>
      <c r="L172" s="38">
        <v>2195782</v>
      </c>
      <c r="M172" s="39">
        <v>716.99</v>
      </c>
      <c r="N172" s="45">
        <v>466151</v>
      </c>
      <c r="O172" s="12">
        <v>118.24</v>
      </c>
      <c r="P172" s="80"/>
      <c r="Q172" s="30">
        <f t="shared" si="25"/>
        <v>181</v>
      </c>
      <c r="R172" s="31">
        <f t="shared" si="25"/>
        <v>0</v>
      </c>
      <c r="S172" s="38">
        <f t="shared" si="25"/>
        <v>205389</v>
      </c>
      <c r="T172" s="39">
        <f t="shared" si="25"/>
        <v>57.549999999999955</v>
      </c>
      <c r="U172" s="45">
        <f t="shared" si="25"/>
        <v>67517</v>
      </c>
      <c r="V172" s="12">
        <f t="shared" si="25"/>
        <v>14.840000000000018</v>
      </c>
      <c r="W172" s="80"/>
      <c r="X172" s="338">
        <f t="shared" si="22"/>
        <v>2935053</v>
      </c>
      <c r="Y172" s="350">
        <f t="shared" si="22"/>
        <v>907.62</v>
      </c>
    </row>
    <row r="173" spans="1:25" hidden="1" outlineLevel="1">
      <c r="A173" s="76">
        <v>43263</v>
      </c>
      <c r="B173" s="77">
        <f t="shared" si="23"/>
        <v>6</v>
      </c>
      <c r="C173" s="30">
        <v>186</v>
      </c>
      <c r="D173" s="31">
        <v>0</v>
      </c>
      <c r="E173" s="38">
        <v>2385023</v>
      </c>
      <c r="F173" s="39">
        <v>809.6</v>
      </c>
      <c r="G173" s="45">
        <v>507182</v>
      </c>
      <c r="H173" s="12">
        <v>110.68</v>
      </c>
      <c r="I173" s="80"/>
      <c r="J173" s="30">
        <v>12</v>
      </c>
      <c r="K173" s="31">
        <v>0</v>
      </c>
      <c r="L173" s="38">
        <v>2186382</v>
      </c>
      <c r="M173" s="39">
        <v>747.21</v>
      </c>
      <c r="N173" s="45">
        <v>443232</v>
      </c>
      <c r="O173" s="12">
        <v>98.45</v>
      </c>
      <c r="P173" s="80"/>
      <c r="Q173" s="30">
        <f t="shared" si="25"/>
        <v>174</v>
      </c>
      <c r="R173" s="31">
        <f t="shared" si="25"/>
        <v>0</v>
      </c>
      <c r="S173" s="38">
        <f t="shared" si="25"/>
        <v>198641</v>
      </c>
      <c r="T173" s="39">
        <f t="shared" si="25"/>
        <v>62.389999999999986</v>
      </c>
      <c r="U173" s="45">
        <f t="shared" si="25"/>
        <v>63950</v>
      </c>
      <c r="V173" s="12">
        <f t="shared" si="25"/>
        <v>12.230000000000004</v>
      </c>
      <c r="W173" s="80"/>
      <c r="X173" s="338">
        <f t="shared" si="22"/>
        <v>2892391</v>
      </c>
      <c r="Y173" s="350">
        <f t="shared" si="22"/>
        <v>920.28</v>
      </c>
    </row>
    <row r="174" spans="1:25" hidden="1" outlineLevel="1">
      <c r="A174" s="76">
        <v>43264</v>
      </c>
      <c r="B174" s="77">
        <f t="shared" si="23"/>
        <v>6</v>
      </c>
      <c r="C174" s="30">
        <v>162</v>
      </c>
      <c r="D174" s="31">
        <v>0.01</v>
      </c>
      <c r="E174" s="38">
        <v>2502725</v>
      </c>
      <c r="F174" s="39">
        <v>859.49</v>
      </c>
      <c r="G174" s="45">
        <v>490865</v>
      </c>
      <c r="H174" s="12">
        <v>115.42</v>
      </c>
      <c r="I174" s="80"/>
      <c r="J174" s="30">
        <v>12</v>
      </c>
      <c r="K174" s="31">
        <v>0</v>
      </c>
      <c r="L174" s="38">
        <v>2296381</v>
      </c>
      <c r="M174" s="39">
        <v>793.88</v>
      </c>
      <c r="N174" s="45">
        <v>429122</v>
      </c>
      <c r="O174" s="12">
        <v>100.31</v>
      </c>
      <c r="P174" s="80"/>
      <c r="Q174" s="30">
        <f t="shared" si="25"/>
        <v>150</v>
      </c>
      <c r="R174" s="31">
        <f t="shared" si="25"/>
        <v>0.01</v>
      </c>
      <c r="S174" s="38">
        <f t="shared" si="25"/>
        <v>206344</v>
      </c>
      <c r="T174" s="39">
        <f t="shared" si="25"/>
        <v>65.610000000000014</v>
      </c>
      <c r="U174" s="45">
        <f t="shared" si="25"/>
        <v>61743</v>
      </c>
      <c r="V174" s="12">
        <f t="shared" si="25"/>
        <v>15.11</v>
      </c>
      <c r="W174" s="80"/>
      <c r="X174" s="338">
        <f t="shared" si="22"/>
        <v>2993752</v>
      </c>
      <c r="Y174" s="350">
        <f t="shared" si="22"/>
        <v>974.92</v>
      </c>
    </row>
    <row r="175" spans="1:25" hidden="1" outlineLevel="1">
      <c r="A175" s="76">
        <v>43265</v>
      </c>
      <c r="B175" s="77">
        <f t="shared" si="23"/>
        <v>6</v>
      </c>
      <c r="C175" s="30">
        <v>180</v>
      </c>
      <c r="D175" s="31">
        <v>0</v>
      </c>
      <c r="E175" s="38">
        <v>3005574</v>
      </c>
      <c r="F175" s="39">
        <v>1081.1400000000001</v>
      </c>
      <c r="G175" s="45">
        <v>478455</v>
      </c>
      <c r="H175" s="12">
        <v>124.54</v>
      </c>
      <c r="I175" s="80"/>
      <c r="J175" s="30">
        <v>19</v>
      </c>
      <c r="K175" s="31">
        <v>0</v>
      </c>
      <c r="L175" s="38">
        <v>2807328</v>
      </c>
      <c r="M175" s="39">
        <v>1021.09</v>
      </c>
      <c r="N175" s="45">
        <v>420586</v>
      </c>
      <c r="O175" s="12">
        <v>111.53</v>
      </c>
      <c r="P175" s="80"/>
      <c r="Q175" s="30">
        <f t="shared" si="25"/>
        <v>161</v>
      </c>
      <c r="R175" s="31">
        <f t="shared" si="25"/>
        <v>0</v>
      </c>
      <c r="S175" s="38">
        <f t="shared" si="25"/>
        <v>198246</v>
      </c>
      <c r="T175" s="39">
        <f t="shared" si="25"/>
        <v>60.050000000000068</v>
      </c>
      <c r="U175" s="45">
        <f t="shared" si="25"/>
        <v>57869</v>
      </c>
      <c r="V175" s="12">
        <f t="shared" si="25"/>
        <v>13.010000000000005</v>
      </c>
      <c r="W175" s="80"/>
      <c r="X175" s="338">
        <f t="shared" si="22"/>
        <v>3484209</v>
      </c>
      <c r="Y175" s="350">
        <f t="shared" si="22"/>
        <v>1205.68</v>
      </c>
    </row>
    <row r="176" spans="1:25" hidden="1" outlineLevel="1">
      <c r="A176" s="76">
        <v>43266</v>
      </c>
      <c r="B176" s="77">
        <f t="shared" si="23"/>
        <v>6</v>
      </c>
      <c r="C176" s="30">
        <v>155</v>
      </c>
      <c r="D176" s="31">
        <v>0</v>
      </c>
      <c r="E176" s="38">
        <v>4404373</v>
      </c>
      <c r="F176" s="39">
        <v>1355.71</v>
      </c>
      <c r="G176" s="45">
        <v>705467</v>
      </c>
      <c r="H176" s="12">
        <v>147.59</v>
      </c>
      <c r="I176" s="80"/>
      <c r="J176" s="30">
        <v>13</v>
      </c>
      <c r="K176" s="31">
        <v>0</v>
      </c>
      <c r="L176" s="38">
        <v>4202053</v>
      </c>
      <c r="M176" s="39">
        <v>1302.03</v>
      </c>
      <c r="N176" s="45">
        <v>642839</v>
      </c>
      <c r="O176" s="12">
        <v>134.24</v>
      </c>
      <c r="P176" s="80"/>
      <c r="Q176" s="30">
        <f t="shared" si="25"/>
        <v>142</v>
      </c>
      <c r="R176" s="31">
        <f t="shared" si="25"/>
        <v>0</v>
      </c>
      <c r="S176" s="38">
        <f t="shared" si="25"/>
        <v>202320</v>
      </c>
      <c r="T176" s="39">
        <f t="shared" si="25"/>
        <v>53.680000000000064</v>
      </c>
      <c r="U176" s="45">
        <f t="shared" si="25"/>
        <v>62628</v>
      </c>
      <c r="V176" s="12">
        <f t="shared" si="25"/>
        <v>13.349999999999994</v>
      </c>
      <c r="W176" s="80"/>
      <c r="X176" s="338">
        <f t="shared" si="22"/>
        <v>5109995</v>
      </c>
      <c r="Y176" s="350">
        <f t="shared" si="22"/>
        <v>1503.3</v>
      </c>
    </row>
    <row r="177" spans="1:25" hidden="1" outlineLevel="1">
      <c r="A177" s="76">
        <v>43267</v>
      </c>
      <c r="B177" s="77">
        <f t="shared" si="23"/>
        <v>6</v>
      </c>
      <c r="C177" s="30">
        <v>185</v>
      </c>
      <c r="D177" s="31">
        <v>0.01</v>
      </c>
      <c r="E177" s="38">
        <v>5074904</v>
      </c>
      <c r="F177" s="39">
        <v>1560.88</v>
      </c>
      <c r="G177" s="45">
        <v>697312</v>
      </c>
      <c r="H177" s="12">
        <v>147.63999999999999</v>
      </c>
      <c r="I177" s="80"/>
      <c r="J177" s="30">
        <v>15</v>
      </c>
      <c r="K177" s="31">
        <v>0</v>
      </c>
      <c r="L177" s="38">
        <v>4863361</v>
      </c>
      <c r="M177" s="39">
        <v>1504.1</v>
      </c>
      <c r="N177" s="45">
        <v>634134</v>
      </c>
      <c r="O177" s="12">
        <v>135.16</v>
      </c>
      <c r="P177" s="80"/>
      <c r="Q177" s="30">
        <f t="shared" si="25"/>
        <v>170</v>
      </c>
      <c r="R177" s="31">
        <f t="shared" si="25"/>
        <v>0.01</v>
      </c>
      <c r="S177" s="38">
        <f t="shared" si="25"/>
        <v>211543</v>
      </c>
      <c r="T177" s="39">
        <f t="shared" si="25"/>
        <v>56.7800000000002</v>
      </c>
      <c r="U177" s="45">
        <f t="shared" si="25"/>
        <v>63178</v>
      </c>
      <c r="V177" s="12">
        <f t="shared" si="25"/>
        <v>12.47999999999999</v>
      </c>
      <c r="W177" s="80"/>
      <c r="X177" s="338">
        <f t="shared" si="22"/>
        <v>5772401</v>
      </c>
      <c r="Y177" s="350">
        <f t="shared" si="22"/>
        <v>1708.5300000000002</v>
      </c>
    </row>
    <row r="178" spans="1:25" hidden="1" outlineLevel="1">
      <c r="A178" s="76">
        <v>43268</v>
      </c>
      <c r="B178" s="77">
        <f t="shared" si="23"/>
        <v>6</v>
      </c>
      <c r="C178" s="30">
        <v>188</v>
      </c>
      <c r="D178" s="31">
        <v>0</v>
      </c>
      <c r="E178" s="38">
        <v>3070775</v>
      </c>
      <c r="F178" s="39">
        <v>973.53</v>
      </c>
      <c r="G178" s="45">
        <v>504194</v>
      </c>
      <c r="H178" s="12">
        <v>115.7</v>
      </c>
      <c r="I178" s="80"/>
      <c r="J178" s="30">
        <v>13</v>
      </c>
      <c r="K178" s="31">
        <v>0</v>
      </c>
      <c r="L178" s="38">
        <v>2891707</v>
      </c>
      <c r="M178" s="39">
        <v>924.08</v>
      </c>
      <c r="N178" s="45">
        <v>446909</v>
      </c>
      <c r="O178" s="12">
        <v>103.62</v>
      </c>
      <c r="P178" s="80"/>
      <c r="Q178" s="30">
        <f t="shared" si="25"/>
        <v>175</v>
      </c>
      <c r="R178" s="31">
        <f t="shared" si="25"/>
        <v>0</v>
      </c>
      <c r="S178" s="38">
        <f t="shared" si="25"/>
        <v>179068</v>
      </c>
      <c r="T178" s="39">
        <f t="shared" si="25"/>
        <v>49.449999999999932</v>
      </c>
      <c r="U178" s="45">
        <f t="shared" si="25"/>
        <v>57285</v>
      </c>
      <c r="V178" s="12">
        <f t="shared" si="25"/>
        <v>12.079999999999998</v>
      </c>
      <c r="W178" s="80"/>
      <c r="X178" s="338">
        <f t="shared" si="22"/>
        <v>3575157</v>
      </c>
      <c r="Y178" s="350">
        <f t="shared" si="22"/>
        <v>1089.23</v>
      </c>
    </row>
    <row r="179" spans="1:25" hidden="1" outlineLevel="1">
      <c r="A179" s="76">
        <v>43269</v>
      </c>
      <c r="B179" s="77">
        <f t="shared" si="23"/>
        <v>6</v>
      </c>
      <c r="C179" s="30">
        <v>168</v>
      </c>
      <c r="D179" s="31">
        <v>0</v>
      </c>
      <c r="E179" s="38">
        <v>2442150</v>
      </c>
      <c r="F179" s="39">
        <v>911.06</v>
      </c>
      <c r="G179" s="45">
        <v>456748</v>
      </c>
      <c r="H179" s="12">
        <v>106.03</v>
      </c>
      <c r="I179" s="80"/>
      <c r="J179" s="30">
        <v>10</v>
      </c>
      <c r="K179" s="31">
        <v>0</v>
      </c>
      <c r="L179" s="38">
        <v>2281396</v>
      </c>
      <c r="M179" s="39">
        <v>845.52</v>
      </c>
      <c r="N179" s="45">
        <v>399046</v>
      </c>
      <c r="O179" s="12">
        <v>92.61</v>
      </c>
      <c r="P179" s="80"/>
      <c r="Q179" s="30">
        <f t="shared" si="25"/>
        <v>158</v>
      </c>
      <c r="R179" s="31">
        <f t="shared" si="25"/>
        <v>0</v>
      </c>
      <c r="S179" s="38">
        <f t="shared" si="25"/>
        <v>160754</v>
      </c>
      <c r="T179" s="39">
        <f t="shared" si="25"/>
        <v>65.539999999999964</v>
      </c>
      <c r="U179" s="45">
        <f t="shared" si="25"/>
        <v>57702</v>
      </c>
      <c r="V179" s="12">
        <f t="shared" si="25"/>
        <v>13.420000000000002</v>
      </c>
      <c r="W179" s="80"/>
      <c r="X179" s="338">
        <f t="shared" si="22"/>
        <v>2899066</v>
      </c>
      <c r="Y179" s="350">
        <f t="shared" si="22"/>
        <v>1017.0899999999999</v>
      </c>
    </row>
    <row r="180" spans="1:25" hidden="1" outlineLevel="1">
      <c r="A180" s="76">
        <v>43270</v>
      </c>
      <c r="B180" s="77">
        <f t="shared" si="23"/>
        <v>6</v>
      </c>
      <c r="C180" s="30">
        <v>175</v>
      </c>
      <c r="D180" s="31">
        <v>0</v>
      </c>
      <c r="E180" s="38">
        <v>2387457</v>
      </c>
      <c r="F180" s="39">
        <v>857.59</v>
      </c>
      <c r="G180" s="45">
        <v>609235</v>
      </c>
      <c r="H180" s="12">
        <v>137.66</v>
      </c>
      <c r="I180" s="80"/>
      <c r="J180" s="30">
        <v>5</v>
      </c>
      <c r="K180" s="31">
        <v>0</v>
      </c>
      <c r="L180" s="38">
        <v>2208332</v>
      </c>
      <c r="M180" s="39">
        <v>799.01</v>
      </c>
      <c r="N180" s="45">
        <v>539264</v>
      </c>
      <c r="O180" s="12">
        <v>121.12</v>
      </c>
      <c r="P180" s="80"/>
      <c r="Q180" s="30">
        <f t="shared" si="25"/>
        <v>170</v>
      </c>
      <c r="R180" s="31">
        <f t="shared" si="25"/>
        <v>0</v>
      </c>
      <c r="S180" s="38">
        <f t="shared" si="25"/>
        <v>179125</v>
      </c>
      <c r="T180" s="39">
        <f t="shared" si="25"/>
        <v>58.580000000000041</v>
      </c>
      <c r="U180" s="45">
        <f t="shared" si="25"/>
        <v>69971</v>
      </c>
      <c r="V180" s="12">
        <f t="shared" si="25"/>
        <v>16.539999999999992</v>
      </c>
      <c r="W180" s="80"/>
      <c r="X180" s="338">
        <f t="shared" si="22"/>
        <v>2996867</v>
      </c>
      <c r="Y180" s="350">
        <f t="shared" si="22"/>
        <v>995.25</v>
      </c>
    </row>
    <row r="181" spans="1:25" hidden="1" outlineLevel="1">
      <c r="A181" s="76">
        <v>43271</v>
      </c>
      <c r="B181" s="77">
        <f t="shared" si="23"/>
        <v>6</v>
      </c>
      <c r="C181" s="30">
        <v>188</v>
      </c>
      <c r="D181" s="31">
        <v>0.01</v>
      </c>
      <c r="E181" s="38">
        <v>2749723</v>
      </c>
      <c r="F181" s="39">
        <v>864.38</v>
      </c>
      <c r="G181" s="45">
        <v>740908</v>
      </c>
      <c r="H181" s="12">
        <v>180.76</v>
      </c>
      <c r="I181" s="80"/>
      <c r="J181" s="30">
        <v>23</v>
      </c>
      <c r="K181" s="31">
        <v>0</v>
      </c>
      <c r="L181" s="38">
        <v>2554194</v>
      </c>
      <c r="M181" s="39">
        <v>804.32</v>
      </c>
      <c r="N181" s="45">
        <v>659145</v>
      </c>
      <c r="O181" s="12">
        <v>163.32</v>
      </c>
      <c r="P181" s="80"/>
      <c r="Q181" s="30">
        <f t="shared" si="25"/>
        <v>165</v>
      </c>
      <c r="R181" s="31">
        <f t="shared" si="25"/>
        <v>0.01</v>
      </c>
      <c r="S181" s="38">
        <f t="shared" si="25"/>
        <v>195529</v>
      </c>
      <c r="T181" s="39">
        <f t="shared" si="25"/>
        <v>60.059999999999945</v>
      </c>
      <c r="U181" s="45">
        <f t="shared" si="25"/>
        <v>81763</v>
      </c>
      <c r="V181" s="12">
        <f t="shared" si="25"/>
        <v>17.439999999999998</v>
      </c>
      <c r="W181" s="80"/>
      <c r="X181" s="338">
        <f t="shared" si="22"/>
        <v>3490819</v>
      </c>
      <c r="Y181" s="350">
        <f t="shared" si="22"/>
        <v>1045.1500000000001</v>
      </c>
    </row>
    <row r="182" spans="1:25" hidden="1" outlineLevel="1">
      <c r="A182" s="76">
        <v>43272</v>
      </c>
      <c r="B182" s="77">
        <f t="shared" si="23"/>
        <v>6</v>
      </c>
      <c r="C182" s="30">
        <v>165</v>
      </c>
      <c r="D182" s="31">
        <v>0.02</v>
      </c>
      <c r="E182" s="38">
        <v>2784879</v>
      </c>
      <c r="F182" s="39">
        <v>898.44</v>
      </c>
      <c r="G182" s="45">
        <v>534823</v>
      </c>
      <c r="H182" s="12">
        <v>148.18</v>
      </c>
      <c r="I182" s="80"/>
      <c r="J182" s="30">
        <v>16</v>
      </c>
      <c r="K182" s="31">
        <v>0</v>
      </c>
      <c r="L182" s="38">
        <v>2581991</v>
      </c>
      <c r="M182" s="39">
        <v>839.03</v>
      </c>
      <c r="N182" s="45">
        <v>464848</v>
      </c>
      <c r="O182" s="12">
        <v>129.77000000000001</v>
      </c>
      <c r="P182" s="80"/>
      <c r="Q182" s="30">
        <f t="shared" si="25"/>
        <v>149</v>
      </c>
      <c r="R182" s="31">
        <f t="shared" si="25"/>
        <v>0.02</v>
      </c>
      <c r="S182" s="38">
        <f t="shared" si="25"/>
        <v>202888</v>
      </c>
      <c r="T182" s="39">
        <f t="shared" si="25"/>
        <v>59.410000000000082</v>
      </c>
      <c r="U182" s="45">
        <f t="shared" si="25"/>
        <v>69975</v>
      </c>
      <c r="V182" s="12">
        <f t="shared" si="25"/>
        <v>18.409999999999997</v>
      </c>
      <c r="W182" s="80"/>
      <c r="X182" s="338">
        <f t="shared" si="22"/>
        <v>3319867</v>
      </c>
      <c r="Y182" s="350">
        <f t="shared" si="22"/>
        <v>1046.6400000000001</v>
      </c>
    </row>
    <row r="183" spans="1:25" hidden="1" outlineLevel="1">
      <c r="A183" s="76">
        <v>43273</v>
      </c>
      <c r="B183" s="77">
        <f t="shared" si="23"/>
        <v>6</v>
      </c>
      <c r="C183" s="30">
        <v>144</v>
      </c>
      <c r="D183" s="31">
        <v>0</v>
      </c>
      <c r="E183" s="38">
        <v>4464758</v>
      </c>
      <c r="F183" s="39">
        <v>1412.12</v>
      </c>
      <c r="G183" s="45">
        <v>458801</v>
      </c>
      <c r="H183" s="12">
        <v>105.66</v>
      </c>
      <c r="I183" s="80"/>
      <c r="J183" s="30">
        <v>5</v>
      </c>
      <c r="K183" s="31">
        <v>0</v>
      </c>
      <c r="L183" s="38">
        <v>4201637</v>
      </c>
      <c r="M183" s="39">
        <v>1333.94</v>
      </c>
      <c r="N183" s="45">
        <v>400096</v>
      </c>
      <c r="O183" s="12">
        <v>92.06</v>
      </c>
      <c r="P183" s="80"/>
      <c r="Q183" s="30">
        <f t="shared" si="25"/>
        <v>139</v>
      </c>
      <c r="R183" s="31">
        <f t="shared" si="25"/>
        <v>0</v>
      </c>
      <c r="S183" s="38">
        <f t="shared" si="25"/>
        <v>263121</v>
      </c>
      <c r="T183" s="39">
        <f t="shared" si="25"/>
        <v>78.179999999999836</v>
      </c>
      <c r="U183" s="45">
        <f t="shared" si="25"/>
        <v>58705</v>
      </c>
      <c r="V183" s="12">
        <f t="shared" si="25"/>
        <v>13.599999999999994</v>
      </c>
      <c r="W183" s="80"/>
      <c r="X183" s="338">
        <f t="shared" si="22"/>
        <v>4923703</v>
      </c>
      <c r="Y183" s="350">
        <f t="shared" si="22"/>
        <v>1517.78</v>
      </c>
    </row>
    <row r="184" spans="1:25" hidden="1" outlineLevel="1">
      <c r="A184" s="76">
        <v>43274</v>
      </c>
      <c r="B184" s="77">
        <f t="shared" si="23"/>
        <v>6</v>
      </c>
      <c r="C184" s="30">
        <v>214</v>
      </c>
      <c r="D184" s="31">
        <v>0</v>
      </c>
      <c r="E184" s="38">
        <v>4304755</v>
      </c>
      <c r="F184" s="39">
        <v>1269.96</v>
      </c>
      <c r="G184" s="45">
        <v>441484</v>
      </c>
      <c r="H184" s="12">
        <v>105.98</v>
      </c>
      <c r="I184" s="80"/>
      <c r="J184" s="30">
        <v>11</v>
      </c>
      <c r="K184" s="31">
        <v>0</v>
      </c>
      <c r="L184" s="38">
        <v>4032330</v>
      </c>
      <c r="M184" s="39">
        <v>1193.8399999999999</v>
      </c>
      <c r="N184" s="45">
        <v>384159</v>
      </c>
      <c r="O184" s="12">
        <v>93.8</v>
      </c>
      <c r="P184" s="80"/>
      <c r="Q184" s="30">
        <f t="shared" si="25"/>
        <v>203</v>
      </c>
      <c r="R184" s="31">
        <f t="shared" si="25"/>
        <v>0</v>
      </c>
      <c r="S184" s="38">
        <f t="shared" si="25"/>
        <v>272425</v>
      </c>
      <c r="T184" s="39">
        <f t="shared" si="25"/>
        <v>76.120000000000118</v>
      </c>
      <c r="U184" s="45">
        <f t="shared" si="25"/>
        <v>57325</v>
      </c>
      <c r="V184" s="12">
        <f t="shared" si="25"/>
        <v>12.180000000000007</v>
      </c>
      <c r="W184" s="80"/>
      <c r="X184" s="338">
        <f t="shared" si="22"/>
        <v>4746453</v>
      </c>
      <c r="Y184" s="350">
        <f t="shared" si="22"/>
        <v>1375.94</v>
      </c>
    </row>
    <row r="185" spans="1:25" hidden="1" outlineLevel="1">
      <c r="A185" s="76">
        <v>43275</v>
      </c>
      <c r="B185" s="77">
        <f t="shared" si="23"/>
        <v>6</v>
      </c>
      <c r="C185" s="30">
        <v>201</v>
      </c>
      <c r="D185" s="31">
        <v>0.01</v>
      </c>
      <c r="E185" s="38">
        <v>3178449</v>
      </c>
      <c r="F185" s="39">
        <v>1010.24</v>
      </c>
      <c r="G185" s="45">
        <v>344034</v>
      </c>
      <c r="H185" s="12">
        <v>89.36</v>
      </c>
      <c r="I185" s="80"/>
      <c r="J185" s="30">
        <v>14</v>
      </c>
      <c r="K185" s="31">
        <v>0</v>
      </c>
      <c r="L185" s="38">
        <v>2888493</v>
      </c>
      <c r="M185" s="39">
        <v>932.71</v>
      </c>
      <c r="N185" s="45">
        <v>293052</v>
      </c>
      <c r="O185" s="12">
        <v>76.900000000000006</v>
      </c>
      <c r="P185" s="80"/>
      <c r="Q185" s="30">
        <f t="shared" si="25"/>
        <v>187</v>
      </c>
      <c r="R185" s="31">
        <f t="shared" si="25"/>
        <v>0.01</v>
      </c>
      <c r="S185" s="38">
        <f t="shared" si="25"/>
        <v>289956</v>
      </c>
      <c r="T185" s="39">
        <f t="shared" si="25"/>
        <v>77.529999999999973</v>
      </c>
      <c r="U185" s="45">
        <f t="shared" si="25"/>
        <v>50982</v>
      </c>
      <c r="V185" s="12">
        <f t="shared" si="25"/>
        <v>12.459999999999994</v>
      </c>
      <c r="W185" s="80"/>
      <c r="X185" s="338">
        <f t="shared" si="22"/>
        <v>3522684</v>
      </c>
      <c r="Y185" s="350">
        <f t="shared" si="22"/>
        <v>1099.6099999999999</v>
      </c>
    </row>
    <row r="186" spans="1:25" hidden="1" outlineLevel="1">
      <c r="A186" s="76">
        <v>43276</v>
      </c>
      <c r="B186" s="77">
        <f t="shared" si="23"/>
        <v>6</v>
      </c>
      <c r="C186" s="30">
        <v>198</v>
      </c>
      <c r="D186" s="31">
        <v>0</v>
      </c>
      <c r="E186" s="38">
        <v>3084358</v>
      </c>
      <c r="F186" s="39">
        <v>1071.51</v>
      </c>
      <c r="G186" s="45">
        <v>309754</v>
      </c>
      <c r="H186" s="12">
        <v>89.75</v>
      </c>
      <c r="I186" s="80"/>
      <c r="J186" s="30">
        <v>19</v>
      </c>
      <c r="K186" s="31">
        <v>0</v>
      </c>
      <c r="L186" s="38">
        <v>2677105</v>
      </c>
      <c r="M186" s="39">
        <v>976.75</v>
      </c>
      <c r="N186" s="45">
        <v>260443</v>
      </c>
      <c r="O186" s="12">
        <v>78.319999999999993</v>
      </c>
      <c r="P186" s="80"/>
      <c r="Q186" s="30">
        <f t="shared" si="25"/>
        <v>179</v>
      </c>
      <c r="R186" s="31">
        <f t="shared" si="25"/>
        <v>0</v>
      </c>
      <c r="S186" s="38">
        <f t="shared" si="25"/>
        <v>407253</v>
      </c>
      <c r="T186" s="39">
        <f t="shared" si="25"/>
        <v>94.759999999999991</v>
      </c>
      <c r="U186" s="45">
        <f t="shared" si="25"/>
        <v>49311</v>
      </c>
      <c r="V186" s="12">
        <f t="shared" si="25"/>
        <v>11.430000000000007</v>
      </c>
      <c r="W186" s="80"/>
      <c r="X186" s="338">
        <f t="shared" si="22"/>
        <v>3394310</v>
      </c>
      <c r="Y186" s="350">
        <f t="shared" si="22"/>
        <v>1161.26</v>
      </c>
    </row>
    <row r="187" spans="1:25" hidden="1" outlineLevel="1">
      <c r="A187" s="76">
        <v>43277</v>
      </c>
      <c r="B187" s="77">
        <f t="shared" si="23"/>
        <v>6</v>
      </c>
      <c r="C187" s="30">
        <v>194</v>
      </c>
      <c r="D187" s="31">
        <v>0</v>
      </c>
      <c r="E187" s="38">
        <v>3464544</v>
      </c>
      <c r="F187" s="39">
        <v>1311.47</v>
      </c>
      <c r="G187" s="45">
        <v>337899</v>
      </c>
      <c r="H187" s="12">
        <v>94.43</v>
      </c>
      <c r="I187" s="80"/>
      <c r="J187" s="30">
        <v>21</v>
      </c>
      <c r="K187" s="31">
        <v>0</v>
      </c>
      <c r="L187" s="38">
        <v>2913069</v>
      </c>
      <c r="M187" s="39">
        <v>1083.45</v>
      </c>
      <c r="N187" s="45">
        <v>283999</v>
      </c>
      <c r="O187" s="12">
        <v>82.05</v>
      </c>
      <c r="P187" s="80"/>
      <c r="Q187" s="30">
        <f t="shared" si="25"/>
        <v>173</v>
      </c>
      <c r="R187" s="31">
        <f t="shared" si="25"/>
        <v>0</v>
      </c>
      <c r="S187" s="38">
        <f t="shared" si="25"/>
        <v>551475</v>
      </c>
      <c r="T187" s="39">
        <f t="shared" si="25"/>
        <v>228.01999999999998</v>
      </c>
      <c r="U187" s="45">
        <f t="shared" si="25"/>
        <v>53900</v>
      </c>
      <c r="V187" s="12">
        <f t="shared" si="25"/>
        <v>12.38000000000001</v>
      </c>
      <c r="W187" s="80"/>
      <c r="X187" s="338">
        <f t="shared" si="22"/>
        <v>3802637</v>
      </c>
      <c r="Y187" s="350">
        <f t="shared" si="22"/>
        <v>1405.9</v>
      </c>
    </row>
    <row r="188" spans="1:25" hidden="1" outlineLevel="1">
      <c r="A188" s="76">
        <v>43278</v>
      </c>
      <c r="B188" s="77">
        <f t="shared" si="23"/>
        <v>6</v>
      </c>
      <c r="C188" s="30">
        <v>148</v>
      </c>
      <c r="D188" s="31">
        <v>0.01</v>
      </c>
      <c r="E188" s="38">
        <v>3324174</v>
      </c>
      <c r="F188" s="39">
        <v>1239.1099999999999</v>
      </c>
      <c r="G188" s="45">
        <v>353300</v>
      </c>
      <c r="H188" s="12">
        <v>96.63</v>
      </c>
      <c r="I188" s="80"/>
      <c r="J188" s="30">
        <v>15</v>
      </c>
      <c r="K188" s="31">
        <v>0</v>
      </c>
      <c r="L188" s="38">
        <v>2781459</v>
      </c>
      <c r="M188" s="39">
        <v>1026.72</v>
      </c>
      <c r="N188" s="45">
        <v>292823</v>
      </c>
      <c r="O188" s="12">
        <v>82.21</v>
      </c>
      <c r="P188" s="80"/>
      <c r="Q188" s="30">
        <f t="shared" si="25"/>
        <v>133</v>
      </c>
      <c r="R188" s="31">
        <f t="shared" si="25"/>
        <v>0.01</v>
      </c>
      <c r="S188" s="38">
        <f t="shared" si="25"/>
        <v>542715</v>
      </c>
      <c r="T188" s="39">
        <f t="shared" si="25"/>
        <v>212.38999999999987</v>
      </c>
      <c r="U188" s="45">
        <f t="shared" si="25"/>
        <v>60477</v>
      </c>
      <c r="V188" s="12">
        <f t="shared" si="25"/>
        <v>14.420000000000002</v>
      </c>
      <c r="W188" s="80"/>
      <c r="X188" s="338">
        <f t="shared" si="22"/>
        <v>3677622</v>
      </c>
      <c r="Y188" s="350">
        <f t="shared" si="22"/>
        <v>1335.75</v>
      </c>
    </row>
    <row r="189" spans="1:25" hidden="1" outlineLevel="1">
      <c r="A189" s="76">
        <v>43279</v>
      </c>
      <c r="B189" s="77">
        <f t="shared" si="23"/>
        <v>6</v>
      </c>
      <c r="C189" s="30">
        <v>162</v>
      </c>
      <c r="D189" s="31">
        <v>0.01</v>
      </c>
      <c r="E189" s="38">
        <v>3193514</v>
      </c>
      <c r="F189" s="39">
        <v>1262.43</v>
      </c>
      <c r="G189" s="45">
        <v>356302</v>
      </c>
      <c r="H189" s="12">
        <v>95.74</v>
      </c>
      <c r="I189" s="80"/>
      <c r="J189" s="30">
        <v>10</v>
      </c>
      <c r="K189" s="31">
        <v>0</v>
      </c>
      <c r="L189" s="38">
        <v>2877743</v>
      </c>
      <c r="M189" s="39">
        <v>1090.55</v>
      </c>
      <c r="N189" s="45">
        <v>292491</v>
      </c>
      <c r="O189" s="12">
        <v>80.37</v>
      </c>
      <c r="P189" s="80"/>
      <c r="Q189" s="30">
        <f t="shared" si="25"/>
        <v>152</v>
      </c>
      <c r="R189" s="31">
        <f t="shared" si="25"/>
        <v>0.01</v>
      </c>
      <c r="S189" s="38">
        <f t="shared" si="25"/>
        <v>315771</v>
      </c>
      <c r="T189" s="39">
        <f t="shared" si="25"/>
        <v>171.88000000000011</v>
      </c>
      <c r="U189" s="45">
        <f t="shared" si="25"/>
        <v>63811</v>
      </c>
      <c r="V189" s="12">
        <f t="shared" si="25"/>
        <v>15.36999999999999</v>
      </c>
      <c r="W189" s="80"/>
      <c r="X189" s="338">
        <f t="shared" si="22"/>
        <v>3549978</v>
      </c>
      <c r="Y189" s="350">
        <f t="shared" si="22"/>
        <v>1358.18</v>
      </c>
    </row>
    <row r="190" spans="1:25" hidden="1" outlineLevel="1">
      <c r="A190" s="76">
        <v>43280</v>
      </c>
      <c r="B190" s="77">
        <f t="shared" si="23"/>
        <v>6</v>
      </c>
      <c r="C190" s="30">
        <v>184</v>
      </c>
      <c r="D190" s="31">
        <v>0.01</v>
      </c>
      <c r="E190" s="38">
        <v>3864525</v>
      </c>
      <c r="F190" s="39">
        <v>1326.74</v>
      </c>
      <c r="G190" s="45">
        <v>440313</v>
      </c>
      <c r="H190" s="12">
        <v>110.29</v>
      </c>
      <c r="I190" s="80"/>
      <c r="J190" s="30">
        <v>13</v>
      </c>
      <c r="K190" s="31">
        <v>0</v>
      </c>
      <c r="L190" s="38">
        <v>3641410</v>
      </c>
      <c r="M190" s="39">
        <v>1192.77</v>
      </c>
      <c r="N190" s="45">
        <v>373340</v>
      </c>
      <c r="O190" s="12">
        <v>95.45</v>
      </c>
      <c r="P190" s="80"/>
      <c r="Q190" s="30">
        <f t="shared" si="25"/>
        <v>171</v>
      </c>
      <c r="R190" s="31">
        <f t="shared" si="25"/>
        <v>0.01</v>
      </c>
      <c r="S190" s="38">
        <f t="shared" si="25"/>
        <v>223115</v>
      </c>
      <c r="T190" s="39">
        <f t="shared" si="25"/>
        <v>133.97000000000003</v>
      </c>
      <c r="U190" s="45">
        <f t="shared" si="25"/>
        <v>66973</v>
      </c>
      <c r="V190" s="12">
        <f t="shared" si="25"/>
        <v>14.840000000000003</v>
      </c>
      <c r="W190" s="80"/>
      <c r="X190" s="338">
        <f t="shared" si="22"/>
        <v>4305022</v>
      </c>
      <c r="Y190" s="350">
        <f t="shared" si="22"/>
        <v>1437.04</v>
      </c>
    </row>
    <row r="191" spans="1:25" hidden="1" outlineLevel="1">
      <c r="A191" s="76">
        <v>43281</v>
      </c>
      <c r="B191" s="77">
        <f t="shared" si="23"/>
        <v>6</v>
      </c>
      <c r="C191" s="30">
        <v>166</v>
      </c>
      <c r="D191" s="31">
        <v>0</v>
      </c>
      <c r="E191" s="38">
        <v>3960765</v>
      </c>
      <c r="F191" s="39">
        <v>1035.7</v>
      </c>
      <c r="G191" s="45">
        <v>436551</v>
      </c>
      <c r="H191" s="12">
        <v>95.5</v>
      </c>
      <c r="I191" s="80"/>
      <c r="J191" s="30">
        <v>9</v>
      </c>
      <c r="K191" s="31">
        <v>0</v>
      </c>
      <c r="L191" s="38">
        <v>3738713</v>
      </c>
      <c r="M191" s="39">
        <v>923.53</v>
      </c>
      <c r="N191" s="45">
        <v>364496</v>
      </c>
      <c r="O191" s="12">
        <v>80.959999999999994</v>
      </c>
      <c r="P191" s="80"/>
      <c r="Q191" s="30">
        <f t="shared" si="25"/>
        <v>157</v>
      </c>
      <c r="R191" s="31">
        <f t="shared" si="25"/>
        <v>0</v>
      </c>
      <c r="S191" s="38">
        <f t="shared" si="25"/>
        <v>222052</v>
      </c>
      <c r="T191" s="39">
        <f t="shared" si="25"/>
        <v>112.17000000000007</v>
      </c>
      <c r="U191" s="45">
        <f t="shared" si="25"/>
        <v>72055</v>
      </c>
      <c r="V191" s="12">
        <f t="shared" si="25"/>
        <v>14.540000000000006</v>
      </c>
      <c r="W191" s="80"/>
      <c r="X191" s="338">
        <f t="shared" si="22"/>
        <v>4397482</v>
      </c>
      <c r="Y191" s="350">
        <f t="shared" si="22"/>
        <v>1131.2</v>
      </c>
    </row>
    <row r="192" spans="1:25" collapsed="1">
      <c r="A192" s="83"/>
      <c r="B192" s="83" t="s">
        <v>18</v>
      </c>
      <c r="C192" s="84">
        <f>SUBTOTAL(9,C193:C223)</f>
        <v>5231</v>
      </c>
      <c r="D192" s="85">
        <f t="shared" ref="D192:V192" si="26">SUBTOTAL(9,D193:D223)</f>
        <v>0.19000000000000006</v>
      </c>
      <c r="E192" s="86">
        <f t="shared" si="26"/>
        <v>142012046</v>
      </c>
      <c r="F192" s="87">
        <f t="shared" si="26"/>
        <v>45395.429999999993</v>
      </c>
      <c r="G192" s="88">
        <f t="shared" si="26"/>
        <v>26832577</v>
      </c>
      <c r="H192" s="9">
        <f t="shared" si="26"/>
        <v>9670.14</v>
      </c>
      <c r="I192" s="82"/>
      <c r="J192" s="84">
        <f t="shared" si="26"/>
        <v>333</v>
      </c>
      <c r="K192" s="85">
        <f t="shared" si="26"/>
        <v>0</v>
      </c>
      <c r="L192" s="86">
        <f t="shared" si="26"/>
        <v>132837262</v>
      </c>
      <c r="M192" s="87">
        <f t="shared" si="26"/>
        <v>41863.799999999996</v>
      </c>
      <c r="N192" s="88">
        <f t="shared" si="26"/>
        <v>24704007</v>
      </c>
      <c r="O192" s="9">
        <f t="shared" si="26"/>
        <v>8924.61</v>
      </c>
      <c r="P192" s="82"/>
      <c r="Q192" s="84">
        <f t="shared" si="26"/>
        <v>4898</v>
      </c>
      <c r="R192" s="85">
        <f t="shared" si="26"/>
        <v>0.19000000000000006</v>
      </c>
      <c r="S192" s="86">
        <f t="shared" si="26"/>
        <v>9174784</v>
      </c>
      <c r="T192" s="87">
        <f t="shared" si="26"/>
        <v>3531.6299999999997</v>
      </c>
      <c r="U192" s="88">
        <f t="shared" si="26"/>
        <v>2128570</v>
      </c>
      <c r="V192" s="9">
        <f t="shared" si="26"/>
        <v>745.53</v>
      </c>
      <c r="W192" s="82"/>
      <c r="X192" s="338"/>
      <c r="Y192" s="350"/>
    </row>
    <row r="193" spans="1:25" hidden="1" outlineLevel="1">
      <c r="A193" s="91">
        <v>43282</v>
      </c>
      <c r="B193" s="92">
        <f t="shared" si="23"/>
        <v>7</v>
      </c>
      <c r="C193" s="30">
        <v>175</v>
      </c>
      <c r="D193" s="31">
        <v>0.01</v>
      </c>
      <c r="E193" s="38">
        <v>2646910</v>
      </c>
      <c r="F193" s="39">
        <v>663.62</v>
      </c>
      <c r="G193" s="45">
        <v>393143</v>
      </c>
      <c r="H193" s="12">
        <v>72.84</v>
      </c>
      <c r="I193" s="80"/>
      <c r="J193" s="30">
        <v>17</v>
      </c>
      <c r="K193" s="31">
        <v>0</v>
      </c>
      <c r="L193" s="38">
        <v>2429441</v>
      </c>
      <c r="M193" s="39">
        <v>559.20000000000005</v>
      </c>
      <c r="N193" s="45">
        <v>314844</v>
      </c>
      <c r="O193" s="12">
        <v>59.79</v>
      </c>
      <c r="P193" s="80"/>
      <c r="Q193" s="30">
        <f t="shared" ref="Q193:V223" si="27">C193-J193</f>
        <v>158</v>
      </c>
      <c r="R193" s="31">
        <f t="shared" si="27"/>
        <v>0.01</v>
      </c>
      <c r="S193" s="38">
        <f t="shared" si="27"/>
        <v>217469</v>
      </c>
      <c r="T193" s="39">
        <f t="shared" si="27"/>
        <v>104.41999999999996</v>
      </c>
      <c r="U193" s="45">
        <f t="shared" si="27"/>
        <v>78299</v>
      </c>
      <c r="V193" s="12">
        <f t="shared" si="27"/>
        <v>13.050000000000004</v>
      </c>
      <c r="W193" s="80"/>
      <c r="X193" s="338">
        <f t="shared" si="22"/>
        <v>3040228</v>
      </c>
      <c r="Y193" s="350">
        <f t="shared" si="22"/>
        <v>736.47</v>
      </c>
    </row>
    <row r="194" spans="1:25" hidden="1" outlineLevel="1">
      <c r="A194" s="91">
        <v>43283</v>
      </c>
      <c r="B194" s="92">
        <f t="shared" si="23"/>
        <v>7</v>
      </c>
      <c r="C194" s="30">
        <v>172</v>
      </c>
      <c r="D194" s="31">
        <v>0</v>
      </c>
      <c r="E194" s="38">
        <v>2673149</v>
      </c>
      <c r="F194" s="39">
        <v>780.86</v>
      </c>
      <c r="G194" s="45">
        <v>377739</v>
      </c>
      <c r="H194" s="12">
        <v>79.819999999999993</v>
      </c>
      <c r="I194" s="80"/>
      <c r="J194" s="30">
        <v>15</v>
      </c>
      <c r="K194" s="31">
        <v>0</v>
      </c>
      <c r="L194" s="38">
        <v>2457472</v>
      </c>
      <c r="M194" s="39">
        <v>667</v>
      </c>
      <c r="N194" s="45">
        <v>305372</v>
      </c>
      <c r="O194" s="12">
        <v>67.16</v>
      </c>
      <c r="P194" s="80"/>
      <c r="Q194" s="30">
        <f t="shared" si="27"/>
        <v>157</v>
      </c>
      <c r="R194" s="31">
        <f t="shared" si="27"/>
        <v>0</v>
      </c>
      <c r="S194" s="38">
        <f t="shared" si="27"/>
        <v>215677</v>
      </c>
      <c r="T194" s="39">
        <f t="shared" si="27"/>
        <v>113.86000000000001</v>
      </c>
      <c r="U194" s="45">
        <f t="shared" si="27"/>
        <v>72367</v>
      </c>
      <c r="V194" s="12">
        <f t="shared" si="27"/>
        <v>12.659999999999997</v>
      </c>
      <c r="W194" s="80"/>
      <c r="X194" s="338">
        <f t="shared" ref="X194:Y257" si="28">SUM(C194,E194,G194)</f>
        <v>3051060</v>
      </c>
      <c r="Y194" s="350">
        <f t="shared" si="28"/>
        <v>860.68000000000006</v>
      </c>
    </row>
    <row r="195" spans="1:25" hidden="1" outlineLevel="1">
      <c r="A195" s="91">
        <v>43284</v>
      </c>
      <c r="B195" s="92">
        <f t="shared" si="23"/>
        <v>7</v>
      </c>
      <c r="C195" s="30">
        <v>211</v>
      </c>
      <c r="D195" s="31">
        <v>0</v>
      </c>
      <c r="E195" s="38">
        <v>2659316</v>
      </c>
      <c r="F195" s="39">
        <v>813.27</v>
      </c>
      <c r="G195" s="45">
        <v>286002</v>
      </c>
      <c r="H195" s="12">
        <v>61.81</v>
      </c>
      <c r="I195" s="80"/>
      <c r="J195" s="30">
        <v>10</v>
      </c>
      <c r="K195" s="31">
        <v>0</v>
      </c>
      <c r="L195" s="38">
        <v>2474396</v>
      </c>
      <c r="M195" s="39">
        <v>690.04</v>
      </c>
      <c r="N195" s="45">
        <v>242725</v>
      </c>
      <c r="O195" s="12">
        <v>52.91</v>
      </c>
      <c r="P195" s="80"/>
      <c r="Q195" s="30">
        <f t="shared" si="27"/>
        <v>201</v>
      </c>
      <c r="R195" s="31">
        <f t="shared" si="27"/>
        <v>0</v>
      </c>
      <c r="S195" s="38">
        <f t="shared" si="27"/>
        <v>184920</v>
      </c>
      <c r="T195" s="39">
        <f t="shared" si="27"/>
        <v>123.23000000000002</v>
      </c>
      <c r="U195" s="45">
        <f t="shared" si="27"/>
        <v>43277</v>
      </c>
      <c r="V195" s="12">
        <f t="shared" si="27"/>
        <v>8.9000000000000057</v>
      </c>
      <c r="W195" s="80"/>
      <c r="X195" s="338">
        <f t="shared" si="28"/>
        <v>2945529</v>
      </c>
      <c r="Y195" s="350">
        <f t="shared" si="28"/>
        <v>875.07999999999993</v>
      </c>
    </row>
    <row r="196" spans="1:25" hidden="1" outlineLevel="1">
      <c r="A196" s="91">
        <v>43285</v>
      </c>
      <c r="B196" s="92">
        <f t="shared" si="23"/>
        <v>7</v>
      </c>
      <c r="C196" s="30">
        <v>191</v>
      </c>
      <c r="D196" s="31">
        <v>0.02</v>
      </c>
      <c r="E196" s="38">
        <v>2617052</v>
      </c>
      <c r="F196" s="39">
        <v>810.12</v>
      </c>
      <c r="G196" s="45">
        <v>276299</v>
      </c>
      <c r="H196" s="12">
        <v>59.46</v>
      </c>
      <c r="I196" s="80"/>
      <c r="J196" s="30">
        <v>13</v>
      </c>
      <c r="K196" s="31">
        <v>0</v>
      </c>
      <c r="L196" s="38">
        <v>2431650</v>
      </c>
      <c r="M196" s="39">
        <v>684.92</v>
      </c>
      <c r="N196" s="45">
        <v>238464</v>
      </c>
      <c r="O196" s="12">
        <v>51.58</v>
      </c>
      <c r="P196" s="80"/>
      <c r="Q196" s="30">
        <f t="shared" si="27"/>
        <v>178</v>
      </c>
      <c r="R196" s="31">
        <f t="shared" si="27"/>
        <v>0.02</v>
      </c>
      <c r="S196" s="38">
        <f t="shared" si="27"/>
        <v>185402</v>
      </c>
      <c r="T196" s="39">
        <f t="shared" si="27"/>
        <v>125.20000000000005</v>
      </c>
      <c r="U196" s="45">
        <f t="shared" si="27"/>
        <v>37835</v>
      </c>
      <c r="V196" s="12">
        <f t="shared" si="27"/>
        <v>7.8800000000000026</v>
      </c>
      <c r="W196" s="80"/>
      <c r="X196" s="338">
        <f t="shared" si="28"/>
        <v>2893542</v>
      </c>
      <c r="Y196" s="350">
        <f t="shared" si="28"/>
        <v>869.6</v>
      </c>
    </row>
    <row r="197" spans="1:25" hidden="1" outlineLevel="1">
      <c r="A197" s="91">
        <v>43286</v>
      </c>
      <c r="B197" s="92">
        <f t="shared" si="23"/>
        <v>7</v>
      </c>
      <c r="C197" s="30">
        <v>175</v>
      </c>
      <c r="D197" s="31">
        <v>0</v>
      </c>
      <c r="E197" s="38">
        <v>3145455</v>
      </c>
      <c r="F197" s="39">
        <v>907.12</v>
      </c>
      <c r="G197" s="45">
        <v>303590</v>
      </c>
      <c r="H197" s="12">
        <v>65.34</v>
      </c>
      <c r="I197" s="80"/>
      <c r="J197" s="30">
        <v>15</v>
      </c>
      <c r="K197" s="31">
        <v>0</v>
      </c>
      <c r="L197" s="38">
        <v>2858387</v>
      </c>
      <c r="M197" s="39">
        <v>734.67</v>
      </c>
      <c r="N197" s="45">
        <v>265163</v>
      </c>
      <c r="O197" s="12">
        <v>58.46</v>
      </c>
      <c r="P197" s="80"/>
      <c r="Q197" s="30">
        <f t="shared" si="27"/>
        <v>160</v>
      </c>
      <c r="R197" s="31">
        <f t="shared" si="27"/>
        <v>0</v>
      </c>
      <c r="S197" s="38">
        <f t="shared" si="27"/>
        <v>287068</v>
      </c>
      <c r="T197" s="39">
        <f t="shared" si="27"/>
        <v>172.45000000000005</v>
      </c>
      <c r="U197" s="45">
        <f t="shared" si="27"/>
        <v>38427</v>
      </c>
      <c r="V197" s="12">
        <f t="shared" si="27"/>
        <v>6.8800000000000026</v>
      </c>
      <c r="W197" s="80"/>
      <c r="X197" s="338">
        <f t="shared" si="28"/>
        <v>3449220</v>
      </c>
      <c r="Y197" s="350">
        <f t="shared" si="28"/>
        <v>972.46</v>
      </c>
    </row>
    <row r="198" spans="1:25" hidden="1" outlineLevel="1">
      <c r="A198" s="91">
        <v>43287</v>
      </c>
      <c r="B198" s="92">
        <f t="shared" si="23"/>
        <v>7</v>
      </c>
      <c r="C198" s="30">
        <v>218</v>
      </c>
      <c r="D198" s="31">
        <v>0.01</v>
      </c>
      <c r="E198" s="38">
        <v>4635287</v>
      </c>
      <c r="F198" s="39">
        <v>1401.73</v>
      </c>
      <c r="G198" s="45">
        <v>374073</v>
      </c>
      <c r="H198" s="12">
        <v>79.83</v>
      </c>
      <c r="I198" s="80"/>
      <c r="J198" s="30">
        <v>13</v>
      </c>
      <c r="K198" s="31">
        <v>0</v>
      </c>
      <c r="L198" s="38">
        <v>4313929</v>
      </c>
      <c r="M198" s="39">
        <v>1189.1099999999999</v>
      </c>
      <c r="N198" s="45">
        <v>332637</v>
      </c>
      <c r="O198" s="12">
        <v>69.63</v>
      </c>
      <c r="P198" s="80"/>
      <c r="Q198" s="30">
        <f t="shared" si="27"/>
        <v>205</v>
      </c>
      <c r="R198" s="31">
        <f t="shared" si="27"/>
        <v>0.01</v>
      </c>
      <c r="S198" s="38">
        <f t="shared" si="27"/>
        <v>321358</v>
      </c>
      <c r="T198" s="39">
        <f t="shared" si="27"/>
        <v>212.62000000000012</v>
      </c>
      <c r="U198" s="45">
        <f t="shared" si="27"/>
        <v>41436</v>
      </c>
      <c r="V198" s="12">
        <f t="shared" si="27"/>
        <v>10.200000000000003</v>
      </c>
      <c r="W198" s="80"/>
      <c r="X198" s="338">
        <f t="shared" si="28"/>
        <v>5009578</v>
      </c>
      <c r="Y198" s="350">
        <f t="shared" si="28"/>
        <v>1481.57</v>
      </c>
    </row>
    <row r="199" spans="1:25" hidden="1" outlineLevel="1">
      <c r="A199" s="91">
        <v>43288</v>
      </c>
      <c r="B199" s="92">
        <f t="shared" si="23"/>
        <v>7</v>
      </c>
      <c r="C199" s="30">
        <v>184</v>
      </c>
      <c r="D199" s="31">
        <v>0.01</v>
      </c>
      <c r="E199" s="38">
        <v>5443483</v>
      </c>
      <c r="F199" s="39">
        <v>1688.91</v>
      </c>
      <c r="G199" s="45">
        <v>439537</v>
      </c>
      <c r="H199" s="12">
        <v>92.67</v>
      </c>
      <c r="I199" s="80"/>
      <c r="J199" s="30">
        <v>4</v>
      </c>
      <c r="K199" s="31">
        <v>0</v>
      </c>
      <c r="L199" s="38">
        <v>5103222</v>
      </c>
      <c r="M199" s="39">
        <v>1488.42</v>
      </c>
      <c r="N199" s="45">
        <v>395911</v>
      </c>
      <c r="O199" s="12">
        <v>84.52</v>
      </c>
      <c r="P199" s="80"/>
      <c r="Q199" s="30">
        <f t="shared" si="27"/>
        <v>180</v>
      </c>
      <c r="R199" s="31">
        <f t="shared" si="27"/>
        <v>0.01</v>
      </c>
      <c r="S199" s="38">
        <f t="shared" si="27"/>
        <v>340261</v>
      </c>
      <c r="T199" s="39">
        <f t="shared" si="27"/>
        <v>200.49</v>
      </c>
      <c r="U199" s="45">
        <f t="shared" si="27"/>
        <v>43626</v>
      </c>
      <c r="V199" s="12">
        <f t="shared" si="27"/>
        <v>8.1500000000000057</v>
      </c>
      <c r="W199" s="80"/>
      <c r="X199" s="338">
        <f t="shared" si="28"/>
        <v>5883204</v>
      </c>
      <c r="Y199" s="350">
        <f t="shared" si="28"/>
        <v>1781.5900000000001</v>
      </c>
    </row>
    <row r="200" spans="1:25" hidden="1" outlineLevel="1">
      <c r="A200" s="91">
        <v>43289</v>
      </c>
      <c r="B200" s="92">
        <f t="shared" si="23"/>
        <v>7</v>
      </c>
      <c r="C200" s="30">
        <v>167</v>
      </c>
      <c r="D200" s="31">
        <v>0</v>
      </c>
      <c r="E200" s="38">
        <v>3842161</v>
      </c>
      <c r="F200" s="39">
        <v>1225.97</v>
      </c>
      <c r="G200" s="45">
        <v>345148</v>
      </c>
      <c r="H200" s="12">
        <v>82.19</v>
      </c>
      <c r="I200" s="80"/>
      <c r="J200" s="30">
        <v>10</v>
      </c>
      <c r="K200" s="31">
        <v>0</v>
      </c>
      <c r="L200" s="38">
        <v>3514596</v>
      </c>
      <c r="M200" s="39">
        <v>1025.78</v>
      </c>
      <c r="N200" s="45">
        <v>306092</v>
      </c>
      <c r="O200" s="12">
        <v>74.17</v>
      </c>
      <c r="P200" s="80"/>
      <c r="Q200" s="30">
        <f t="shared" si="27"/>
        <v>157</v>
      </c>
      <c r="R200" s="31">
        <f t="shared" si="27"/>
        <v>0</v>
      </c>
      <c r="S200" s="38">
        <f t="shared" si="27"/>
        <v>327565</v>
      </c>
      <c r="T200" s="39">
        <f t="shared" si="27"/>
        <v>200.19000000000005</v>
      </c>
      <c r="U200" s="45">
        <f t="shared" si="27"/>
        <v>39056</v>
      </c>
      <c r="V200" s="12">
        <f t="shared" si="27"/>
        <v>8.019999999999996</v>
      </c>
      <c r="W200" s="80"/>
      <c r="X200" s="338">
        <f t="shared" si="28"/>
        <v>4187476</v>
      </c>
      <c r="Y200" s="350">
        <f t="shared" si="28"/>
        <v>1308.1600000000001</v>
      </c>
    </row>
    <row r="201" spans="1:25" hidden="1" outlineLevel="1">
      <c r="A201" s="91">
        <v>43290</v>
      </c>
      <c r="B201" s="92">
        <f t="shared" si="23"/>
        <v>7</v>
      </c>
      <c r="C201" s="30">
        <v>160</v>
      </c>
      <c r="D201" s="31">
        <v>0</v>
      </c>
      <c r="E201" s="38">
        <v>3676037</v>
      </c>
      <c r="F201" s="39">
        <v>1433.71</v>
      </c>
      <c r="G201" s="45">
        <v>322436</v>
      </c>
      <c r="H201" s="12">
        <v>80.47</v>
      </c>
      <c r="I201" s="80"/>
      <c r="J201" s="30">
        <v>10</v>
      </c>
      <c r="K201" s="31">
        <v>0</v>
      </c>
      <c r="L201" s="38">
        <v>3353204</v>
      </c>
      <c r="M201" s="39">
        <v>1252.3699999999999</v>
      </c>
      <c r="N201" s="45">
        <v>285186</v>
      </c>
      <c r="O201" s="12">
        <v>73.69</v>
      </c>
      <c r="P201" s="80"/>
      <c r="Q201" s="30">
        <f t="shared" si="27"/>
        <v>150</v>
      </c>
      <c r="R201" s="31">
        <f t="shared" si="27"/>
        <v>0</v>
      </c>
      <c r="S201" s="38">
        <f t="shared" si="27"/>
        <v>322833</v>
      </c>
      <c r="T201" s="39">
        <f t="shared" si="27"/>
        <v>181.34000000000015</v>
      </c>
      <c r="U201" s="45">
        <f t="shared" si="27"/>
        <v>37250</v>
      </c>
      <c r="V201" s="12">
        <f t="shared" si="27"/>
        <v>6.7800000000000011</v>
      </c>
      <c r="W201" s="80"/>
      <c r="X201" s="338">
        <f t="shared" si="28"/>
        <v>3998633</v>
      </c>
      <c r="Y201" s="350">
        <f t="shared" si="28"/>
        <v>1514.18</v>
      </c>
    </row>
    <row r="202" spans="1:25" hidden="1" outlineLevel="1">
      <c r="A202" s="91">
        <v>43291</v>
      </c>
      <c r="B202" s="92">
        <f t="shared" si="23"/>
        <v>7</v>
      </c>
      <c r="C202" s="30">
        <v>167</v>
      </c>
      <c r="D202" s="31">
        <v>0</v>
      </c>
      <c r="E202" s="38">
        <v>3554088</v>
      </c>
      <c r="F202" s="39">
        <v>1317.5</v>
      </c>
      <c r="G202" s="45">
        <v>337065</v>
      </c>
      <c r="H202" s="12">
        <v>87.01</v>
      </c>
      <c r="I202" s="80"/>
      <c r="J202" s="30">
        <v>12</v>
      </c>
      <c r="K202" s="31">
        <v>0</v>
      </c>
      <c r="L202" s="38">
        <v>3288250</v>
      </c>
      <c r="M202" s="39">
        <v>1231.08</v>
      </c>
      <c r="N202" s="45">
        <v>298285</v>
      </c>
      <c r="O202" s="12">
        <v>79.17</v>
      </c>
      <c r="P202" s="80"/>
      <c r="Q202" s="30">
        <f t="shared" si="27"/>
        <v>155</v>
      </c>
      <c r="R202" s="31">
        <f t="shared" si="27"/>
        <v>0</v>
      </c>
      <c r="S202" s="38">
        <f t="shared" si="27"/>
        <v>265838</v>
      </c>
      <c r="T202" s="39">
        <f t="shared" si="27"/>
        <v>86.420000000000073</v>
      </c>
      <c r="U202" s="45">
        <f t="shared" si="27"/>
        <v>38780</v>
      </c>
      <c r="V202" s="12">
        <f t="shared" si="27"/>
        <v>7.8400000000000034</v>
      </c>
      <c r="W202" s="80"/>
      <c r="X202" s="338">
        <f t="shared" si="28"/>
        <v>3891320</v>
      </c>
      <c r="Y202" s="350">
        <f t="shared" si="28"/>
        <v>1404.51</v>
      </c>
    </row>
    <row r="203" spans="1:25" hidden="1" outlineLevel="1">
      <c r="A203" s="91">
        <v>43292</v>
      </c>
      <c r="B203" s="92">
        <f t="shared" si="23"/>
        <v>7</v>
      </c>
      <c r="C203" s="30">
        <v>168</v>
      </c>
      <c r="D203" s="31">
        <v>0.01</v>
      </c>
      <c r="E203" s="38">
        <v>3592086</v>
      </c>
      <c r="F203" s="39">
        <v>1369.84</v>
      </c>
      <c r="G203" s="45">
        <v>305154</v>
      </c>
      <c r="H203" s="12">
        <v>81.569999999999993</v>
      </c>
      <c r="I203" s="80"/>
      <c r="J203" s="30">
        <v>17</v>
      </c>
      <c r="K203" s="31">
        <v>0</v>
      </c>
      <c r="L203" s="38">
        <v>3311028</v>
      </c>
      <c r="M203" s="39">
        <v>1271.99</v>
      </c>
      <c r="N203" s="45">
        <v>269917</v>
      </c>
      <c r="O203" s="12">
        <v>74.84</v>
      </c>
      <c r="P203" s="80"/>
      <c r="Q203" s="30">
        <f t="shared" si="27"/>
        <v>151</v>
      </c>
      <c r="R203" s="31">
        <f t="shared" si="27"/>
        <v>0.01</v>
      </c>
      <c r="S203" s="38">
        <f t="shared" si="27"/>
        <v>281058</v>
      </c>
      <c r="T203" s="39">
        <f t="shared" si="27"/>
        <v>97.849999999999909</v>
      </c>
      <c r="U203" s="45">
        <f t="shared" si="27"/>
        <v>35237</v>
      </c>
      <c r="V203" s="12">
        <f t="shared" si="27"/>
        <v>6.7299999999999898</v>
      </c>
      <c r="W203" s="80"/>
      <c r="X203" s="338">
        <f t="shared" si="28"/>
        <v>3897408</v>
      </c>
      <c r="Y203" s="350">
        <f t="shared" si="28"/>
        <v>1451.4199999999998</v>
      </c>
    </row>
    <row r="204" spans="1:25" hidden="1" outlineLevel="1">
      <c r="A204" s="91">
        <v>43293</v>
      </c>
      <c r="B204" s="92">
        <f t="shared" si="23"/>
        <v>7</v>
      </c>
      <c r="C204" s="30">
        <v>185</v>
      </c>
      <c r="D204" s="31">
        <v>0</v>
      </c>
      <c r="E204" s="38">
        <v>3980407</v>
      </c>
      <c r="F204" s="39">
        <v>1498.03</v>
      </c>
      <c r="G204" s="45">
        <v>310383</v>
      </c>
      <c r="H204" s="12">
        <v>82.07</v>
      </c>
      <c r="I204" s="80"/>
      <c r="J204" s="30">
        <v>24</v>
      </c>
      <c r="K204" s="31">
        <v>0</v>
      </c>
      <c r="L204" s="38">
        <v>3686304</v>
      </c>
      <c r="M204" s="39">
        <v>1402.43</v>
      </c>
      <c r="N204" s="45">
        <v>273331</v>
      </c>
      <c r="O204" s="12">
        <v>74.37</v>
      </c>
      <c r="P204" s="80"/>
      <c r="Q204" s="30">
        <f t="shared" si="27"/>
        <v>161</v>
      </c>
      <c r="R204" s="31">
        <f t="shared" si="27"/>
        <v>0</v>
      </c>
      <c r="S204" s="38">
        <f t="shared" si="27"/>
        <v>294103</v>
      </c>
      <c r="T204" s="39">
        <f t="shared" si="27"/>
        <v>95.599999999999909</v>
      </c>
      <c r="U204" s="45">
        <f t="shared" si="27"/>
        <v>37052</v>
      </c>
      <c r="V204" s="12">
        <f t="shared" si="27"/>
        <v>7.6999999999999886</v>
      </c>
      <c r="W204" s="80"/>
      <c r="X204" s="338">
        <f t="shared" si="28"/>
        <v>4290975</v>
      </c>
      <c r="Y204" s="350">
        <f t="shared" si="28"/>
        <v>1580.1</v>
      </c>
    </row>
    <row r="205" spans="1:25" hidden="1" outlineLevel="1">
      <c r="A205" s="91">
        <v>43294</v>
      </c>
      <c r="B205" s="92">
        <f t="shared" si="23"/>
        <v>7</v>
      </c>
      <c r="C205" s="30">
        <v>177</v>
      </c>
      <c r="D205" s="31">
        <v>0</v>
      </c>
      <c r="E205" s="38">
        <v>6192893</v>
      </c>
      <c r="F205" s="39">
        <v>2059.31</v>
      </c>
      <c r="G205" s="45">
        <v>379360</v>
      </c>
      <c r="H205" s="12">
        <v>89.74</v>
      </c>
      <c r="I205" s="80"/>
      <c r="J205" s="30">
        <v>12</v>
      </c>
      <c r="K205" s="31">
        <v>0</v>
      </c>
      <c r="L205" s="38">
        <v>5843282</v>
      </c>
      <c r="M205" s="39">
        <v>1941.61</v>
      </c>
      <c r="N205" s="45">
        <v>338269</v>
      </c>
      <c r="O205" s="12">
        <v>81.819999999999993</v>
      </c>
      <c r="P205" s="80"/>
      <c r="Q205" s="30">
        <f t="shared" si="27"/>
        <v>165</v>
      </c>
      <c r="R205" s="31">
        <f t="shared" si="27"/>
        <v>0</v>
      </c>
      <c r="S205" s="38">
        <f t="shared" si="27"/>
        <v>349611</v>
      </c>
      <c r="T205" s="39">
        <f t="shared" si="27"/>
        <v>117.70000000000005</v>
      </c>
      <c r="U205" s="45">
        <f t="shared" si="27"/>
        <v>41091</v>
      </c>
      <c r="V205" s="12">
        <f t="shared" si="27"/>
        <v>7.9200000000000017</v>
      </c>
      <c r="W205" s="80"/>
      <c r="X205" s="338">
        <f t="shared" si="28"/>
        <v>6572430</v>
      </c>
      <c r="Y205" s="350">
        <f t="shared" si="28"/>
        <v>2149.0499999999997</v>
      </c>
    </row>
    <row r="206" spans="1:25" hidden="1" outlineLevel="1">
      <c r="A206" s="91">
        <v>43295</v>
      </c>
      <c r="B206" s="92">
        <f t="shared" si="23"/>
        <v>7</v>
      </c>
      <c r="C206" s="30">
        <v>174</v>
      </c>
      <c r="D206" s="31">
        <v>0.01</v>
      </c>
      <c r="E206" s="38">
        <v>6856312</v>
      </c>
      <c r="F206" s="39">
        <v>2239.15</v>
      </c>
      <c r="G206" s="45">
        <v>1310734</v>
      </c>
      <c r="H206" s="12">
        <v>898.52</v>
      </c>
      <c r="I206" s="80"/>
      <c r="J206" s="30">
        <v>18</v>
      </c>
      <c r="K206" s="31">
        <v>0</v>
      </c>
      <c r="L206" s="38">
        <v>6488744</v>
      </c>
      <c r="M206" s="39">
        <v>2120.7600000000002</v>
      </c>
      <c r="N206" s="45">
        <v>1235937</v>
      </c>
      <c r="O206" s="12">
        <v>839.05</v>
      </c>
      <c r="P206" s="80"/>
      <c r="Q206" s="30">
        <f t="shared" si="27"/>
        <v>156</v>
      </c>
      <c r="R206" s="31">
        <f t="shared" si="27"/>
        <v>0.01</v>
      </c>
      <c r="S206" s="38">
        <f t="shared" si="27"/>
        <v>367568</v>
      </c>
      <c r="T206" s="39">
        <f t="shared" si="27"/>
        <v>118.38999999999987</v>
      </c>
      <c r="U206" s="45">
        <f t="shared" si="27"/>
        <v>74797</v>
      </c>
      <c r="V206" s="12">
        <f t="shared" si="27"/>
        <v>59.470000000000027</v>
      </c>
      <c r="W206" s="80"/>
      <c r="X206" s="338">
        <f t="shared" si="28"/>
        <v>8167220</v>
      </c>
      <c r="Y206" s="350">
        <f t="shared" si="28"/>
        <v>3137.6800000000003</v>
      </c>
    </row>
    <row r="207" spans="1:25" hidden="1" outlineLevel="1">
      <c r="A207" s="91">
        <v>43296</v>
      </c>
      <c r="B207" s="92">
        <f t="shared" si="23"/>
        <v>7</v>
      </c>
      <c r="C207" s="30">
        <v>173</v>
      </c>
      <c r="D207" s="31">
        <v>0.02</v>
      </c>
      <c r="E207" s="38">
        <v>4818265</v>
      </c>
      <c r="F207" s="39">
        <v>1529.26</v>
      </c>
      <c r="G207" s="45">
        <v>1377858</v>
      </c>
      <c r="H207" s="12">
        <v>663.63</v>
      </c>
      <c r="I207" s="80"/>
      <c r="J207" s="30">
        <v>8</v>
      </c>
      <c r="K207" s="31">
        <v>0</v>
      </c>
      <c r="L207" s="38">
        <v>4499733</v>
      </c>
      <c r="M207" s="39">
        <v>1421.92</v>
      </c>
      <c r="N207" s="45">
        <v>1301414</v>
      </c>
      <c r="O207" s="12">
        <v>619.51</v>
      </c>
      <c r="P207" s="80"/>
      <c r="Q207" s="30">
        <f t="shared" si="27"/>
        <v>165</v>
      </c>
      <c r="R207" s="31">
        <f t="shared" si="27"/>
        <v>0.02</v>
      </c>
      <c r="S207" s="38">
        <f t="shared" si="27"/>
        <v>318532</v>
      </c>
      <c r="T207" s="39">
        <f t="shared" si="27"/>
        <v>107.33999999999992</v>
      </c>
      <c r="U207" s="45">
        <f t="shared" si="27"/>
        <v>76444</v>
      </c>
      <c r="V207" s="12">
        <f t="shared" si="27"/>
        <v>44.120000000000005</v>
      </c>
      <c r="W207" s="80"/>
      <c r="X207" s="338">
        <f t="shared" si="28"/>
        <v>6196296</v>
      </c>
      <c r="Y207" s="350">
        <f t="shared" si="28"/>
        <v>2192.91</v>
      </c>
    </row>
    <row r="208" spans="1:25" hidden="1" outlineLevel="1">
      <c r="A208" s="91">
        <v>43297</v>
      </c>
      <c r="B208" s="92">
        <f t="shared" si="23"/>
        <v>7</v>
      </c>
      <c r="C208" s="30">
        <v>152</v>
      </c>
      <c r="D208" s="31">
        <v>0.01</v>
      </c>
      <c r="E208" s="38">
        <v>4543958</v>
      </c>
      <c r="F208" s="39">
        <v>1550.67</v>
      </c>
      <c r="G208" s="45">
        <v>1024131</v>
      </c>
      <c r="H208" s="12">
        <v>470.04</v>
      </c>
      <c r="I208" s="80"/>
      <c r="J208" s="30">
        <v>18</v>
      </c>
      <c r="K208" s="31">
        <v>0</v>
      </c>
      <c r="L208" s="38">
        <v>4247986</v>
      </c>
      <c r="M208" s="39">
        <v>1457.55</v>
      </c>
      <c r="N208" s="45">
        <v>955498</v>
      </c>
      <c r="O208" s="12">
        <v>439.26</v>
      </c>
      <c r="P208" s="80"/>
      <c r="Q208" s="30">
        <f t="shared" si="27"/>
        <v>134</v>
      </c>
      <c r="R208" s="31">
        <f t="shared" si="27"/>
        <v>0.01</v>
      </c>
      <c r="S208" s="38">
        <f t="shared" si="27"/>
        <v>295972</v>
      </c>
      <c r="T208" s="39">
        <f t="shared" si="27"/>
        <v>93.120000000000118</v>
      </c>
      <c r="U208" s="45">
        <f t="shared" si="27"/>
        <v>68633</v>
      </c>
      <c r="V208" s="12">
        <f t="shared" si="27"/>
        <v>30.78000000000003</v>
      </c>
      <c r="W208" s="80"/>
      <c r="X208" s="338">
        <f t="shared" si="28"/>
        <v>5568241</v>
      </c>
      <c r="Y208" s="350">
        <f t="shared" si="28"/>
        <v>2020.72</v>
      </c>
    </row>
    <row r="209" spans="1:25" hidden="1" outlineLevel="1">
      <c r="A209" s="91">
        <v>43298</v>
      </c>
      <c r="B209" s="92">
        <f t="shared" si="23"/>
        <v>7</v>
      </c>
      <c r="C209" s="30">
        <v>155</v>
      </c>
      <c r="D209" s="31">
        <v>0</v>
      </c>
      <c r="E209" s="38">
        <v>4530584</v>
      </c>
      <c r="F209" s="39">
        <v>1444.6</v>
      </c>
      <c r="G209" s="45">
        <v>962245</v>
      </c>
      <c r="H209" s="12">
        <v>415.57</v>
      </c>
      <c r="I209" s="80"/>
      <c r="J209" s="30">
        <v>12</v>
      </c>
      <c r="K209" s="31">
        <v>0</v>
      </c>
      <c r="L209" s="38">
        <v>4195054</v>
      </c>
      <c r="M209" s="39">
        <v>1349</v>
      </c>
      <c r="N209" s="45">
        <v>894756</v>
      </c>
      <c r="O209" s="12">
        <v>385.25</v>
      </c>
      <c r="P209" s="80"/>
      <c r="Q209" s="30">
        <f t="shared" si="27"/>
        <v>143</v>
      </c>
      <c r="R209" s="31">
        <f t="shared" si="27"/>
        <v>0</v>
      </c>
      <c r="S209" s="38">
        <f t="shared" si="27"/>
        <v>335530</v>
      </c>
      <c r="T209" s="39">
        <f t="shared" si="27"/>
        <v>95.599999999999909</v>
      </c>
      <c r="U209" s="45">
        <f t="shared" si="27"/>
        <v>67489</v>
      </c>
      <c r="V209" s="12">
        <f t="shared" si="27"/>
        <v>30.319999999999993</v>
      </c>
      <c r="W209" s="80"/>
      <c r="X209" s="338">
        <f t="shared" si="28"/>
        <v>5492984</v>
      </c>
      <c r="Y209" s="350">
        <f t="shared" si="28"/>
        <v>1860.1699999999998</v>
      </c>
    </row>
    <row r="210" spans="1:25" hidden="1" outlineLevel="1">
      <c r="A210" s="91">
        <v>43299</v>
      </c>
      <c r="B210" s="92">
        <f t="shared" si="23"/>
        <v>7</v>
      </c>
      <c r="C210" s="30">
        <v>173</v>
      </c>
      <c r="D210" s="31">
        <v>0</v>
      </c>
      <c r="E210" s="38">
        <v>4323693</v>
      </c>
      <c r="F210" s="39">
        <v>1373.19</v>
      </c>
      <c r="G210" s="45">
        <v>1380443</v>
      </c>
      <c r="H210" s="12">
        <v>477.02</v>
      </c>
      <c r="I210" s="80"/>
      <c r="J210" s="30">
        <v>8</v>
      </c>
      <c r="K210" s="31">
        <v>0</v>
      </c>
      <c r="L210" s="38">
        <v>4008222</v>
      </c>
      <c r="M210" s="39">
        <v>1280.79</v>
      </c>
      <c r="N210" s="45">
        <v>1293518</v>
      </c>
      <c r="O210" s="12">
        <v>441.31</v>
      </c>
      <c r="P210" s="80"/>
      <c r="Q210" s="30">
        <f t="shared" si="27"/>
        <v>165</v>
      </c>
      <c r="R210" s="31">
        <f t="shared" si="27"/>
        <v>0</v>
      </c>
      <c r="S210" s="38">
        <f t="shared" si="27"/>
        <v>315471</v>
      </c>
      <c r="T210" s="39">
        <f t="shared" si="27"/>
        <v>92.400000000000091</v>
      </c>
      <c r="U210" s="45">
        <f t="shared" si="27"/>
        <v>86925</v>
      </c>
      <c r="V210" s="12">
        <f t="shared" si="27"/>
        <v>35.70999999999998</v>
      </c>
      <c r="W210" s="80"/>
      <c r="X210" s="338">
        <f t="shared" si="28"/>
        <v>5704309</v>
      </c>
      <c r="Y210" s="350">
        <f t="shared" si="28"/>
        <v>1850.21</v>
      </c>
    </row>
    <row r="211" spans="1:25" hidden="1" outlineLevel="1">
      <c r="A211" s="91">
        <v>43300</v>
      </c>
      <c r="B211" s="92">
        <f t="shared" si="23"/>
        <v>7</v>
      </c>
      <c r="C211" s="30">
        <v>150</v>
      </c>
      <c r="D211" s="31">
        <v>0.02</v>
      </c>
      <c r="E211" s="38">
        <v>4262799</v>
      </c>
      <c r="F211" s="39">
        <v>1425.72</v>
      </c>
      <c r="G211" s="45">
        <v>1086239</v>
      </c>
      <c r="H211" s="12">
        <v>428.33</v>
      </c>
      <c r="I211" s="80"/>
      <c r="J211" s="30">
        <v>8</v>
      </c>
      <c r="K211" s="31">
        <v>0</v>
      </c>
      <c r="L211" s="38">
        <v>3945307</v>
      </c>
      <c r="M211" s="39">
        <v>1332.9</v>
      </c>
      <c r="N211" s="45">
        <v>993203</v>
      </c>
      <c r="O211" s="12">
        <v>393.91</v>
      </c>
      <c r="P211" s="80"/>
      <c r="Q211" s="30">
        <f t="shared" si="27"/>
        <v>142</v>
      </c>
      <c r="R211" s="31">
        <f t="shared" si="27"/>
        <v>0.02</v>
      </c>
      <c r="S211" s="38">
        <f t="shared" si="27"/>
        <v>317492</v>
      </c>
      <c r="T211" s="39">
        <f t="shared" si="27"/>
        <v>92.819999999999936</v>
      </c>
      <c r="U211" s="45">
        <f t="shared" si="27"/>
        <v>93036</v>
      </c>
      <c r="V211" s="12">
        <f t="shared" si="27"/>
        <v>34.419999999999959</v>
      </c>
      <c r="W211" s="80"/>
      <c r="X211" s="338">
        <f t="shared" si="28"/>
        <v>5349188</v>
      </c>
      <c r="Y211" s="350">
        <f t="shared" si="28"/>
        <v>1854.07</v>
      </c>
    </row>
    <row r="212" spans="1:25" hidden="1" outlineLevel="1">
      <c r="A212" s="91">
        <v>43301</v>
      </c>
      <c r="B212" s="92">
        <f t="shared" si="23"/>
        <v>7</v>
      </c>
      <c r="C212" s="30">
        <v>164</v>
      </c>
      <c r="D212" s="31">
        <v>0.01</v>
      </c>
      <c r="E212" s="38">
        <v>5920898</v>
      </c>
      <c r="F212" s="39">
        <v>1778.38</v>
      </c>
      <c r="G212" s="45">
        <v>1396358</v>
      </c>
      <c r="H212" s="12">
        <v>522.32000000000005</v>
      </c>
      <c r="I212" s="80"/>
      <c r="J212" s="30">
        <v>4</v>
      </c>
      <c r="K212" s="31">
        <v>0</v>
      </c>
      <c r="L212" s="38">
        <v>5604410</v>
      </c>
      <c r="M212" s="39">
        <v>1687.48</v>
      </c>
      <c r="N212" s="45">
        <v>1298108</v>
      </c>
      <c r="O212" s="12">
        <v>486.13</v>
      </c>
      <c r="P212" s="80"/>
      <c r="Q212" s="30">
        <f t="shared" si="27"/>
        <v>160</v>
      </c>
      <c r="R212" s="31">
        <f t="shared" si="27"/>
        <v>0.01</v>
      </c>
      <c r="S212" s="38">
        <f t="shared" si="27"/>
        <v>316488</v>
      </c>
      <c r="T212" s="39">
        <f t="shared" si="27"/>
        <v>90.900000000000091</v>
      </c>
      <c r="U212" s="45">
        <f t="shared" si="27"/>
        <v>98250</v>
      </c>
      <c r="V212" s="12">
        <f t="shared" si="27"/>
        <v>36.190000000000055</v>
      </c>
      <c r="W212" s="80"/>
      <c r="X212" s="338">
        <f t="shared" si="28"/>
        <v>7317420</v>
      </c>
      <c r="Y212" s="350">
        <f t="shared" si="28"/>
        <v>2300.71</v>
      </c>
    </row>
    <row r="213" spans="1:25" hidden="1" outlineLevel="1">
      <c r="A213" s="91">
        <v>43302</v>
      </c>
      <c r="B213" s="92">
        <f t="shared" si="23"/>
        <v>7</v>
      </c>
      <c r="C213" s="30">
        <v>169</v>
      </c>
      <c r="D213" s="31">
        <v>0.01</v>
      </c>
      <c r="E213" s="38">
        <v>5889263</v>
      </c>
      <c r="F213" s="39">
        <v>1794.19</v>
      </c>
      <c r="G213" s="45">
        <v>1186933</v>
      </c>
      <c r="H213" s="12">
        <v>466.57</v>
      </c>
      <c r="I213" s="80"/>
      <c r="J213" s="30">
        <v>7</v>
      </c>
      <c r="K213" s="31">
        <v>0</v>
      </c>
      <c r="L213" s="38">
        <v>5582326</v>
      </c>
      <c r="M213" s="39">
        <v>1706.87</v>
      </c>
      <c r="N213" s="45">
        <v>1096817</v>
      </c>
      <c r="O213" s="12">
        <v>433.83</v>
      </c>
      <c r="P213" s="80"/>
      <c r="Q213" s="30">
        <f t="shared" si="27"/>
        <v>162</v>
      </c>
      <c r="R213" s="31">
        <f t="shared" si="27"/>
        <v>0.01</v>
      </c>
      <c r="S213" s="38">
        <f t="shared" si="27"/>
        <v>306937</v>
      </c>
      <c r="T213" s="39">
        <f t="shared" si="27"/>
        <v>87.320000000000164</v>
      </c>
      <c r="U213" s="45">
        <f t="shared" si="27"/>
        <v>90116</v>
      </c>
      <c r="V213" s="12">
        <f t="shared" si="27"/>
        <v>32.740000000000009</v>
      </c>
      <c r="W213" s="80"/>
      <c r="X213" s="338">
        <f t="shared" si="28"/>
        <v>7076365</v>
      </c>
      <c r="Y213" s="350">
        <f t="shared" si="28"/>
        <v>2260.77</v>
      </c>
    </row>
    <row r="214" spans="1:25" hidden="1" outlineLevel="1">
      <c r="A214" s="91">
        <v>43303</v>
      </c>
      <c r="B214" s="92">
        <f t="shared" si="23"/>
        <v>7</v>
      </c>
      <c r="C214" s="30">
        <v>157</v>
      </c>
      <c r="D214" s="31">
        <v>0.01</v>
      </c>
      <c r="E214" s="38">
        <v>4099472</v>
      </c>
      <c r="F214" s="39">
        <v>1264.31</v>
      </c>
      <c r="G214" s="45">
        <v>1106192</v>
      </c>
      <c r="H214" s="12">
        <v>398.08</v>
      </c>
      <c r="I214" s="80"/>
      <c r="J214" s="30">
        <v>5</v>
      </c>
      <c r="K214" s="31">
        <v>0</v>
      </c>
      <c r="L214" s="38">
        <v>3828962</v>
      </c>
      <c r="M214" s="39">
        <v>1186.2</v>
      </c>
      <c r="N214" s="45">
        <v>1022106</v>
      </c>
      <c r="O214" s="12">
        <v>367.87</v>
      </c>
      <c r="P214" s="80"/>
      <c r="Q214" s="30">
        <f t="shared" si="27"/>
        <v>152</v>
      </c>
      <c r="R214" s="31">
        <f t="shared" si="27"/>
        <v>0.01</v>
      </c>
      <c r="S214" s="38">
        <f t="shared" si="27"/>
        <v>270510</v>
      </c>
      <c r="T214" s="39">
        <f t="shared" si="27"/>
        <v>78.1099999999999</v>
      </c>
      <c r="U214" s="45">
        <f t="shared" si="27"/>
        <v>84086</v>
      </c>
      <c r="V214" s="12">
        <f t="shared" si="27"/>
        <v>30.20999999999998</v>
      </c>
      <c r="W214" s="80"/>
      <c r="X214" s="338">
        <f t="shared" si="28"/>
        <v>5205821</v>
      </c>
      <c r="Y214" s="350">
        <f t="shared" si="28"/>
        <v>1662.3999999999999</v>
      </c>
    </row>
    <row r="215" spans="1:25" hidden="1" outlineLevel="1">
      <c r="A215" s="91">
        <v>43304</v>
      </c>
      <c r="B215" s="92">
        <f t="shared" si="23"/>
        <v>7</v>
      </c>
      <c r="C215" s="30">
        <v>154</v>
      </c>
      <c r="D215" s="31">
        <v>0</v>
      </c>
      <c r="E215" s="38">
        <v>3679057</v>
      </c>
      <c r="F215" s="39">
        <v>1199.5999999999999</v>
      </c>
      <c r="G215" s="45">
        <v>1139811</v>
      </c>
      <c r="H215" s="12">
        <v>402.5</v>
      </c>
      <c r="I215" s="80"/>
      <c r="J215" s="30">
        <v>7</v>
      </c>
      <c r="K215" s="31">
        <v>0</v>
      </c>
      <c r="L215" s="38">
        <v>3406774</v>
      </c>
      <c r="M215" s="39">
        <v>1116.8499999999999</v>
      </c>
      <c r="N215" s="45">
        <v>1059676</v>
      </c>
      <c r="O215" s="12">
        <v>371.04</v>
      </c>
      <c r="P215" s="80"/>
      <c r="Q215" s="30">
        <f t="shared" si="27"/>
        <v>147</v>
      </c>
      <c r="R215" s="31">
        <f t="shared" si="27"/>
        <v>0</v>
      </c>
      <c r="S215" s="38">
        <f t="shared" si="27"/>
        <v>272283</v>
      </c>
      <c r="T215" s="39">
        <f t="shared" si="27"/>
        <v>82.75</v>
      </c>
      <c r="U215" s="45">
        <f t="shared" si="27"/>
        <v>80135</v>
      </c>
      <c r="V215" s="12">
        <f t="shared" si="27"/>
        <v>31.45999999999998</v>
      </c>
      <c r="W215" s="80"/>
      <c r="X215" s="338">
        <f t="shared" si="28"/>
        <v>4819022</v>
      </c>
      <c r="Y215" s="350">
        <f t="shared" si="28"/>
        <v>1602.1</v>
      </c>
    </row>
    <row r="216" spans="1:25" hidden="1" outlineLevel="1">
      <c r="A216" s="91">
        <v>43305</v>
      </c>
      <c r="B216" s="92">
        <f t="shared" si="23"/>
        <v>7</v>
      </c>
      <c r="C216" s="30">
        <v>152</v>
      </c>
      <c r="D216" s="31">
        <v>0.01</v>
      </c>
      <c r="E216" s="38">
        <v>3927937</v>
      </c>
      <c r="F216" s="39">
        <v>1248.1300000000001</v>
      </c>
      <c r="G216" s="45">
        <v>931419</v>
      </c>
      <c r="H216" s="12">
        <v>338.77</v>
      </c>
      <c r="I216" s="80"/>
      <c r="J216" s="30">
        <v>5</v>
      </c>
      <c r="K216" s="31">
        <v>0</v>
      </c>
      <c r="L216" s="38">
        <v>3653680</v>
      </c>
      <c r="M216" s="39">
        <v>1160.1199999999999</v>
      </c>
      <c r="N216" s="45">
        <v>853967</v>
      </c>
      <c r="O216" s="12">
        <v>311.76</v>
      </c>
      <c r="P216" s="80"/>
      <c r="Q216" s="30">
        <f t="shared" si="27"/>
        <v>147</v>
      </c>
      <c r="R216" s="31">
        <f t="shared" si="27"/>
        <v>0.01</v>
      </c>
      <c r="S216" s="38">
        <f t="shared" si="27"/>
        <v>274257</v>
      </c>
      <c r="T216" s="39">
        <f t="shared" si="27"/>
        <v>88.010000000000218</v>
      </c>
      <c r="U216" s="45">
        <f t="shared" si="27"/>
        <v>77452</v>
      </c>
      <c r="V216" s="12">
        <f t="shared" si="27"/>
        <v>27.009999999999991</v>
      </c>
      <c r="W216" s="80"/>
      <c r="X216" s="338">
        <f t="shared" si="28"/>
        <v>4859508</v>
      </c>
      <c r="Y216" s="350">
        <f t="shared" si="28"/>
        <v>1586.91</v>
      </c>
    </row>
    <row r="217" spans="1:25" hidden="1" outlineLevel="1">
      <c r="A217" s="91">
        <v>43306</v>
      </c>
      <c r="B217" s="92">
        <f t="shared" si="23"/>
        <v>7</v>
      </c>
      <c r="C217" s="30">
        <v>153</v>
      </c>
      <c r="D217" s="31">
        <v>0</v>
      </c>
      <c r="E217" s="38">
        <v>4248962</v>
      </c>
      <c r="F217" s="39">
        <v>1351.54</v>
      </c>
      <c r="G217" s="45">
        <v>903500</v>
      </c>
      <c r="H217" s="12">
        <v>322.67</v>
      </c>
      <c r="I217" s="80"/>
      <c r="J217" s="30">
        <v>12</v>
      </c>
      <c r="K217" s="31">
        <v>0</v>
      </c>
      <c r="L217" s="38">
        <v>3943070</v>
      </c>
      <c r="M217" s="39">
        <v>1264.27</v>
      </c>
      <c r="N217" s="45">
        <v>830737</v>
      </c>
      <c r="O217" s="12">
        <v>297.72000000000003</v>
      </c>
      <c r="P217" s="80"/>
      <c r="Q217" s="30">
        <f t="shared" si="27"/>
        <v>141</v>
      </c>
      <c r="R217" s="31">
        <f t="shared" si="27"/>
        <v>0</v>
      </c>
      <c r="S217" s="38">
        <f t="shared" si="27"/>
        <v>305892</v>
      </c>
      <c r="T217" s="39">
        <f t="shared" si="27"/>
        <v>87.269999999999982</v>
      </c>
      <c r="U217" s="45">
        <f t="shared" si="27"/>
        <v>72763</v>
      </c>
      <c r="V217" s="12">
        <f t="shared" si="27"/>
        <v>24.949999999999989</v>
      </c>
      <c r="W217" s="80"/>
      <c r="X217" s="338">
        <f t="shared" si="28"/>
        <v>5152615</v>
      </c>
      <c r="Y217" s="350">
        <f t="shared" si="28"/>
        <v>1674.21</v>
      </c>
    </row>
    <row r="218" spans="1:25" hidden="1" outlineLevel="1">
      <c r="A218" s="91">
        <v>43307</v>
      </c>
      <c r="B218" s="92">
        <f t="shared" si="23"/>
        <v>7</v>
      </c>
      <c r="C218" s="30">
        <v>175</v>
      </c>
      <c r="D218" s="31">
        <v>0.01</v>
      </c>
      <c r="E218" s="38">
        <v>6168379</v>
      </c>
      <c r="F218" s="39">
        <v>1995.84</v>
      </c>
      <c r="G218" s="45">
        <v>1329701</v>
      </c>
      <c r="H218" s="12">
        <v>433.69</v>
      </c>
      <c r="I218" s="80"/>
      <c r="J218" s="30">
        <v>10</v>
      </c>
      <c r="K218" s="31">
        <v>0</v>
      </c>
      <c r="L218" s="38">
        <v>5876229</v>
      </c>
      <c r="M218" s="39">
        <v>1908.47</v>
      </c>
      <c r="N218" s="45">
        <v>1242244</v>
      </c>
      <c r="O218" s="12">
        <v>404.31</v>
      </c>
      <c r="P218" s="80"/>
      <c r="Q218" s="30">
        <f t="shared" si="27"/>
        <v>165</v>
      </c>
      <c r="R218" s="31">
        <f t="shared" si="27"/>
        <v>0.01</v>
      </c>
      <c r="S218" s="38">
        <f t="shared" si="27"/>
        <v>292150</v>
      </c>
      <c r="T218" s="39">
        <f t="shared" si="27"/>
        <v>87.369999999999891</v>
      </c>
      <c r="U218" s="45">
        <f t="shared" si="27"/>
        <v>87457</v>
      </c>
      <c r="V218" s="12">
        <f t="shared" si="27"/>
        <v>29.379999999999995</v>
      </c>
      <c r="W218" s="80"/>
      <c r="X218" s="338">
        <f t="shared" si="28"/>
        <v>7498255</v>
      </c>
      <c r="Y218" s="350">
        <f t="shared" si="28"/>
        <v>2429.54</v>
      </c>
    </row>
    <row r="219" spans="1:25" hidden="1" outlineLevel="1">
      <c r="A219" s="91">
        <v>43308</v>
      </c>
      <c r="B219" s="92">
        <f t="shared" si="23"/>
        <v>7</v>
      </c>
      <c r="C219" s="30">
        <v>201</v>
      </c>
      <c r="D219" s="31">
        <v>0.01</v>
      </c>
      <c r="E219" s="38">
        <v>6401716</v>
      </c>
      <c r="F219" s="39">
        <v>2025.17</v>
      </c>
      <c r="G219" s="45">
        <v>1273327</v>
      </c>
      <c r="H219" s="12">
        <v>404.33</v>
      </c>
      <c r="I219" s="80"/>
      <c r="J219" s="30">
        <v>10</v>
      </c>
      <c r="K219" s="31">
        <v>0</v>
      </c>
      <c r="L219" s="38">
        <v>6102410</v>
      </c>
      <c r="M219" s="39">
        <v>1939.42</v>
      </c>
      <c r="N219" s="45">
        <v>1180528</v>
      </c>
      <c r="O219" s="12">
        <v>374.92</v>
      </c>
      <c r="P219" s="80"/>
      <c r="Q219" s="30">
        <f t="shared" si="27"/>
        <v>191</v>
      </c>
      <c r="R219" s="31">
        <f t="shared" si="27"/>
        <v>0.01</v>
      </c>
      <c r="S219" s="38">
        <f t="shared" si="27"/>
        <v>299306</v>
      </c>
      <c r="T219" s="39">
        <f t="shared" si="27"/>
        <v>85.75</v>
      </c>
      <c r="U219" s="45">
        <f t="shared" si="27"/>
        <v>92799</v>
      </c>
      <c r="V219" s="12">
        <f t="shared" si="27"/>
        <v>29.409999999999968</v>
      </c>
      <c r="W219" s="80"/>
      <c r="X219" s="338">
        <f t="shared" si="28"/>
        <v>7675244</v>
      </c>
      <c r="Y219" s="350">
        <f t="shared" si="28"/>
        <v>2429.5100000000002</v>
      </c>
    </row>
    <row r="220" spans="1:25" hidden="1" outlineLevel="1">
      <c r="A220" s="91">
        <v>43309</v>
      </c>
      <c r="B220" s="92">
        <f t="shared" si="23"/>
        <v>7</v>
      </c>
      <c r="C220" s="30">
        <v>178</v>
      </c>
      <c r="D220" s="31">
        <v>0</v>
      </c>
      <c r="E220" s="38">
        <v>6632048</v>
      </c>
      <c r="F220" s="39">
        <v>2092.6</v>
      </c>
      <c r="G220" s="45">
        <v>1768208</v>
      </c>
      <c r="H220" s="12">
        <v>579.37</v>
      </c>
      <c r="I220" s="80"/>
      <c r="J220" s="30">
        <v>7</v>
      </c>
      <c r="K220" s="31">
        <v>0</v>
      </c>
      <c r="L220" s="38">
        <v>6317252</v>
      </c>
      <c r="M220" s="39">
        <v>1995.88</v>
      </c>
      <c r="N220" s="45">
        <v>1656779</v>
      </c>
      <c r="O220" s="12">
        <v>536.65</v>
      </c>
      <c r="P220" s="80"/>
      <c r="Q220" s="30">
        <f t="shared" si="27"/>
        <v>171</v>
      </c>
      <c r="R220" s="31">
        <f t="shared" si="27"/>
        <v>0</v>
      </c>
      <c r="S220" s="38">
        <f t="shared" si="27"/>
        <v>314796</v>
      </c>
      <c r="T220" s="39">
        <f t="shared" si="27"/>
        <v>96.7199999999998</v>
      </c>
      <c r="U220" s="45">
        <f t="shared" si="27"/>
        <v>111429</v>
      </c>
      <c r="V220" s="12">
        <f t="shared" si="27"/>
        <v>42.720000000000027</v>
      </c>
      <c r="W220" s="80"/>
      <c r="X220" s="338">
        <f t="shared" si="28"/>
        <v>8400434</v>
      </c>
      <c r="Y220" s="350">
        <f t="shared" si="28"/>
        <v>2671.97</v>
      </c>
    </row>
    <row r="221" spans="1:25" hidden="1" outlineLevel="1">
      <c r="A221" s="91">
        <v>43310</v>
      </c>
      <c r="B221" s="92">
        <f t="shared" si="23"/>
        <v>7</v>
      </c>
      <c r="C221" s="30">
        <v>118</v>
      </c>
      <c r="D221" s="31">
        <v>0.01</v>
      </c>
      <c r="E221" s="38">
        <v>7279753</v>
      </c>
      <c r="F221" s="39">
        <v>2195.98</v>
      </c>
      <c r="G221" s="45">
        <v>1534759</v>
      </c>
      <c r="H221" s="12">
        <v>550.97</v>
      </c>
      <c r="I221" s="80"/>
      <c r="J221" s="30">
        <v>10</v>
      </c>
      <c r="K221" s="31">
        <v>0</v>
      </c>
      <c r="L221" s="38">
        <v>6955195</v>
      </c>
      <c r="M221" s="39">
        <v>2086.5500000000002</v>
      </c>
      <c r="N221" s="45">
        <v>1435281</v>
      </c>
      <c r="O221" s="12">
        <v>511.64</v>
      </c>
      <c r="P221" s="80"/>
      <c r="Q221" s="30">
        <f t="shared" si="27"/>
        <v>108</v>
      </c>
      <c r="R221" s="31">
        <f t="shared" si="27"/>
        <v>0.01</v>
      </c>
      <c r="S221" s="38">
        <f t="shared" si="27"/>
        <v>324558</v>
      </c>
      <c r="T221" s="39">
        <f t="shared" si="27"/>
        <v>109.42999999999984</v>
      </c>
      <c r="U221" s="45">
        <f t="shared" si="27"/>
        <v>99478</v>
      </c>
      <c r="V221" s="12">
        <f t="shared" si="27"/>
        <v>39.330000000000041</v>
      </c>
      <c r="W221" s="80"/>
      <c r="X221" s="338">
        <f t="shared" si="28"/>
        <v>8814630</v>
      </c>
      <c r="Y221" s="350">
        <f t="shared" si="28"/>
        <v>2746.96</v>
      </c>
    </row>
    <row r="222" spans="1:25" hidden="1" outlineLevel="1">
      <c r="A222" s="91">
        <v>43311</v>
      </c>
      <c r="B222" s="92">
        <f t="shared" si="23"/>
        <v>7</v>
      </c>
      <c r="C222" s="30">
        <v>144</v>
      </c>
      <c r="D222" s="31">
        <v>0</v>
      </c>
      <c r="E222" s="38">
        <v>5254053</v>
      </c>
      <c r="F222" s="39">
        <v>1587.91</v>
      </c>
      <c r="G222" s="45">
        <v>1483877</v>
      </c>
      <c r="H222" s="12">
        <v>539</v>
      </c>
      <c r="I222" s="80"/>
      <c r="J222" s="30">
        <v>5</v>
      </c>
      <c r="K222" s="31">
        <v>0</v>
      </c>
      <c r="L222" s="38">
        <v>4930628</v>
      </c>
      <c r="M222" s="39">
        <v>1486.85</v>
      </c>
      <c r="N222" s="45">
        <v>1386716</v>
      </c>
      <c r="O222" s="12">
        <v>496.99</v>
      </c>
      <c r="P222" s="80"/>
      <c r="Q222" s="30">
        <f t="shared" si="27"/>
        <v>139</v>
      </c>
      <c r="R222" s="31">
        <f t="shared" si="27"/>
        <v>0</v>
      </c>
      <c r="S222" s="38">
        <f t="shared" si="27"/>
        <v>323425</v>
      </c>
      <c r="T222" s="39">
        <f t="shared" si="27"/>
        <v>101.06000000000017</v>
      </c>
      <c r="U222" s="45">
        <f t="shared" si="27"/>
        <v>97161</v>
      </c>
      <c r="V222" s="12">
        <f t="shared" si="27"/>
        <v>42.009999999999991</v>
      </c>
      <c r="W222" s="80"/>
      <c r="X222" s="338">
        <f t="shared" si="28"/>
        <v>6738074</v>
      </c>
      <c r="Y222" s="350">
        <f t="shared" si="28"/>
        <v>2126.91</v>
      </c>
    </row>
    <row r="223" spans="1:25" hidden="1" outlineLevel="1">
      <c r="A223" s="91">
        <v>43312</v>
      </c>
      <c r="B223" s="92">
        <f t="shared" si="23"/>
        <v>7</v>
      </c>
      <c r="C223" s="30">
        <v>139</v>
      </c>
      <c r="D223" s="31">
        <v>0</v>
      </c>
      <c r="E223" s="38">
        <v>4516573</v>
      </c>
      <c r="F223" s="39">
        <v>1329.2</v>
      </c>
      <c r="G223" s="45">
        <v>1186913</v>
      </c>
      <c r="H223" s="12">
        <v>343.94</v>
      </c>
      <c r="I223" s="80"/>
      <c r="J223" s="30">
        <v>7</v>
      </c>
      <c r="K223" s="31">
        <v>0</v>
      </c>
      <c r="L223" s="38">
        <v>4186119</v>
      </c>
      <c r="M223" s="39">
        <v>1223.3</v>
      </c>
      <c r="N223" s="45">
        <v>1100526</v>
      </c>
      <c r="O223" s="12">
        <v>311.35000000000002</v>
      </c>
      <c r="P223" s="80"/>
      <c r="Q223" s="30">
        <f t="shared" si="27"/>
        <v>132</v>
      </c>
      <c r="R223" s="31">
        <f t="shared" si="27"/>
        <v>0</v>
      </c>
      <c r="S223" s="38">
        <f t="shared" si="27"/>
        <v>330454</v>
      </c>
      <c r="T223" s="39">
        <f t="shared" si="27"/>
        <v>105.90000000000009</v>
      </c>
      <c r="U223" s="45">
        <f t="shared" si="27"/>
        <v>86387</v>
      </c>
      <c r="V223" s="12">
        <f t="shared" si="27"/>
        <v>32.589999999999975</v>
      </c>
      <c r="W223" s="80"/>
      <c r="X223" s="338">
        <f t="shared" si="28"/>
        <v>5703625</v>
      </c>
      <c r="Y223" s="350">
        <f t="shared" si="28"/>
        <v>1673.14</v>
      </c>
    </row>
    <row r="224" spans="1:25" collapsed="1">
      <c r="A224" s="83"/>
      <c r="B224" s="83" t="s">
        <v>19</v>
      </c>
      <c r="C224" s="84">
        <f>SUBTOTAL(9,C225:C255)</f>
        <v>557895</v>
      </c>
      <c r="D224" s="85">
        <f t="shared" ref="D224:H224" si="29">SUBTOTAL(9,D225:D255)</f>
        <v>288.86400000000003</v>
      </c>
      <c r="E224" s="86">
        <f t="shared" si="29"/>
        <v>168781036</v>
      </c>
      <c r="F224" s="87">
        <f t="shared" si="29"/>
        <v>54772.393999999687</v>
      </c>
      <c r="G224" s="88">
        <f t="shared" si="29"/>
        <v>66967835</v>
      </c>
      <c r="H224" s="9">
        <f t="shared" si="29"/>
        <v>23652.75799999966</v>
      </c>
      <c r="I224" s="82"/>
      <c r="J224" s="84">
        <f t="shared" ref="J224:O224" si="30">SUBTOTAL(9,J225:J255)</f>
        <v>537474</v>
      </c>
      <c r="K224" s="85">
        <f t="shared" si="30"/>
        <v>280.82299999999998</v>
      </c>
      <c r="L224" s="86">
        <f t="shared" si="30"/>
        <v>152169499</v>
      </c>
      <c r="M224" s="87">
        <f t="shared" si="30"/>
        <v>48666.327000000063</v>
      </c>
      <c r="N224" s="88">
        <f t="shared" si="30"/>
        <v>63006163</v>
      </c>
      <c r="O224" s="9">
        <f t="shared" si="30"/>
        <v>21761.083999999759</v>
      </c>
      <c r="P224" s="82"/>
      <c r="Q224" s="84">
        <f t="shared" ref="Q224:V224" si="31">SUBTOTAL(9,Q225:Q255)</f>
        <v>20421</v>
      </c>
      <c r="R224" s="85">
        <f t="shared" si="31"/>
        <v>8.0409999999999933</v>
      </c>
      <c r="S224" s="86">
        <f t="shared" si="31"/>
        <v>16611537</v>
      </c>
      <c r="T224" s="87">
        <f t="shared" si="31"/>
        <v>6106.0669999996353</v>
      </c>
      <c r="U224" s="88">
        <f t="shared" si="31"/>
        <v>3961672</v>
      </c>
      <c r="V224" s="9">
        <f t="shared" si="31"/>
        <v>1891.6739999999013</v>
      </c>
      <c r="W224" s="82"/>
      <c r="X224" s="338"/>
      <c r="Y224" s="350"/>
    </row>
    <row r="225" spans="1:25" hidden="1" outlineLevel="1">
      <c r="A225" s="76">
        <v>43313</v>
      </c>
      <c r="B225" s="77">
        <f t="shared" si="23"/>
        <v>8</v>
      </c>
      <c r="C225" s="30">
        <v>146</v>
      </c>
      <c r="D225" s="31">
        <v>0.01</v>
      </c>
      <c r="E225" s="38">
        <v>4336732</v>
      </c>
      <c r="F225" s="39">
        <v>1226.0899999999999</v>
      </c>
      <c r="G225" s="45">
        <v>1389078</v>
      </c>
      <c r="H225" s="12">
        <v>722.18</v>
      </c>
      <c r="I225" s="80"/>
      <c r="J225" s="30">
        <v>8</v>
      </c>
      <c r="K225" s="31">
        <v>0</v>
      </c>
      <c r="L225" s="38">
        <v>4000592</v>
      </c>
      <c r="M225" s="39">
        <v>1109.25</v>
      </c>
      <c r="N225" s="45">
        <v>1295346</v>
      </c>
      <c r="O225" s="12">
        <v>639.72</v>
      </c>
      <c r="P225" s="80"/>
      <c r="Q225" s="30">
        <f t="shared" ref="Q225:V255" si="32">C225-J225</f>
        <v>138</v>
      </c>
      <c r="R225" s="31">
        <f t="shared" si="32"/>
        <v>0.01</v>
      </c>
      <c r="S225" s="38">
        <f t="shared" si="32"/>
        <v>336140</v>
      </c>
      <c r="T225" s="39">
        <f t="shared" si="32"/>
        <v>116.83999999999992</v>
      </c>
      <c r="U225" s="45">
        <f t="shared" si="32"/>
        <v>93732</v>
      </c>
      <c r="V225" s="12">
        <f t="shared" si="32"/>
        <v>82.459999999999923</v>
      </c>
      <c r="W225" s="80"/>
      <c r="X225" s="338">
        <f t="shared" si="28"/>
        <v>5725956</v>
      </c>
      <c r="Y225" s="350">
        <f t="shared" si="28"/>
        <v>1948.2799999999997</v>
      </c>
    </row>
    <row r="226" spans="1:25" hidden="1" outlineLevel="1">
      <c r="A226" s="76">
        <v>43314</v>
      </c>
      <c r="B226" s="77">
        <f t="shared" ref="B226:B291" si="33">MONTH(A226)</f>
        <v>8</v>
      </c>
      <c r="C226" s="30">
        <v>135</v>
      </c>
      <c r="D226" s="31">
        <v>0.01</v>
      </c>
      <c r="E226" s="38">
        <v>4414394</v>
      </c>
      <c r="F226" s="39">
        <v>1235.5999999999999</v>
      </c>
      <c r="G226" s="45">
        <v>1285773</v>
      </c>
      <c r="H226" s="12">
        <v>650.16</v>
      </c>
      <c r="I226" s="80"/>
      <c r="J226" s="30">
        <v>4</v>
      </c>
      <c r="K226" s="31">
        <v>0</v>
      </c>
      <c r="L226" s="38">
        <v>4066046</v>
      </c>
      <c r="M226" s="39">
        <v>1111.32</v>
      </c>
      <c r="N226" s="45">
        <v>1199420</v>
      </c>
      <c r="O226" s="12">
        <v>589.15</v>
      </c>
      <c r="P226" s="80"/>
      <c r="Q226" s="30">
        <f t="shared" si="32"/>
        <v>131</v>
      </c>
      <c r="R226" s="31">
        <f t="shared" si="32"/>
        <v>0.01</v>
      </c>
      <c r="S226" s="38">
        <f t="shared" si="32"/>
        <v>348348</v>
      </c>
      <c r="T226" s="39">
        <f t="shared" si="32"/>
        <v>124.27999999999997</v>
      </c>
      <c r="U226" s="45">
        <f t="shared" si="32"/>
        <v>86353</v>
      </c>
      <c r="V226" s="12">
        <f t="shared" si="32"/>
        <v>61.009999999999991</v>
      </c>
      <c r="W226" s="80"/>
      <c r="X226" s="338">
        <f t="shared" si="28"/>
        <v>5700302</v>
      </c>
      <c r="Y226" s="350">
        <f t="shared" si="28"/>
        <v>1885.77</v>
      </c>
    </row>
    <row r="227" spans="1:25" hidden="1" outlineLevel="1">
      <c r="A227" s="76">
        <v>43315</v>
      </c>
      <c r="B227" s="77">
        <f t="shared" si="33"/>
        <v>8</v>
      </c>
      <c r="C227" s="30">
        <v>133</v>
      </c>
      <c r="D227" s="31">
        <v>0</v>
      </c>
      <c r="E227" s="38">
        <v>6620751</v>
      </c>
      <c r="F227" s="39">
        <v>1715.01</v>
      </c>
      <c r="G227" s="45">
        <v>2142699</v>
      </c>
      <c r="H227" s="12">
        <v>606.44000000000005</v>
      </c>
      <c r="I227" s="80"/>
      <c r="J227" s="30">
        <v>11</v>
      </c>
      <c r="K227" s="31">
        <v>0</v>
      </c>
      <c r="L227" s="38">
        <v>6162395</v>
      </c>
      <c r="M227" s="39">
        <v>1556.21</v>
      </c>
      <c r="N227" s="45">
        <v>2025897</v>
      </c>
      <c r="O227" s="12">
        <v>556.26</v>
      </c>
      <c r="P227" s="80"/>
      <c r="Q227" s="30">
        <f t="shared" si="32"/>
        <v>122</v>
      </c>
      <c r="R227" s="31">
        <f t="shared" si="32"/>
        <v>0</v>
      </c>
      <c r="S227" s="38">
        <f t="shared" si="32"/>
        <v>458356</v>
      </c>
      <c r="T227" s="39">
        <f t="shared" si="32"/>
        <v>158.79999999999995</v>
      </c>
      <c r="U227" s="45">
        <f t="shared" si="32"/>
        <v>116802</v>
      </c>
      <c r="V227" s="12">
        <f t="shared" si="32"/>
        <v>50.180000000000064</v>
      </c>
      <c r="W227" s="80"/>
      <c r="X227" s="338">
        <f t="shared" si="28"/>
        <v>8763583</v>
      </c>
      <c r="Y227" s="350">
        <f t="shared" si="28"/>
        <v>2321.4499999999998</v>
      </c>
    </row>
    <row r="228" spans="1:25" hidden="1" outlineLevel="1">
      <c r="A228" s="76">
        <v>43316</v>
      </c>
      <c r="B228" s="77">
        <f t="shared" si="33"/>
        <v>8</v>
      </c>
      <c r="C228" s="30">
        <v>158</v>
      </c>
      <c r="D228" s="31">
        <v>0</v>
      </c>
      <c r="E228" s="38">
        <v>6911042</v>
      </c>
      <c r="F228" s="39">
        <v>1711.68</v>
      </c>
      <c r="G228" s="45">
        <v>2034599</v>
      </c>
      <c r="H228" s="12">
        <v>517.92999999999995</v>
      </c>
      <c r="I228" s="80"/>
      <c r="J228" s="30">
        <v>19</v>
      </c>
      <c r="K228" s="31">
        <v>0</v>
      </c>
      <c r="L228" s="38">
        <v>6329388</v>
      </c>
      <c r="M228" s="39">
        <v>1542.73</v>
      </c>
      <c r="N228" s="45">
        <v>1913619</v>
      </c>
      <c r="O228" s="12">
        <v>474.75</v>
      </c>
      <c r="P228" s="80"/>
      <c r="Q228" s="30">
        <f t="shared" si="32"/>
        <v>139</v>
      </c>
      <c r="R228" s="31">
        <f t="shared" si="32"/>
        <v>0</v>
      </c>
      <c r="S228" s="38">
        <f t="shared" si="32"/>
        <v>581654</v>
      </c>
      <c r="T228" s="39">
        <f t="shared" si="32"/>
        <v>168.95000000000005</v>
      </c>
      <c r="U228" s="45">
        <f t="shared" si="32"/>
        <v>120980</v>
      </c>
      <c r="V228" s="12">
        <f t="shared" si="32"/>
        <v>43.17999999999995</v>
      </c>
      <c r="W228" s="80"/>
      <c r="X228" s="338">
        <f t="shared" si="28"/>
        <v>8945799</v>
      </c>
      <c r="Y228" s="350">
        <f t="shared" si="28"/>
        <v>2229.61</v>
      </c>
    </row>
    <row r="229" spans="1:25" hidden="1" outlineLevel="1">
      <c r="A229" s="76">
        <v>43317</v>
      </c>
      <c r="B229" s="77">
        <f t="shared" si="33"/>
        <v>8</v>
      </c>
      <c r="C229" s="30">
        <v>175</v>
      </c>
      <c r="D229" s="31">
        <v>0</v>
      </c>
      <c r="E229" s="38">
        <v>4976551</v>
      </c>
      <c r="F229" s="39">
        <v>1270.49</v>
      </c>
      <c r="G229" s="45">
        <v>1938824</v>
      </c>
      <c r="H229" s="12">
        <v>504.46</v>
      </c>
      <c r="I229" s="80"/>
      <c r="J229" s="30">
        <v>21</v>
      </c>
      <c r="K229" s="31">
        <v>0</v>
      </c>
      <c r="L229" s="38">
        <v>4416890</v>
      </c>
      <c r="M229" s="39">
        <v>1120.67</v>
      </c>
      <c r="N229" s="45">
        <v>1817922</v>
      </c>
      <c r="O229" s="12">
        <v>459.21</v>
      </c>
      <c r="P229" s="80"/>
      <c r="Q229" s="30">
        <f t="shared" si="32"/>
        <v>154</v>
      </c>
      <c r="R229" s="31">
        <f t="shared" si="32"/>
        <v>0</v>
      </c>
      <c r="S229" s="38">
        <f t="shared" si="32"/>
        <v>559661</v>
      </c>
      <c r="T229" s="39">
        <f t="shared" si="32"/>
        <v>149.81999999999994</v>
      </c>
      <c r="U229" s="45">
        <f t="shared" si="32"/>
        <v>120902</v>
      </c>
      <c r="V229" s="12">
        <f t="shared" si="32"/>
        <v>45.25</v>
      </c>
      <c r="W229" s="80"/>
      <c r="X229" s="338">
        <f t="shared" si="28"/>
        <v>6915550</v>
      </c>
      <c r="Y229" s="350">
        <f t="shared" si="28"/>
        <v>1774.95</v>
      </c>
    </row>
    <row r="230" spans="1:25" hidden="1" outlineLevel="1">
      <c r="A230" s="76">
        <v>43318</v>
      </c>
      <c r="B230" s="77">
        <f t="shared" si="33"/>
        <v>8</v>
      </c>
      <c r="C230" s="30">
        <v>183</v>
      </c>
      <c r="D230" s="31">
        <v>0</v>
      </c>
      <c r="E230" s="38">
        <v>4552502</v>
      </c>
      <c r="F230" s="39">
        <v>1300.02</v>
      </c>
      <c r="G230" s="45">
        <v>1837240</v>
      </c>
      <c r="H230" s="12">
        <v>503.34</v>
      </c>
      <c r="I230" s="80"/>
      <c r="J230" s="30">
        <v>14</v>
      </c>
      <c r="K230" s="31">
        <v>0</v>
      </c>
      <c r="L230" s="38">
        <v>4095523</v>
      </c>
      <c r="M230" s="39">
        <v>1145.29</v>
      </c>
      <c r="N230" s="45">
        <v>1727769</v>
      </c>
      <c r="O230" s="12">
        <v>463.47</v>
      </c>
      <c r="P230" s="80"/>
      <c r="Q230" s="30">
        <f t="shared" si="32"/>
        <v>169</v>
      </c>
      <c r="R230" s="31">
        <f t="shared" si="32"/>
        <v>0</v>
      </c>
      <c r="S230" s="38">
        <f t="shared" si="32"/>
        <v>456979</v>
      </c>
      <c r="T230" s="39">
        <f t="shared" si="32"/>
        <v>154.73000000000002</v>
      </c>
      <c r="U230" s="45">
        <f t="shared" si="32"/>
        <v>109471</v>
      </c>
      <c r="V230" s="12">
        <f t="shared" si="32"/>
        <v>39.869999999999948</v>
      </c>
      <c r="W230" s="80"/>
      <c r="X230" s="338">
        <f t="shared" si="28"/>
        <v>6389925</v>
      </c>
      <c r="Y230" s="350">
        <f t="shared" si="28"/>
        <v>1803.36</v>
      </c>
    </row>
    <row r="231" spans="1:25" hidden="1" outlineLevel="1">
      <c r="A231" s="76">
        <v>43319</v>
      </c>
      <c r="B231" s="77">
        <f t="shared" si="33"/>
        <v>8</v>
      </c>
      <c r="C231" s="30">
        <v>155</v>
      </c>
      <c r="D231" s="31">
        <v>0</v>
      </c>
      <c r="E231" s="38">
        <v>4412558</v>
      </c>
      <c r="F231" s="39">
        <v>1354.08</v>
      </c>
      <c r="G231" s="45">
        <v>1642761</v>
      </c>
      <c r="H231" s="12">
        <v>451.48</v>
      </c>
      <c r="I231" s="80"/>
      <c r="J231" s="30">
        <v>12</v>
      </c>
      <c r="K231" s="31">
        <v>0</v>
      </c>
      <c r="L231" s="38">
        <v>3932641</v>
      </c>
      <c r="M231" s="39">
        <v>1132.0999999999999</v>
      </c>
      <c r="N231" s="45">
        <v>1542845</v>
      </c>
      <c r="O231" s="12">
        <v>411.17</v>
      </c>
      <c r="P231" s="80"/>
      <c r="Q231" s="30">
        <f t="shared" si="32"/>
        <v>143</v>
      </c>
      <c r="R231" s="31">
        <f t="shared" si="32"/>
        <v>0</v>
      </c>
      <c r="S231" s="38">
        <f t="shared" si="32"/>
        <v>479917</v>
      </c>
      <c r="T231" s="39">
        <f t="shared" si="32"/>
        <v>221.98000000000002</v>
      </c>
      <c r="U231" s="45">
        <f t="shared" si="32"/>
        <v>99916</v>
      </c>
      <c r="V231" s="12">
        <f t="shared" si="32"/>
        <v>40.31</v>
      </c>
      <c r="W231" s="80"/>
      <c r="X231" s="338">
        <f t="shared" si="28"/>
        <v>6055474</v>
      </c>
      <c r="Y231" s="350">
        <f t="shared" si="28"/>
        <v>1805.56</v>
      </c>
    </row>
    <row r="232" spans="1:25" hidden="1" outlineLevel="1">
      <c r="A232" s="76">
        <v>43320</v>
      </c>
      <c r="B232" s="77">
        <f t="shared" si="33"/>
        <v>8</v>
      </c>
      <c r="C232" s="30">
        <v>153</v>
      </c>
      <c r="D232" s="31">
        <v>0</v>
      </c>
      <c r="E232" s="38">
        <v>4296506</v>
      </c>
      <c r="F232" s="39">
        <v>1341.4</v>
      </c>
      <c r="G232" s="45">
        <v>1913859</v>
      </c>
      <c r="H232" s="12">
        <v>696.75</v>
      </c>
      <c r="I232" s="80"/>
      <c r="J232" s="30">
        <v>5</v>
      </c>
      <c r="K232" s="31">
        <v>0</v>
      </c>
      <c r="L232" s="38">
        <v>3797933</v>
      </c>
      <c r="M232" s="39">
        <v>1112.18</v>
      </c>
      <c r="N232" s="45">
        <v>1803214</v>
      </c>
      <c r="O232" s="12">
        <v>630.98</v>
      </c>
      <c r="P232" s="80"/>
      <c r="Q232" s="30">
        <f t="shared" si="32"/>
        <v>148</v>
      </c>
      <c r="R232" s="31">
        <f t="shared" si="32"/>
        <v>0</v>
      </c>
      <c r="S232" s="38">
        <f t="shared" si="32"/>
        <v>498573</v>
      </c>
      <c r="T232" s="39">
        <f t="shared" si="32"/>
        <v>229.22000000000003</v>
      </c>
      <c r="U232" s="45">
        <f t="shared" si="32"/>
        <v>110645</v>
      </c>
      <c r="V232" s="12">
        <f t="shared" si="32"/>
        <v>65.769999999999982</v>
      </c>
      <c r="W232" s="80"/>
      <c r="X232" s="338">
        <f t="shared" si="28"/>
        <v>6210518</v>
      </c>
      <c r="Y232" s="350">
        <f t="shared" si="28"/>
        <v>2038.15</v>
      </c>
    </row>
    <row r="233" spans="1:25" hidden="1" outlineLevel="1">
      <c r="A233" s="76">
        <v>43321</v>
      </c>
      <c r="B233" s="77">
        <f t="shared" si="33"/>
        <v>8</v>
      </c>
      <c r="C233" s="30">
        <v>192</v>
      </c>
      <c r="D233" s="31">
        <v>0</v>
      </c>
      <c r="E233" s="38">
        <v>4603525</v>
      </c>
      <c r="F233" s="39">
        <v>1294.5999999999999</v>
      </c>
      <c r="G233" s="45">
        <v>1948981</v>
      </c>
      <c r="H233" s="12">
        <v>685.47</v>
      </c>
      <c r="I233" s="80"/>
      <c r="J233" s="30">
        <v>14</v>
      </c>
      <c r="K233" s="31">
        <v>0</v>
      </c>
      <c r="L233" s="38">
        <v>4074742</v>
      </c>
      <c r="M233" s="39">
        <v>1084.49</v>
      </c>
      <c r="N233" s="45">
        <v>1840523</v>
      </c>
      <c r="O233" s="12">
        <v>630.80999999999995</v>
      </c>
      <c r="P233" s="80"/>
      <c r="Q233" s="30">
        <f t="shared" si="32"/>
        <v>178</v>
      </c>
      <c r="R233" s="31">
        <f t="shared" si="32"/>
        <v>0</v>
      </c>
      <c r="S233" s="38">
        <f t="shared" si="32"/>
        <v>528783</v>
      </c>
      <c r="T233" s="39">
        <f t="shared" si="32"/>
        <v>210.1099999999999</v>
      </c>
      <c r="U233" s="45">
        <f t="shared" si="32"/>
        <v>108458</v>
      </c>
      <c r="V233" s="12">
        <f t="shared" si="32"/>
        <v>54.660000000000082</v>
      </c>
      <c r="W233" s="80"/>
      <c r="X233" s="338">
        <f t="shared" si="28"/>
        <v>6552698</v>
      </c>
      <c r="Y233" s="350">
        <f t="shared" si="28"/>
        <v>1980.07</v>
      </c>
    </row>
    <row r="234" spans="1:25" hidden="1" outlineLevel="1">
      <c r="A234" s="76">
        <v>43322</v>
      </c>
      <c r="B234" s="77">
        <f t="shared" si="33"/>
        <v>8</v>
      </c>
      <c r="C234" s="30">
        <v>175</v>
      </c>
      <c r="D234" s="31">
        <v>0.01</v>
      </c>
      <c r="E234" s="38">
        <v>6422322</v>
      </c>
      <c r="F234" s="39">
        <v>1721.98</v>
      </c>
      <c r="G234" s="45">
        <v>2609461</v>
      </c>
      <c r="H234" s="12">
        <v>1009.56</v>
      </c>
      <c r="I234" s="80"/>
      <c r="J234" s="30">
        <v>21</v>
      </c>
      <c r="K234" s="31">
        <v>0</v>
      </c>
      <c r="L234" s="38">
        <v>5840735</v>
      </c>
      <c r="M234" s="39">
        <v>1455.97</v>
      </c>
      <c r="N234" s="45">
        <v>2471890</v>
      </c>
      <c r="O234" s="12">
        <v>928.34</v>
      </c>
      <c r="P234" s="80"/>
      <c r="Q234" s="30">
        <f t="shared" si="32"/>
        <v>154</v>
      </c>
      <c r="R234" s="31">
        <f t="shared" si="32"/>
        <v>0.01</v>
      </c>
      <c r="S234" s="38">
        <f t="shared" si="32"/>
        <v>581587</v>
      </c>
      <c r="T234" s="39">
        <f t="shared" si="32"/>
        <v>266.01</v>
      </c>
      <c r="U234" s="45">
        <f t="shared" si="32"/>
        <v>137571</v>
      </c>
      <c r="V234" s="12">
        <f t="shared" si="32"/>
        <v>81.219999999999914</v>
      </c>
      <c r="W234" s="80"/>
      <c r="X234" s="338">
        <f t="shared" si="28"/>
        <v>9031958</v>
      </c>
      <c r="Y234" s="350">
        <f t="shared" si="28"/>
        <v>2731.55</v>
      </c>
    </row>
    <row r="235" spans="1:25" hidden="1" outlineLevel="1">
      <c r="A235" s="76">
        <v>43323</v>
      </c>
      <c r="B235" s="77">
        <f t="shared" si="33"/>
        <v>8</v>
      </c>
      <c r="C235" s="30">
        <v>177</v>
      </c>
      <c r="D235" s="31">
        <v>9.0000000000000011E-3</v>
      </c>
      <c r="E235" s="38">
        <v>6861148</v>
      </c>
      <c r="F235" s="39">
        <v>2032.4549999998717</v>
      </c>
      <c r="G235" s="45">
        <v>2667293</v>
      </c>
      <c r="H235" s="12">
        <v>997.61599999996315</v>
      </c>
      <c r="I235" s="80"/>
      <c r="J235" s="30">
        <v>7</v>
      </c>
      <c r="K235" s="31">
        <v>0</v>
      </c>
      <c r="L235" s="38">
        <v>6225045</v>
      </c>
      <c r="M235" s="39">
        <v>1751.52</v>
      </c>
      <c r="N235" s="45">
        <v>2525922</v>
      </c>
      <c r="O235" s="12">
        <v>926.04</v>
      </c>
      <c r="P235" s="80"/>
      <c r="Q235" s="30">
        <f t="shared" si="32"/>
        <v>170</v>
      </c>
      <c r="R235" s="31">
        <f t="shared" si="32"/>
        <v>9.0000000000000011E-3</v>
      </c>
      <c r="S235" s="38">
        <f t="shared" si="32"/>
        <v>636103</v>
      </c>
      <c r="T235" s="39">
        <f t="shared" si="32"/>
        <v>280.93499999987171</v>
      </c>
      <c r="U235" s="45">
        <f t="shared" si="32"/>
        <v>141371</v>
      </c>
      <c r="V235" s="12">
        <f t="shared" si="32"/>
        <v>71.575999999963187</v>
      </c>
      <c r="W235" s="80"/>
      <c r="X235" s="338">
        <f t="shared" si="28"/>
        <v>9528618</v>
      </c>
      <c r="Y235" s="350">
        <f t="shared" si="28"/>
        <v>3030.0799999998349</v>
      </c>
    </row>
    <row r="236" spans="1:25" hidden="1" outlineLevel="1">
      <c r="A236" s="76">
        <v>43324</v>
      </c>
      <c r="B236" s="77">
        <f t="shared" si="33"/>
        <v>8</v>
      </c>
      <c r="C236" s="30">
        <v>190</v>
      </c>
      <c r="D236" s="31">
        <v>3.0000000000000001E-3</v>
      </c>
      <c r="E236" s="38">
        <v>7348863</v>
      </c>
      <c r="F236" s="39">
        <v>2037.6829999998777</v>
      </c>
      <c r="G236" s="45">
        <v>3297715</v>
      </c>
      <c r="H236" s="12">
        <v>930.505999999962</v>
      </c>
      <c r="I236" s="80"/>
      <c r="J236" s="30">
        <v>14</v>
      </c>
      <c r="K236" s="31">
        <v>0</v>
      </c>
      <c r="L236" s="38">
        <v>6772382</v>
      </c>
      <c r="M236" s="39">
        <v>1788.09</v>
      </c>
      <c r="N236" s="45">
        <v>3145539</v>
      </c>
      <c r="O236" s="12">
        <v>863.5</v>
      </c>
      <c r="P236" s="80"/>
      <c r="Q236" s="30">
        <f t="shared" si="32"/>
        <v>176</v>
      </c>
      <c r="R236" s="31">
        <f t="shared" si="32"/>
        <v>3.0000000000000001E-3</v>
      </c>
      <c r="S236" s="38">
        <f t="shared" si="32"/>
        <v>576481</v>
      </c>
      <c r="T236" s="39">
        <f t="shared" si="32"/>
        <v>249.59299999987775</v>
      </c>
      <c r="U236" s="45">
        <f t="shared" si="32"/>
        <v>152176</v>
      </c>
      <c r="V236" s="12">
        <f t="shared" si="32"/>
        <v>67.005999999962</v>
      </c>
      <c r="W236" s="80"/>
      <c r="X236" s="338">
        <f t="shared" si="28"/>
        <v>10646768</v>
      </c>
      <c r="Y236" s="350">
        <f t="shared" si="28"/>
        <v>2968.1919999998395</v>
      </c>
    </row>
    <row r="237" spans="1:25" hidden="1" outlineLevel="1">
      <c r="A237" s="76">
        <v>43325</v>
      </c>
      <c r="B237" s="77">
        <f t="shared" si="33"/>
        <v>8</v>
      </c>
      <c r="C237" s="30">
        <v>169</v>
      </c>
      <c r="D237" s="31">
        <v>6.0000000000000001E-3</v>
      </c>
      <c r="E237" s="38">
        <v>5568631</v>
      </c>
      <c r="F237" s="39">
        <v>1621.6259999998747</v>
      </c>
      <c r="G237" s="45">
        <v>2479034</v>
      </c>
      <c r="H237" s="12">
        <v>733.24899999996467</v>
      </c>
      <c r="I237" s="80"/>
      <c r="J237" s="30">
        <v>5</v>
      </c>
      <c r="K237" s="31">
        <v>0</v>
      </c>
      <c r="L237" s="38">
        <v>5059264</v>
      </c>
      <c r="M237" s="39">
        <v>1413.75</v>
      </c>
      <c r="N237" s="45">
        <v>2351474</v>
      </c>
      <c r="O237" s="12">
        <v>674.38</v>
      </c>
      <c r="P237" s="80"/>
      <c r="Q237" s="30">
        <f t="shared" si="32"/>
        <v>164</v>
      </c>
      <c r="R237" s="31">
        <f t="shared" si="32"/>
        <v>6.0000000000000001E-3</v>
      </c>
      <c r="S237" s="38">
        <f t="shared" si="32"/>
        <v>509367</v>
      </c>
      <c r="T237" s="39">
        <f t="shared" si="32"/>
        <v>207.87599999987469</v>
      </c>
      <c r="U237" s="45">
        <f t="shared" si="32"/>
        <v>127560</v>
      </c>
      <c r="V237" s="12">
        <f t="shared" si="32"/>
        <v>58.868999999964672</v>
      </c>
      <c r="W237" s="80"/>
      <c r="X237" s="338">
        <f t="shared" si="28"/>
        <v>8047834</v>
      </c>
      <c r="Y237" s="350">
        <f t="shared" si="28"/>
        <v>2354.8809999998393</v>
      </c>
    </row>
    <row r="238" spans="1:25" hidden="1" outlineLevel="1">
      <c r="A238" s="76">
        <v>43326</v>
      </c>
      <c r="B238" s="77">
        <f t="shared" si="33"/>
        <v>8</v>
      </c>
      <c r="C238" s="30">
        <v>113</v>
      </c>
      <c r="D238" s="31">
        <v>3.0000000000000001E-3</v>
      </c>
      <c r="E238" s="38">
        <v>4884670</v>
      </c>
      <c r="F238" s="39">
        <v>1597.0149999999658</v>
      </c>
      <c r="G238" s="45">
        <v>1832404</v>
      </c>
      <c r="H238" s="12">
        <v>585.87799999999004</v>
      </c>
      <c r="I238" s="80"/>
      <c r="J238" s="30">
        <v>4</v>
      </c>
      <c r="K238" s="31">
        <v>0</v>
      </c>
      <c r="L238" s="38">
        <v>4409988</v>
      </c>
      <c r="M238" s="39">
        <v>1433.7669999999648</v>
      </c>
      <c r="N238" s="45">
        <v>1721576</v>
      </c>
      <c r="O238" s="12">
        <v>540.1609999999896</v>
      </c>
      <c r="P238" s="80"/>
      <c r="Q238" s="30">
        <f t="shared" si="32"/>
        <v>109</v>
      </c>
      <c r="R238" s="31">
        <f t="shared" si="32"/>
        <v>3.0000000000000001E-3</v>
      </c>
      <c r="S238" s="38">
        <f t="shared" si="32"/>
        <v>474682</v>
      </c>
      <c r="T238" s="39">
        <f t="shared" si="32"/>
        <v>163.24800000000096</v>
      </c>
      <c r="U238" s="45">
        <f t="shared" si="32"/>
        <v>110828</v>
      </c>
      <c r="V238" s="12">
        <f t="shared" si="32"/>
        <v>45.717000000000439</v>
      </c>
      <c r="W238" s="80"/>
      <c r="X238" s="338">
        <f t="shared" si="28"/>
        <v>6717187</v>
      </c>
      <c r="Y238" s="350">
        <f t="shared" si="28"/>
        <v>2182.8959999999556</v>
      </c>
    </row>
    <row r="239" spans="1:25" hidden="1" outlineLevel="1">
      <c r="A239" s="76">
        <v>43327</v>
      </c>
      <c r="B239" s="77">
        <f t="shared" si="33"/>
        <v>8</v>
      </c>
      <c r="C239" s="30">
        <v>128</v>
      </c>
      <c r="D239" s="31">
        <v>2E-3</v>
      </c>
      <c r="E239" s="38">
        <v>4614222</v>
      </c>
      <c r="F239" s="39">
        <v>1983.271999999967</v>
      </c>
      <c r="G239" s="45">
        <v>1801079</v>
      </c>
      <c r="H239" s="12">
        <v>610.93599999998958</v>
      </c>
      <c r="I239" s="80"/>
      <c r="J239" s="30">
        <v>11</v>
      </c>
      <c r="K239" s="31">
        <v>0</v>
      </c>
      <c r="L239" s="38">
        <v>4163895</v>
      </c>
      <c r="M239" s="39">
        <v>1824.1259999999625</v>
      </c>
      <c r="N239" s="45">
        <v>1688160</v>
      </c>
      <c r="O239" s="12">
        <v>571.18799999998907</v>
      </c>
      <c r="P239" s="80"/>
      <c r="Q239" s="30">
        <f t="shared" si="32"/>
        <v>117</v>
      </c>
      <c r="R239" s="31">
        <f t="shared" si="32"/>
        <v>2E-3</v>
      </c>
      <c r="S239" s="38">
        <f t="shared" si="32"/>
        <v>450327</v>
      </c>
      <c r="T239" s="39">
        <f t="shared" si="32"/>
        <v>159.14600000000451</v>
      </c>
      <c r="U239" s="45">
        <f t="shared" si="32"/>
        <v>112919</v>
      </c>
      <c r="V239" s="12">
        <f t="shared" si="32"/>
        <v>39.748000000000502</v>
      </c>
      <c r="W239" s="80"/>
      <c r="X239" s="338">
        <f t="shared" si="28"/>
        <v>6415429</v>
      </c>
      <c r="Y239" s="350">
        <f t="shared" si="28"/>
        <v>2594.2099999999564</v>
      </c>
    </row>
    <row r="240" spans="1:25" hidden="1" outlineLevel="1">
      <c r="A240" s="76">
        <v>43328</v>
      </c>
      <c r="B240" s="77">
        <f t="shared" si="33"/>
        <v>8</v>
      </c>
      <c r="C240" s="30">
        <v>151</v>
      </c>
      <c r="D240" s="31">
        <v>5.0000000000000001E-3</v>
      </c>
      <c r="E240" s="38">
        <v>4439824</v>
      </c>
      <c r="F240" s="39">
        <v>1831.5669999999643</v>
      </c>
      <c r="G240" s="45">
        <v>1976592</v>
      </c>
      <c r="H240" s="12">
        <v>699.41499999998894</v>
      </c>
      <c r="I240" s="80"/>
      <c r="J240" s="30">
        <v>13</v>
      </c>
      <c r="K240" s="31">
        <v>0</v>
      </c>
      <c r="L240" s="38">
        <v>3980235</v>
      </c>
      <c r="M240" s="39">
        <v>1672.7829999999597</v>
      </c>
      <c r="N240" s="45">
        <v>1837142</v>
      </c>
      <c r="O240" s="12">
        <v>652.49199999998848</v>
      </c>
      <c r="P240" s="80"/>
      <c r="Q240" s="30">
        <f t="shared" si="32"/>
        <v>138</v>
      </c>
      <c r="R240" s="31">
        <f t="shared" si="32"/>
        <v>5.0000000000000001E-3</v>
      </c>
      <c r="S240" s="38">
        <f t="shared" si="32"/>
        <v>459589</v>
      </c>
      <c r="T240" s="39">
        <f t="shared" si="32"/>
        <v>158.78400000000465</v>
      </c>
      <c r="U240" s="45">
        <f t="shared" si="32"/>
        <v>139450</v>
      </c>
      <c r="V240" s="12">
        <f t="shared" si="32"/>
        <v>46.923000000000457</v>
      </c>
      <c r="W240" s="80"/>
      <c r="X240" s="338">
        <f t="shared" si="28"/>
        <v>6416567</v>
      </c>
      <c r="Y240" s="350">
        <f t="shared" si="28"/>
        <v>2530.9869999999532</v>
      </c>
    </row>
    <row r="241" spans="1:25" hidden="1" outlineLevel="1">
      <c r="A241" s="76">
        <v>43329</v>
      </c>
      <c r="B241" s="77">
        <f t="shared" si="33"/>
        <v>8</v>
      </c>
      <c r="C241" s="30">
        <v>136</v>
      </c>
      <c r="D241" s="31">
        <v>5.0000000000000001E-3</v>
      </c>
      <c r="E241" s="38">
        <v>6924365</v>
      </c>
      <c r="F241" s="39">
        <v>2490.1710000001453</v>
      </c>
      <c r="G241" s="45">
        <v>1998500</v>
      </c>
      <c r="H241" s="12">
        <v>644.11299999999073</v>
      </c>
      <c r="I241" s="80"/>
      <c r="J241" s="30">
        <v>1</v>
      </c>
      <c r="K241" s="31">
        <v>0</v>
      </c>
      <c r="L241" s="38">
        <v>6356238</v>
      </c>
      <c r="M241" s="39">
        <v>2303.7640000001443</v>
      </c>
      <c r="N241" s="45">
        <v>1857989</v>
      </c>
      <c r="O241" s="12">
        <v>606.44299999999021</v>
      </c>
      <c r="P241" s="80"/>
      <c r="Q241" s="30">
        <f t="shared" si="32"/>
        <v>135</v>
      </c>
      <c r="R241" s="31">
        <f t="shared" si="32"/>
        <v>5.0000000000000001E-3</v>
      </c>
      <c r="S241" s="38">
        <f t="shared" si="32"/>
        <v>568127</v>
      </c>
      <c r="T241" s="39">
        <f t="shared" si="32"/>
        <v>186.40700000000106</v>
      </c>
      <c r="U241" s="45">
        <f t="shared" si="32"/>
        <v>140511</v>
      </c>
      <c r="V241" s="12">
        <f t="shared" si="32"/>
        <v>37.670000000000528</v>
      </c>
      <c r="W241" s="80"/>
      <c r="X241" s="338">
        <f t="shared" si="28"/>
        <v>8923001</v>
      </c>
      <c r="Y241" s="350">
        <f t="shared" si="28"/>
        <v>3134.2890000001362</v>
      </c>
    </row>
    <row r="242" spans="1:25" hidden="1" outlineLevel="1">
      <c r="A242" s="76">
        <v>43330</v>
      </c>
      <c r="B242" s="77">
        <f t="shared" si="33"/>
        <v>8</v>
      </c>
      <c r="C242" s="30">
        <v>165</v>
      </c>
      <c r="D242" s="31">
        <v>3.0000000000000001E-3</v>
      </c>
      <c r="E242" s="38">
        <v>7830460</v>
      </c>
      <c r="F242" s="39">
        <v>2400.3260000001537</v>
      </c>
      <c r="G242" s="45">
        <v>2570097</v>
      </c>
      <c r="H242" s="12">
        <v>931.49399999999071</v>
      </c>
      <c r="I242" s="80"/>
      <c r="J242" s="30">
        <v>6</v>
      </c>
      <c r="K242" s="31">
        <v>0</v>
      </c>
      <c r="L242" s="38">
        <v>7198766</v>
      </c>
      <c r="M242" s="39">
        <v>2207.8020000001507</v>
      </c>
      <c r="N242" s="45">
        <v>2410193</v>
      </c>
      <c r="O242" s="12">
        <v>863.47299999999063</v>
      </c>
      <c r="P242" s="80"/>
      <c r="Q242" s="30">
        <f t="shared" si="32"/>
        <v>159</v>
      </c>
      <c r="R242" s="31">
        <f t="shared" si="32"/>
        <v>3.0000000000000001E-3</v>
      </c>
      <c r="S242" s="38">
        <f t="shared" si="32"/>
        <v>631694</v>
      </c>
      <c r="T242" s="39">
        <f t="shared" si="32"/>
        <v>192.52400000000307</v>
      </c>
      <c r="U242" s="45">
        <f t="shared" si="32"/>
        <v>159904</v>
      </c>
      <c r="V242" s="12">
        <f t="shared" si="32"/>
        <v>68.021000000000072</v>
      </c>
      <c r="W242" s="80"/>
      <c r="X242" s="338">
        <f t="shared" si="28"/>
        <v>10400722</v>
      </c>
      <c r="Y242" s="350">
        <f t="shared" si="28"/>
        <v>3331.8230000001445</v>
      </c>
    </row>
    <row r="243" spans="1:25" hidden="1" outlineLevel="1">
      <c r="A243" s="76">
        <v>43331</v>
      </c>
      <c r="B243" s="77">
        <f t="shared" si="33"/>
        <v>8</v>
      </c>
      <c r="C243" s="30">
        <v>190</v>
      </c>
      <c r="D243" s="31">
        <v>5.0000000000000001E-3</v>
      </c>
      <c r="E243" s="38">
        <v>5168288</v>
      </c>
      <c r="F243" s="39">
        <v>1646.5399999999536</v>
      </c>
      <c r="G243" s="45">
        <v>1825666</v>
      </c>
      <c r="H243" s="12">
        <v>602.9159999999905</v>
      </c>
      <c r="I243" s="80"/>
      <c r="J243" s="30">
        <v>5</v>
      </c>
      <c r="K243" s="31">
        <v>0</v>
      </c>
      <c r="L243" s="38">
        <v>4622786</v>
      </c>
      <c r="M243" s="39">
        <v>1468.7109999999516</v>
      </c>
      <c r="N243" s="45">
        <v>1685817</v>
      </c>
      <c r="O243" s="12">
        <v>554.01099999999008</v>
      </c>
      <c r="P243" s="80"/>
      <c r="Q243" s="30">
        <f t="shared" si="32"/>
        <v>185</v>
      </c>
      <c r="R243" s="31">
        <f t="shared" si="32"/>
        <v>5.0000000000000001E-3</v>
      </c>
      <c r="S243" s="38">
        <f t="shared" si="32"/>
        <v>545502</v>
      </c>
      <c r="T243" s="39">
        <f t="shared" si="32"/>
        <v>177.829000000002</v>
      </c>
      <c r="U243" s="45">
        <f t="shared" si="32"/>
        <v>139849</v>
      </c>
      <c r="V243" s="12">
        <f t="shared" si="32"/>
        <v>48.905000000000427</v>
      </c>
      <c r="W243" s="80"/>
      <c r="X243" s="338">
        <f t="shared" si="28"/>
        <v>6994144</v>
      </c>
      <c r="Y243" s="350">
        <f t="shared" si="28"/>
        <v>2249.4609999999443</v>
      </c>
    </row>
    <row r="244" spans="1:25" hidden="1" outlineLevel="1">
      <c r="A244" s="76">
        <v>43332</v>
      </c>
      <c r="B244" s="77">
        <f t="shared" si="33"/>
        <v>8</v>
      </c>
      <c r="C244" s="30">
        <v>168</v>
      </c>
      <c r="D244" s="31">
        <v>6.0000000000000001E-3</v>
      </c>
      <c r="E244" s="38">
        <v>4709630</v>
      </c>
      <c r="F244" s="39">
        <v>1629.5719999999624</v>
      </c>
      <c r="G244" s="45">
        <v>1931381</v>
      </c>
      <c r="H244" s="12">
        <v>593.61699999998871</v>
      </c>
      <c r="I244" s="80"/>
      <c r="J244" s="30">
        <v>20</v>
      </c>
      <c r="K244" s="31">
        <v>0</v>
      </c>
      <c r="L244" s="38">
        <v>4186213</v>
      </c>
      <c r="M244" s="39">
        <v>1451.7039999999618</v>
      </c>
      <c r="N244" s="45">
        <v>1795495</v>
      </c>
      <c r="O244" s="12">
        <v>549.4939999999882</v>
      </c>
      <c r="P244" s="80"/>
      <c r="Q244" s="30">
        <f t="shared" si="32"/>
        <v>148</v>
      </c>
      <c r="R244" s="31">
        <f t="shared" si="32"/>
        <v>6.0000000000000001E-3</v>
      </c>
      <c r="S244" s="38">
        <f t="shared" si="32"/>
        <v>523417</v>
      </c>
      <c r="T244" s="39">
        <f t="shared" si="32"/>
        <v>177.86800000000062</v>
      </c>
      <c r="U244" s="45">
        <f t="shared" si="32"/>
        <v>135886</v>
      </c>
      <c r="V244" s="12">
        <f t="shared" si="32"/>
        <v>44.123000000000502</v>
      </c>
      <c r="W244" s="80"/>
      <c r="X244" s="338">
        <f t="shared" si="28"/>
        <v>6641179</v>
      </c>
      <c r="Y244" s="350">
        <f t="shared" si="28"/>
        <v>2223.1949999999511</v>
      </c>
    </row>
    <row r="245" spans="1:25" hidden="1" outlineLevel="1">
      <c r="A245" s="76">
        <v>43333</v>
      </c>
      <c r="B245" s="77">
        <f t="shared" si="33"/>
        <v>8</v>
      </c>
      <c r="C245" s="30">
        <v>157</v>
      </c>
      <c r="D245" s="31">
        <v>3.0000000000000001E-3</v>
      </c>
      <c r="E245" s="38">
        <v>4919361</v>
      </c>
      <c r="F245" s="39">
        <v>1764.8289999999563</v>
      </c>
      <c r="G245" s="45">
        <v>1721720</v>
      </c>
      <c r="H245" s="12">
        <v>542.09099999999307</v>
      </c>
      <c r="I245" s="80"/>
      <c r="J245" s="30">
        <v>9</v>
      </c>
      <c r="K245" s="31">
        <v>0</v>
      </c>
      <c r="L245" s="38">
        <v>4372131</v>
      </c>
      <c r="M245" s="39">
        <v>1589.9809999999554</v>
      </c>
      <c r="N245" s="45">
        <v>1589050</v>
      </c>
      <c r="O245" s="12">
        <v>501.77499999999259</v>
      </c>
      <c r="P245" s="80"/>
      <c r="Q245" s="30">
        <f t="shared" si="32"/>
        <v>148</v>
      </c>
      <c r="R245" s="31">
        <f t="shared" si="32"/>
        <v>3.0000000000000001E-3</v>
      </c>
      <c r="S245" s="38">
        <f t="shared" si="32"/>
        <v>547230</v>
      </c>
      <c r="T245" s="39">
        <f t="shared" si="32"/>
        <v>174.84800000000087</v>
      </c>
      <c r="U245" s="45">
        <f t="shared" si="32"/>
        <v>132670</v>
      </c>
      <c r="V245" s="12">
        <f t="shared" si="32"/>
        <v>40.316000000000486</v>
      </c>
      <c r="W245" s="80"/>
      <c r="X245" s="338">
        <f t="shared" si="28"/>
        <v>6641238</v>
      </c>
      <c r="Y245" s="350">
        <f t="shared" si="28"/>
        <v>2306.9229999999493</v>
      </c>
    </row>
    <row r="246" spans="1:25" hidden="1" outlineLevel="1">
      <c r="A246" s="76">
        <v>43334</v>
      </c>
      <c r="B246" s="77">
        <f t="shared" si="33"/>
        <v>8</v>
      </c>
      <c r="C246" s="30">
        <v>175</v>
      </c>
      <c r="D246" s="31">
        <v>3.0000000000000001E-3</v>
      </c>
      <c r="E246" s="38">
        <v>4843126</v>
      </c>
      <c r="F246" s="39">
        <v>1725.1009999999612</v>
      </c>
      <c r="G246" s="45">
        <v>1994725</v>
      </c>
      <c r="H246" s="12">
        <v>617.84099999998614</v>
      </c>
      <c r="I246" s="80"/>
      <c r="J246" s="30">
        <v>10</v>
      </c>
      <c r="K246" s="31">
        <v>0</v>
      </c>
      <c r="L246" s="38">
        <v>4311495</v>
      </c>
      <c r="M246" s="39">
        <v>1542.6059999999618</v>
      </c>
      <c r="N246" s="45">
        <v>1854674</v>
      </c>
      <c r="O246" s="12">
        <v>569.97699999998576</v>
      </c>
      <c r="P246" s="80"/>
      <c r="Q246" s="30">
        <f t="shared" si="32"/>
        <v>165</v>
      </c>
      <c r="R246" s="31">
        <f t="shared" si="32"/>
        <v>3.0000000000000001E-3</v>
      </c>
      <c r="S246" s="38">
        <f t="shared" si="32"/>
        <v>531631</v>
      </c>
      <c r="T246" s="39">
        <f t="shared" si="32"/>
        <v>182.49499999999944</v>
      </c>
      <c r="U246" s="45">
        <f t="shared" si="32"/>
        <v>140051</v>
      </c>
      <c r="V246" s="12">
        <f t="shared" si="32"/>
        <v>47.864000000000374</v>
      </c>
      <c r="W246" s="80"/>
      <c r="X246" s="338">
        <f t="shared" si="28"/>
        <v>6838026</v>
      </c>
      <c r="Y246" s="350">
        <f t="shared" si="28"/>
        <v>2342.9449999999474</v>
      </c>
    </row>
    <row r="247" spans="1:25" hidden="1" outlineLevel="1">
      <c r="A247" s="76">
        <v>43335</v>
      </c>
      <c r="B247" s="77">
        <f t="shared" si="33"/>
        <v>8</v>
      </c>
      <c r="C247" s="30">
        <v>158</v>
      </c>
      <c r="D247" s="31">
        <v>7.0000000000000001E-3</v>
      </c>
      <c r="E247" s="38">
        <v>4704718</v>
      </c>
      <c r="F247" s="39">
        <v>1787.7689999999563</v>
      </c>
      <c r="G247" s="45">
        <v>2071742</v>
      </c>
      <c r="H247" s="12">
        <v>669.76899999998557</v>
      </c>
      <c r="I247" s="80"/>
      <c r="J247" s="30">
        <v>8</v>
      </c>
      <c r="K247" s="31">
        <v>0</v>
      </c>
      <c r="L247" s="38">
        <v>4168754</v>
      </c>
      <c r="M247" s="39">
        <v>1594.2079999999555</v>
      </c>
      <c r="N247" s="45">
        <v>1944600</v>
      </c>
      <c r="O247" s="12">
        <v>621.70399999998483</v>
      </c>
      <c r="P247" s="80"/>
      <c r="Q247" s="30">
        <f t="shared" si="32"/>
        <v>150</v>
      </c>
      <c r="R247" s="31">
        <f t="shared" si="32"/>
        <v>7.0000000000000001E-3</v>
      </c>
      <c r="S247" s="38">
        <f t="shared" si="32"/>
        <v>535964</v>
      </c>
      <c r="T247" s="39">
        <f t="shared" si="32"/>
        <v>193.56100000000083</v>
      </c>
      <c r="U247" s="45">
        <f t="shared" si="32"/>
        <v>127142</v>
      </c>
      <c r="V247" s="12">
        <f t="shared" si="32"/>
        <v>48.065000000000737</v>
      </c>
      <c r="W247" s="80"/>
      <c r="X247" s="338">
        <f t="shared" si="28"/>
        <v>6776618</v>
      </c>
      <c r="Y247" s="350">
        <f t="shared" si="28"/>
        <v>2457.5449999999419</v>
      </c>
    </row>
    <row r="248" spans="1:25" hidden="1" outlineLevel="1">
      <c r="A248" s="76">
        <v>43336</v>
      </c>
      <c r="B248" s="77">
        <f t="shared" si="33"/>
        <v>8</v>
      </c>
      <c r="C248" s="30">
        <v>162</v>
      </c>
      <c r="D248" s="31">
        <v>4.0000000000000001E-3</v>
      </c>
      <c r="E248" s="38">
        <v>6516146</v>
      </c>
      <c r="F248" s="39">
        <v>2315.7780000001617</v>
      </c>
      <c r="G248" s="45">
        <v>2479159</v>
      </c>
      <c r="H248" s="12">
        <v>865.14099999998848</v>
      </c>
      <c r="I248" s="80"/>
      <c r="J248" s="30">
        <v>9</v>
      </c>
      <c r="K248" s="31">
        <v>0</v>
      </c>
      <c r="L248" s="38">
        <v>5979998</v>
      </c>
      <c r="M248" s="39">
        <v>2105.3310000001611</v>
      </c>
      <c r="N248" s="45">
        <v>2350861</v>
      </c>
      <c r="O248" s="12">
        <v>797.58799999998826</v>
      </c>
      <c r="P248" s="80"/>
      <c r="Q248" s="30">
        <f t="shared" si="32"/>
        <v>153</v>
      </c>
      <c r="R248" s="31">
        <f t="shared" si="32"/>
        <v>4.0000000000000001E-3</v>
      </c>
      <c r="S248" s="38">
        <f t="shared" si="32"/>
        <v>536148</v>
      </c>
      <c r="T248" s="39">
        <f t="shared" si="32"/>
        <v>210.44700000000057</v>
      </c>
      <c r="U248" s="45">
        <f t="shared" si="32"/>
        <v>128298</v>
      </c>
      <c r="V248" s="12">
        <f t="shared" si="32"/>
        <v>67.553000000000225</v>
      </c>
      <c r="W248" s="80"/>
      <c r="X248" s="338">
        <f t="shared" si="28"/>
        <v>8995467</v>
      </c>
      <c r="Y248" s="350">
        <f t="shared" si="28"/>
        <v>3180.9230000001498</v>
      </c>
    </row>
    <row r="249" spans="1:25" hidden="1" outlineLevel="1">
      <c r="A249" s="76">
        <v>43337</v>
      </c>
      <c r="B249" s="77">
        <f t="shared" si="33"/>
        <v>8</v>
      </c>
      <c r="C249" s="30">
        <v>201</v>
      </c>
      <c r="D249" s="31">
        <v>7.0000000000000001E-3</v>
      </c>
      <c r="E249" s="38">
        <v>6946417</v>
      </c>
      <c r="F249" s="39">
        <v>2424.1020000001708</v>
      </c>
      <c r="G249" s="45">
        <v>2718720</v>
      </c>
      <c r="H249" s="12">
        <v>878.09799999998495</v>
      </c>
      <c r="I249" s="80"/>
      <c r="J249" s="30">
        <v>14</v>
      </c>
      <c r="K249" s="31">
        <v>0</v>
      </c>
      <c r="L249" s="38">
        <v>6381572</v>
      </c>
      <c r="M249" s="39">
        <v>2202.7420000001698</v>
      </c>
      <c r="N249" s="45">
        <v>2585241</v>
      </c>
      <c r="O249" s="12">
        <v>820.09699999998463</v>
      </c>
      <c r="P249" s="80"/>
      <c r="Q249" s="30">
        <f t="shared" si="32"/>
        <v>187</v>
      </c>
      <c r="R249" s="31">
        <f t="shared" si="32"/>
        <v>7.0000000000000001E-3</v>
      </c>
      <c r="S249" s="38">
        <f t="shared" si="32"/>
        <v>564845</v>
      </c>
      <c r="T249" s="39">
        <f t="shared" si="32"/>
        <v>221.36000000000104</v>
      </c>
      <c r="U249" s="45">
        <f t="shared" si="32"/>
        <v>133479</v>
      </c>
      <c r="V249" s="12">
        <f t="shared" si="32"/>
        <v>58.001000000000317</v>
      </c>
      <c r="W249" s="80"/>
      <c r="X249" s="338">
        <f t="shared" si="28"/>
        <v>9665338</v>
      </c>
      <c r="Y249" s="350">
        <f t="shared" si="28"/>
        <v>3302.2070000001559</v>
      </c>
    </row>
    <row r="250" spans="1:25" hidden="1" outlineLevel="1">
      <c r="A250" s="76">
        <v>43338</v>
      </c>
      <c r="B250" s="77">
        <f t="shared" si="33"/>
        <v>8</v>
      </c>
      <c r="C250" s="30">
        <v>157</v>
      </c>
      <c r="D250" s="31">
        <v>1E-3</v>
      </c>
      <c r="E250" s="38">
        <v>4733431</v>
      </c>
      <c r="F250" s="39">
        <v>1662.3799999999574</v>
      </c>
      <c r="G250" s="45">
        <v>2312594</v>
      </c>
      <c r="H250" s="12">
        <v>706.73199999998531</v>
      </c>
      <c r="I250" s="80"/>
      <c r="J250" s="30">
        <v>17</v>
      </c>
      <c r="K250" s="31">
        <v>0</v>
      </c>
      <c r="L250" s="38">
        <v>4212842</v>
      </c>
      <c r="M250" s="39">
        <v>1471.8969999999574</v>
      </c>
      <c r="N250" s="45">
        <v>2187432</v>
      </c>
      <c r="O250" s="12">
        <v>658.60899999998458</v>
      </c>
      <c r="P250" s="80"/>
      <c r="Q250" s="30">
        <f t="shared" si="32"/>
        <v>140</v>
      </c>
      <c r="R250" s="31">
        <f t="shared" si="32"/>
        <v>1E-3</v>
      </c>
      <c r="S250" s="38">
        <f t="shared" si="32"/>
        <v>520589</v>
      </c>
      <c r="T250" s="39">
        <f t="shared" si="32"/>
        <v>190.48299999999995</v>
      </c>
      <c r="U250" s="45">
        <f t="shared" si="32"/>
        <v>125162</v>
      </c>
      <c r="V250" s="12">
        <f t="shared" si="32"/>
        <v>48.123000000000729</v>
      </c>
      <c r="W250" s="80"/>
      <c r="X250" s="338">
        <f t="shared" si="28"/>
        <v>7046182</v>
      </c>
      <c r="Y250" s="350">
        <f t="shared" si="28"/>
        <v>2369.1129999999425</v>
      </c>
    </row>
    <row r="251" spans="1:25" hidden="1" outlineLevel="1">
      <c r="A251" s="76">
        <v>43339</v>
      </c>
      <c r="B251" s="77">
        <f t="shared" si="33"/>
        <v>8</v>
      </c>
      <c r="C251" s="30">
        <v>127</v>
      </c>
      <c r="D251" s="31">
        <v>3.0000000000000001E-3</v>
      </c>
      <c r="E251" s="38">
        <v>4343610</v>
      </c>
      <c r="F251" s="39">
        <v>1734.1889999999576</v>
      </c>
      <c r="G251" s="45">
        <v>1944083</v>
      </c>
      <c r="H251" s="12">
        <v>696.80299999998317</v>
      </c>
      <c r="I251" s="80"/>
      <c r="J251" s="30">
        <v>6</v>
      </c>
      <c r="K251" s="31">
        <v>0</v>
      </c>
      <c r="L251" s="38">
        <v>3839771</v>
      </c>
      <c r="M251" s="39">
        <v>1556.0149999999574</v>
      </c>
      <c r="N251" s="45">
        <v>1828842</v>
      </c>
      <c r="O251" s="12">
        <v>647.18999999998255</v>
      </c>
      <c r="P251" s="80"/>
      <c r="Q251" s="30">
        <f t="shared" si="32"/>
        <v>121</v>
      </c>
      <c r="R251" s="31">
        <f t="shared" si="32"/>
        <v>3.0000000000000001E-3</v>
      </c>
      <c r="S251" s="38">
        <f t="shared" si="32"/>
        <v>503839</v>
      </c>
      <c r="T251" s="39">
        <f t="shared" si="32"/>
        <v>178.17400000000021</v>
      </c>
      <c r="U251" s="45">
        <f t="shared" si="32"/>
        <v>115241</v>
      </c>
      <c r="V251" s="12">
        <f t="shared" si="32"/>
        <v>49.613000000000625</v>
      </c>
      <c r="W251" s="80"/>
      <c r="X251" s="338">
        <f t="shared" si="28"/>
        <v>6287820</v>
      </c>
      <c r="Y251" s="350">
        <f t="shared" si="28"/>
        <v>2430.9949999999408</v>
      </c>
    </row>
    <row r="252" spans="1:25" hidden="1" outlineLevel="1">
      <c r="A252" s="76">
        <v>43340</v>
      </c>
      <c r="B252" s="77">
        <f t="shared" si="33"/>
        <v>8</v>
      </c>
      <c r="C252" s="30">
        <v>164</v>
      </c>
      <c r="D252" s="31">
        <v>3.0000000000000001E-3</v>
      </c>
      <c r="E252" s="38">
        <v>4881290</v>
      </c>
      <c r="F252" s="39">
        <v>1852.762999999961</v>
      </c>
      <c r="G252" s="45">
        <v>2721991</v>
      </c>
      <c r="H252" s="12">
        <v>1447.9069999999799</v>
      </c>
      <c r="I252" s="80"/>
      <c r="J252" s="30">
        <v>17</v>
      </c>
      <c r="K252" s="31">
        <v>0</v>
      </c>
      <c r="L252" s="38">
        <v>4295052</v>
      </c>
      <c r="M252" s="39">
        <v>1642.9189999999614</v>
      </c>
      <c r="N252" s="45">
        <v>2577238</v>
      </c>
      <c r="O252" s="12">
        <v>1325.6499999999778</v>
      </c>
      <c r="P252" s="80"/>
      <c r="Q252" s="30">
        <f t="shared" si="32"/>
        <v>147</v>
      </c>
      <c r="R252" s="31">
        <f t="shared" si="32"/>
        <v>3.0000000000000001E-3</v>
      </c>
      <c r="S252" s="38">
        <f t="shared" si="32"/>
        <v>586238</v>
      </c>
      <c r="T252" s="39">
        <f t="shared" si="32"/>
        <v>209.8439999999996</v>
      </c>
      <c r="U252" s="45">
        <f t="shared" si="32"/>
        <v>144753</v>
      </c>
      <c r="V252" s="12">
        <f t="shared" si="32"/>
        <v>122.25700000000211</v>
      </c>
      <c r="W252" s="80"/>
      <c r="X252" s="338">
        <f t="shared" si="28"/>
        <v>7603445</v>
      </c>
      <c r="Y252" s="350">
        <f t="shared" si="28"/>
        <v>3300.6729999999407</v>
      </c>
    </row>
    <row r="253" spans="1:25" hidden="1" outlineLevel="1">
      <c r="A253" s="76">
        <v>43341</v>
      </c>
      <c r="B253" s="77">
        <f t="shared" si="33"/>
        <v>8</v>
      </c>
      <c r="C253" s="30">
        <v>184752</v>
      </c>
      <c r="D253" s="31">
        <v>89.138999999999996</v>
      </c>
      <c r="E253" s="38">
        <v>4830619</v>
      </c>
      <c r="F253" s="39">
        <v>1836.0989999999558</v>
      </c>
      <c r="G253" s="45">
        <v>2407211</v>
      </c>
      <c r="H253" s="12">
        <v>1126.6249999999852</v>
      </c>
      <c r="I253" s="80"/>
      <c r="J253" s="30">
        <v>179243</v>
      </c>
      <c r="K253" s="31">
        <v>86.734999999999999</v>
      </c>
      <c r="L253" s="38">
        <v>4194114</v>
      </c>
      <c r="M253" s="39">
        <v>1597.0269999999559</v>
      </c>
      <c r="N253" s="45">
        <v>2263013</v>
      </c>
      <c r="O253" s="12">
        <v>1020.2239999999846</v>
      </c>
      <c r="P253" s="80"/>
      <c r="Q253" s="30">
        <f t="shared" si="32"/>
        <v>5509</v>
      </c>
      <c r="R253" s="31">
        <f t="shared" si="32"/>
        <v>2.4039999999999964</v>
      </c>
      <c r="S253" s="38">
        <f t="shared" si="32"/>
        <v>636505</v>
      </c>
      <c r="T253" s="39">
        <f t="shared" si="32"/>
        <v>239.07199999999989</v>
      </c>
      <c r="U253" s="45">
        <f t="shared" si="32"/>
        <v>144198</v>
      </c>
      <c r="V253" s="12">
        <f t="shared" si="32"/>
        <v>106.40100000000064</v>
      </c>
      <c r="W253" s="80"/>
      <c r="X253" s="338">
        <f t="shared" si="28"/>
        <v>7422582</v>
      </c>
      <c r="Y253" s="350">
        <f t="shared" si="28"/>
        <v>3051.8629999999412</v>
      </c>
    </row>
    <row r="254" spans="1:25" hidden="1" outlineLevel="1">
      <c r="A254" s="76">
        <v>43342</v>
      </c>
      <c r="B254" s="77">
        <f t="shared" si="33"/>
        <v>8</v>
      </c>
      <c r="C254" s="30">
        <v>178539</v>
      </c>
      <c r="D254" s="31">
        <v>108.004</v>
      </c>
      <c r="E254" s="38">
        <v>4978690</v>
      </c>
      <c r="F254" s="39">
        <v>1934.9229999999661</v>
      </c>
      <c r="G254" s="45">
        <v>2750329</v>
      </c>
      <c r="H254" s="12">
        <v>1406.1369999999856</v>
      </c>
      <c r="I254" s="80"/>
      <c r="J254" s="30">
        <v>173314</v>
      </c>
      <c r="K254" s="31">
        <v>104.962</v>
      </c>
      <c r="L254" s="38">
        <v>4301297</v>
      </c>
      <c r="M254" s="39">
        <v>1674.4969999999655</v>
      </c>
      <c r="N254" s="45">
        <v>2599873</v>
      </c>
      <c r="O254" s="12">
        <v>1285.9709999999832</v>
      </c>
      <c r="P254" s="80"/>
      <c r="Q254" s="30">
        <f t="shared" si="32"/>
        <v>5225</v>
      </c>
      <c r="R254" s="31">
        <f t="shared" si="32"/>
        <v>3.0420000000000016</v>
      </c>
      <c r="S254" s="38">
        <f t="shared" si="32"/>
        <v>677393</v>
      </c>
      <c r="T254" s="39">
        <f t="shared" si="32"/>
        <v>260.42600000000061</v>
      </c>
      <c r="U254" s="45">
        <f t="shared" si="32"/>
        <v>150456</v>
      </c>
      <c r="V254" s="12">
        <f t="shared" si="32"/>
        <v>120.16600000000244</v>
      </c>
      <c r="W254" s="80"/>
      <c r="X254" s="338">
        <f t="shared" si="28"/>
        <v>7907558</v>
      </c>
      <c r="Y254" s="350">
        <f t="shared" si="28"/>
        <v>3449.0639999999516</v>
      </c>
    </row>
    <row r="255" spans="1:25" hidden="1" outlineLevel="1">
      <c r="A255" s="76">
        <v>43343</v>
      </c>
      <c r="B255" s="77">
        <f t="shared" si="33"/>
        <v>8</v>
      </c>
      <c r="C255" s="30">
        <v>190111</v>
      </c>
      <c r="D255" s="31">
        <v>91.613</v>
      </c>
      <c r="E255" s="38">
        <v>7186644</v>
      </c>
      <c r="F255" s="39">
        <v>2293.2839999999519</v>
      </c>
      <c r="G255" s="45">
        <v>2722525</v>
      </c>
      <c r="H255" s="12">
        <v>1018.1039999999833</v>
      </c>
      <c r="I255" s="80"/>
      <c r="J255" s="30">
        <v>184612</v>
      </c>
      <c r="K255" s="31">
        <v>89.126000000000005</v>
      </c>
      <c r="L255" s="38">
        <v>6420776</v>
      </c>
      <c r="M255" s="39">
        <v>2002.8769999999606</v>
      </c>
      <c r="N255" s="45">
        <v>2567587</v>
      </c>
      <c r="O255" s="12">
        <v>927.25699999998267</v>
      </c>
      <c r="P255" s="80"/>
      <c r="Q255" s="30">
        <f t="shared" si="32"/>
        <v>5499</v>
      </c>
      <c r="R255" s="31">
        <f t="shared" si="32"/>
        <v>2.4869999999999948</v>
      </c>
      <c r="S255" s="38">
        <f t="shared" si="32"/>
        <v>765868</v>
      </c>
      <c r="T255" s="39">
        <f t="shared" si="32"/>
        <v>290.40699999999129</v>
      </c>
      <c r="U255" s="45">
        <f t="shared" si="32"/>
        <v>154938</v>
      </c>
      <c r="V255" s="12">
        <f t="shared" si="32"/>
        <v>90.847000000000662</v>
      </c>
      <c r="W255" s="80"/>
      <c r="X255" s="338">
        <f t="shared" si="28"/>
        <v>10099280</v>
      </c>
      <c r="Y255" s="350">
        <f t="shared" si="28"/>
        <v>3403.0009999999352</v>
      </c>
    </row>
    <row r="256" spans="1:25" collapsed="1">
      <c r="A256" s="83"/>
      <c r="B256" s="83" t="s">
        <v>20</v>
      </c>
      <c r="C256" s="84">
        <f>SUBTOTAL(9,C257:C286)</f>
        <v>502943</v>
      </c>
      <c r="D256" s="85">
        <f t="shared" ref="D256:V256" si="34">SUBTOTAL(9,D257:D286)</f>
        <v>237.52099999999999</v>
      </c>
      <c r="E256" s="86">
        <f t="shared" si="34"/>
        <v>16941478</v>
      </c>
      <c r="F256" s="87">
        <f t="shared" si="34"/>
        <v>5513.9709999998095</v>
      </c>
      <c r="G256" s="88">
        <f t="shared" si="34"/>
        <v>9892694</v>
      </c>
      <c r="H256" s="9">
        <f t="shared" si="34"/>
        <v>4051.4699999999348</v>
      </c>
      <c r="I256" s="82"/>
      <c r="J256" s="84">
        <f t="shared" si="34"/>
        <v>488746</v>
      </c>
      <c r="K256" s="85">
        <f t="shared" si="34"/>
        <v>230.774</v>
      </c>
      <c r="L256" s="86">
        <f t="shared" si="34"/>
        <v>14734745</v>
      </c>
      <c r="M256" s="87">
        <f t="shared" si="34"/>
        <v>4676.0389999998679</v>
      </c>
      <c r="N256" s="88">
        <f t="shared" si="34"/>
        <v>9336576</v>
      </c>
      <c r="O256" s="9">
        <f t="shared" si="34"/>
        <v>3657.4619999999354</v>
      </c>
      <c r="P256" s="82"/>
      <c r="Q256" s="84">
        <f t="shared" si="34"/>
        <v>14197</v>
      </c>
      <c r="R256" s="85">
        <f t="shared" si="34"/>
        <v>6.7469999999999857</v>
      </c>
      <c r="S256" s="86">
        <f t="shared" si="34"/>
        <v>2206733</v>
      </c>
      <c r="T256" s="87">
        <f t="shared" si="34"/>
        <v>837.93199999994181</v>
      </c>
      <c r="U256" s="88">
        <f t="shared" si="34"/>
        <v>556118</v>
      </c>
      <c r="V256" s="9">
        <f t="shared" si="34"/>
        <v>394.00799999999947</v>
      </c>
      <c r="W256" s="82"/>
      <c r="X256" s="338"/>
      <c r="Y256" s="350"/>
    </row>
    <row r="257" spans="1:25" outlineLevel="1">
      <c r="A257" s="91">
        <v>43344</v>
      </c>
      <c r="B257" s="92">
        <f t="shared" si="33"/>
        <v>9</v>
      </c>
      <c r="C257" s="30">
        <v>185663</v>
      </c>
      <c r="D257" s="31">
        <v>78.419000000000011</v>
      </c>
      <c r="E257" s="38">
        <v>7421797</v>
      </c>
      <c r="F257" s="39">
        <v>2290.7869999999189</v>
      </c>
      <c r="G257" s="45">
        <v>4338216</v>
      </c>
      <c r="H257" s="12">
        <v>1980.4239999999709</v>
      </c>
      <c r="I257" s="80"/>
      <c r="J257" s="30">
        <v>180525</v>
      </c>
      <c r="K257" s="31">
        <v>76.047000000000011</v>
      </c>
      <c r="L257" s="38">
        <v>6577469</v>
      </c>
      <c r="M257" s="39">
        <v>1989.4449999999572</v>
      </c>
      <c r="N257" s="45">
        <v>4121763</v>
      </c>
      <c r="O257" s="12">
        <v>1808.801999999974</v>
      </c>
      <c r="P257" s="80"/>
      <c r="Q257" s="30">
        <f t="shared" ref="Q257:V286" si="35">C257-J257</f>
        <v>5138</v>
      </c>
      <c r="R257" s="31">
        <f t="shared" si="35"/>
        <v>2.3719999999999999</v>
      </c>
      <c r="S257" s="38">
        <f t="shared" si="35"/>
        <v>844328</v>
      </c>
      <c r="T257" s="39">
        <f t="shared" si="35"/>
        <v>301.34199999996167</v>
      </c>
      <c r="U257" s="45">
        <f t="shared" si="35"/>
        <v>216453</v>
      </c>
      <c r="V257" s="12">
        <f t="shared" si="35"/>
        <v>171.62199999999689</v>
      </c>
      <c r="W257" s="80"/>
      <c r="X257" s="338">
        <f t="shared" si="28"/>
        <v>11945676</v>
      </c>
      <c r="Y257" s="350">
        <f t="shared" si="28"/>
        <v>4349.6299999998901</v>
      </c>
    </row>
    <row r="258" spans="1:25" outlineLevel="1">
      <c r="A258" s="91">
        <v>43345</v>
      </c>
      <c r="B258" s="92">
        <f t="shared" si="33"/>
        <v>9</v>
      </c>
      <c r="C258" s="30">
        <v>162044</v>
      </c>
      <c r="D258" s="31">
        <v>76.915000000000006</v>
      </c>
      <c r="E258" s="38">
        <v>5027885</v>
      </c>
      <c r="F258" s="39">
        <v>1648.1589999999358</v>
      </c>
      <c r="G258" s="45">
        <v>3490833</v>
      </c>
      <c r="H258" s="12">
        <v>1311.1129999999798</v>
      </c>
      <c r="I258" s="80"/>
      <c r="J258" s="30">
        <v>157536</v>
      </c>
      <c r="K258" s="31">
        <v>75.178000000000011</v>
      </c>
      <c r="L258" s="38">
        <v>4276445</v>
      </c>
      <c r="M258" s="39">
        <v>1357.4729999999561</v>
      </c>
      <c r="N258" s="45">
        <v>3292184</v>
      </c>
      <c r="O258" s="12">
        <v>1180.8219999999781</v>
      </c>
      <c r="P258" s="80"/>
      <c r="Q258" s="30">
        <f t="shared" si="35"/>
        <v>4508</v>
      </c>
      <c r="R258" s="31">
        <f t="shared" si="35"/>
        <v>1.7369999999999948</v>
      </c>
      <c r="S258" s="38">
        <f t="shared" si="35"/>
        <v>751440</v>
      </c>
      <c r="T258" s="39">
        <f t="shared" si="35"/>
        <v>290.68599999997969</v>
      </c>
      <c r="U258" s="45">
        <f t="shared" si="35"/>
        <v>198649</v>
      </c>
      <c r="V258" s="12">
        <f t="shared" si="35"/>
        <v>130.29100000000176</v>
      </c>
      <c r="W258" s="80"/>
      <c r="X258" s="338">
        <f t="shared" ref="X258:Y321" si="36">SUM(C258,E258,G258)</f>
        <v>8680762</v>
      </c>
      <c r="Y258" s="350">
        <f t="shared" si="36"/>
        <v>3036.1869999999153</v>
      </c>
    </row>
    <row r="259" spans="1:25" outlineLevel="1">
      <c r="A259" s="91">
        <v>43346</v>
      </c>
      <c r="B259" s="92">
        <f t="shared" si="33"/>
        <v>9</v>
      </c>
      <c r="C259" s="30">
        <v>155236</v>
      </c>
      <c r="D259" s="31">
        <v>82.186999999999983</v>
      </c>
      <c r="E259" s="38">
        <v>4491796</v>
      </c>
      <c r="F259" s="39">
        <v>1575.0249999999553</v>
      </c>
      <c r="G259" s="45">
        <v>2063645</v>
      </c>
      <c r="H259" s="12">
        <v>759.9329999999843</v>
      </c>
      <c r="I259" s="80"/>
      <c r="J259" s="30">
        <v>150685</v>
      </c>
      <c r="K259" s="31">
        <v>79.548999999999992</v>
      </c>
      <c r="L259" s="38">
        <v>3880831</v>
      </c>
      <c r="M259" s="39">
        <v>1329.1209999999548</v>
      </c>
      <c r="N259" s="45">
        <v>1922629</v>
      </c>
      <c r="O259" s="12">
        <v>667.83799999998348</v>
      </c>
      <c r="P259" s="80"/>
      <c r="Q259" s="30">
        <f t="shared" si="35"/>
        <v>4551</v>
      </c>
      <c r="R259" s="31">
        <f t="shared" si="35"/>
        <v>2.637999999999991</v>
      </c>
      <c r="S259" s="38">
        <f t="shared" si="35"/>
        <v>610965</v>
      </c>
      <c r="T259" s="39">
        <f t="shared" si="35"/>
        <v>245.90400000000045</v>
      </c>
      <c r="U259" s="45">
        <f t="shared" si="35"/>
        <v>141016</v>
      </c>
      <c r="V259" s="12">
        <f t="shared" si="35"/>
        <v>92.095000000000823</v>
      </c>
      <c r="W259" s="80"/>
      <c r="X259" s="338">
        <f t="shared" si="36"/>
        <v>6710677</v>
      </c>
      <c r="Y259" s="350">
        <f t="shared" si="36"/>
        <v>2417.1449999999395</v>
      </c>
    </row>
    <row r="260" spans="1:25" outlineLevel="1">
      <c r="A260" s="91">
        <v>43347</v>
      </c>
      <c r="B260" s="92">
        <f t="shared" si="33"/>
        <v>9</v>
      </c>
      <c r="C260" s="30"/>
      <c r="D260" s="31"/>
      <c r="E260" s="38"/>
      <c r="F260" s="39"/>
      <c r="G260" s="45"/>
      <c r="H260" s="12"/>
      <c r="I260" s="80"/>
      <c r="J260" s="30"/>
      <c r="K260" s="31"/>
      <c r="L260" s="38"/>
      <c r="M260" s="39"/>
      <c r="N260" s="45"/>
      <c r="O260" s="12"/>
      <c r="P260" s="80"/>
      <c r="Q260" s="30">
        <f t="shared" si="35"/>
        <v>0</v>
      </c>
      <c r="R260" s="31">
        <f t="shared" si="35"/>
        <v>0</v>
      </c>
      <c r="S260" s="38">
        <f t="shared" si="35"/>
        <v>0</v>
      </c>
      <c r="T260" s="39">
        <f t="shared" si="35"/>
        <v>0</v>
      </c>
      <c r="U260" s="45">
        <f t="shared" si="35"/>
        <v>0</v>
      </c>
      <c r="V260" s="12">
        <f t="shared" si="35"/>
        <v>0</v>
      </c>
      <c r="W260" s="80"/>
      <c r="X260" s="338">
        <f t="shared" si="36"/>
        <v>0</v>
      </c>
      <c r="Y260" s="350">
        <f t="shared" si="36"/>
        <v>0</v>
      </c>
    </row>
    <row r="261" spans="1:25" outlineLevel="1">
      <c r="A261" s="91">
        <v>43348</v>
      </c>
      <c r="B261" s="92">
        <f t="shared" si="33"/>
        <v>9</v>
      </c>
      <c r="C261" s="30"/>
      <c r="D261" s="31"/>
      <c r="E261" s="38"/>
      <c r="F261" s="39"/>
      <c r="G261" s="45"/>
      <c r="H261" s="12"/>
      <c r="I261" s="80"/>
      <c r="J261" s="30"/>
      <c r="K261" s="31"/>
      <c r="L261" s="38"/>
      <c r="M261" s="39"/>
      <c r="N261" s="45"/>
      <c r="O261" s="12"/>
      <c r="P261" s="80"/>
      <c r="Q261" s="30">
        <f t="shared" si="35"/>
        <v>0</v>
      </c>
      <c r="R261" s="31">
        <f t="shared" si="35"/>
        <v>0</v>
      </c>
      <c r="S261" s="38">
        <f t="shared" si="35"/>
        <v>0</v>
      </c>
      <c r="T261" s="39">
        <f t="shared" si="35"/>
        <v>0</v>
      </c>
      <c r="U261" s="45">
        <f t="shared" si="35"/>
        <v>0</v>
      </c>
      <c r="V261" s="12">
        <f t="shared" si="35"/>
        <v>0</v>
      </c>
      <c r="W261" s="80"/>
      <c r="X261" s="338">
        <f t="shared" si="36"/>
        <v>0</v>
      </c>
      <c r="Y261" s="350">
        <f t="shared" si="36"/>
        <v>0</v>
      </c>
    </row>
    <row r="262" spans="1:25" outlineLevel="1">
      <c r="A262" s="91">
        <v>43349</v>
      </c>
      <c r="B262" s="92">
        <f t="shared" si="33"/>
        <v>9</v>
      </c>
      <c r="C262" s="30"/>
      <c r="D262" s="31"/>
      <c r="E262" s="38"/>
      <c r="F262" s="39"/>
      <c r="G262" s="45"/>
      <c r="H262" s="12"/>
      <c r="I262" s="80"/>
      <c r="J262" s="30"/>
      <c r="K262" s="31"/>
      <c r="L262" s="38"/>
      <c r="M262" s="39"/>
      <c r="N262" s="45"/>
      <c r="O262" s="12"/>
      <c r="P262" s="80"/>
      <c r="Q262" s="30">
        <f t="shared" si="35"/>
        <v>0</v>
      </c>
      <c r="R262" s="31">
        <f t="shared" si="35"/>
        <v>0</v>
      </c>
      <c r="S262" s="38">
        <f t="shared" si="35"/>
        <v>0</v>
      </c>
      <c r="T262" s="39">
        <f t="shared" si="35"/>
        <v>0</v>
      </c>
      <c r="U262" s="45">
        <f t="shared" si="35"/>
        <v>0</v>
      </c>
      <c r="V262" s="12">
        <f t="shared" si="35"/>
        <v>0</v>
      </c>
      <c r="W262" s="80"/>
      <c r="X262" s="338">
        <f t="shared" si="36"/>
        <v>0</v>
      </c>
      <c r="Y262" s="350">
        <f t="shared" si="36"/>
        <v>0</v>
      </c>
    </row>
    <row r="263" spans="1:25" outlineLevel="1">
      <c r="A263" s="91">
        <v>43350</v>
      </c>
      <c r="B263" s="92">
        <f t="shared" si="33"/>
        <v>9</v>
      </c>
      <c r="C263" s="30"/>
      <c r="D263" s="31"/>
      <c r="E263" s="38"/>
      <c r="F263" s="39"/>
      <c r="G263" s="45"/>
      <c r="H263" s="12"/>
      <c r="I263" s="80"/>
      <c r="J263" s="30"/>
      <c r="K263" s="31"/>
      <c r="L263" s="38"/>
      <c r="M263" s="39"/>
      <c r="N263" s="45"/>
      <c r="O263" s="12"/>
      <c r="P263" s="80"/>
      <c r="Q263" s="30">
        <f t="shared" si="35"/>
        <v>0</v>
      </c>
      <c r="R263" s="31">
        <f t="shared" si="35"/>
        <v>0</v>
      </c>
      <c r="S263" s="38">
        <f t="shared" si="35"/>
        <v>0</v>
      </c>
      <c r="T263" s="39">
        <f t="shared" si="35"/>
        <v>0</v>
      </c>
      <c r="U263" s="45">
        <f t="shared" si="35"/>
        <v>0</v>
      </c>
      <c r="V263" s="12">
        <f t="shared" si="35"/>
        <v>0</v>
      </c>
      <c r="W263" s="80"/>
      <c r="X263" s="338">
        <f t="shared" si="36"/>
        <v>0</v>
      </c>
      <c r="Y263" s="350">
        <f t="shared" si="36"/>
        <v>0</v>
      </c>
    </row>
    <row r="264" spans="1:25" outlineLevel="1">
      <c r="A264" s="91">
        <v>43351</v>
      </c>
      <c r="B264" s="92">
        <f t="shared" si="33"/>
        <v>9</v>
      </c>
      <c r="C264" s="30"/>
      <c r="D264" s="31"/>
      <c r="E264" s="38"/>
      <c r="F264" s="39"/>
      <c r="G264" s="45"/>
      <c r="H264" s="12"/>
      <c r="I264" s="80"/>
      <c r="J264" s="30"/>
      <c r="K264" s="31"/>
      <c r="L264" s="38"/>
      <c r="M264" s="39"/>
      <c r="N264" s="45"/>
      <c r="O264" s="12"/>
      <c r="P264" s="80"/>
      <c r="Q264" s="30">
        <f t="shared" si="35"/>
        <v>0</v>
      </c>
      <c r="R264" s="31">
        <f t="shared" si="35"/>
        <v>0</v>
      </c>
      <c r="S264" s="38">
        <f t="shared" si="35"/>
        <v>0</v>
      </c>
      <c r="T264" s="39">
        <f t="shared" si="35"/>
        <v>0</v>
      </c>
      <c r="U264" s="45">
        <f t="shared" si="35"/>
        <v>0</v>
      </c>
      <c r="V264" s="12">
        <f t="shared" si="35"/>
        <v>0</v>
      </c>
      <c r="W264" s="80"/>
      <c r="X264" s="338">
        <f t="shared" si="36"/>
        <v>0</v>
      </c>
      <c r="Y264" s="350">
        <f t="shared" si="36"/>
        <v>0</v>
      </c>
    </row>
    <row r="265" spans="1:25" outlineLevel="1">
      <c r="A265" s="91">
        <v>43352</v>
      </c>
      <c r="B265" s="92">
        <f t="shared" si="33"/>
        <v>9</v>
      </c>
      <c r="C265" s="30"/>
      <c r="D265" s="31"/>
      <c r="E265" s="38"/>
      <c r="F265" s="39"/>
      <c r="G265" s="45"/>
      <c r="H265" s="12"/>
      <c r="I265" s="80"/>
      <c r="J265" s="30"/>
      <c r="K265" s="31"/>
      <c r="L265" s="38"/>
      <c r="M265" s="39"/>
      <c r="N265" s="45"/>
      <c r="O265" s="12"/>
      <c r="P265" s="80"/>
      <c r="Q265" s="30">
        <f t="shared" si="35"/>
        <v>0</v>
      </c>
      <c r="R265" s="31">
        <f t="shared" si="35"/>
        <v>0</v>
      </c>
      <c r="S265" s="38">
        <f t="shared" si="35"/>
        <v>0</v>
      </c>
      <c r="T265" s="39">
        <f t="shared" si="35"/>
        <v>0</v>
      </c>
      <c r="U265" s="45">
        <f t="shared" si="35"/>
        <v>0</v>
      </c>
      <c r="V265" s="12">
        <f t="shared" si="35"/>
        <v>0</v>
      </c>
      <c r="W265" s="80"/>
      <c r="X265" s="338">
        <f t="shared" si="36"/>
        <v>0</v>
      </c>
      <c r="Y265" s="350">
        <f t="shared" si="36"/>
        <v>0</v>
      </c>
    </row>
    <row r="266" spans="1:25" outlineLevel="1">
      <c r="A266" s="91">
        <v>43353</v>
      </c>
      <c r="B266" s="92">
        <f t="shared" si="33"/>
        <v>9</v>
      </c>
      <c r="C266" s="30"/>
      <c r="D266" s="31"/>
      <c r="E266" s="38"/>
      <c r="F266" s="39"/>
      <c r="G266" s="45"/>
      <c r="H266" s="12"/>
      <c r="I266" s="80"/>
      <c r="J266" s="30"/>
      <c r="K266" s="31"/>
      <c r="L266" s="38"/>
      <c r="M266" s="39"/>
      <c r="N266" s="45"/>
      <c r="O266" s="12"/>
      <c r="P266" s="80"/>
      <c r="Q266" s="30">
        <f t="shared" si="35"/>
        <v>0</v>
      </c>
      <c r="R266" s="31">
        <f t="shared" si="35"/>
        <v>0</v>
      </c>
      <c r="S266" s="38">
        <f t="shared" si="35"/>
        <v>0</v>
      </c>
      <c r="T266" s="39">
        <f t="shared" si="35"/>
        <v>0</v>
      </c>
      <c r="U266" s="45">
        <f t="shared" si="35"/>
        <v>0</v>
      </c>
      <c r="V266" s="12">
        <f t="shared" si="35"/>
        <v>0</v>
      </c>
      <c r="W266" s="80"/>
      <c r="X266" s="338">
        <f t="shared" si="36"/>
        <v>0</v>
      </c>
      <c r="Y266" s="350">
        <f t="shared" si="36"/>
        <v>0</v>
      </c>
    </row>
    <row r="267" spans="1:25" outlineLevel="1">
      <c r="A267" s="91">
        <v>43354</v>
      </c>
      <c r="B267" s="92">
        <f t="shared" si="33"/>
        <v>9</v>
      </c>
      <c r="C267" s="30"/>
      <c r="D267" s="31"/>
      <c r="E267" s="38"/>
      <c r="F267" s="39"/>
      <c r="G267" s="45"/>
      <c r="H267" s="12"/>
      <c r="I267" s="80"/>
      <c r="J267" s="30"/>
      <c r="K267" s="31"/>
      <c r="L267" s="38"/>
      <c r="M267" s="39"/>
      <c r="N267" s="45"/>
      <c r="O267" s="12"/>
      <c r="P267" s="80"/>
      <c r="Q267" s="30">
        <f t="shared" si="35"/>
        <v>0</v>
      </c>
      <c r="R267" s="31">
        <f t="shared" si="35"/>
        <v>0</v>
      </c>
      <c r="S267" s="38">
        <f t="shared" si="35"/>
        <v>0</v>
      </c>
      <c r="T267" s="39">
        <f t="shared" si="35"/>
        <v>0</v>
      </c>
      <c r="U267" s="45">
        <f t="shared" si="35"/>
        <v>0</v>
      </c>
      <c r="V267" s="12">
        <f t="shared" si="35"/>
        <v>0</v>
      </c>
      <c r="W267" s="80"/>
      <c r="X267" s="338">
        <f t="shared" si="36"/>
        <v>0</v>
      </c>
      <c r="Y267" s="350">
        <f t="shared" si="36"/>
        <v>0</v>
      </c>
    </row>
    <row r="268" spans="1:25" outlineLevel="1">
      <c r="A268" s="91">
        <v>43355</v>
      </c>
      <c r="B268" s="92">
        <f t="shared" si="33"/>
        <v>9</v>
      </c>
      <c r="C268" s="30"/>
      <c r="D268" s="31"/>
      <c r="E268" s="38"/>
      <c r="F268" s="39"/>
      <c r="G268" s="45"/>
      <c r="H268" s="12"/>
      <c r="I268" s="80"/>
      <c r="J268" s="30"/>
      <c r="K268" s="31"/>
      <c r="L268" s="38"/>
      <c r="M268" s="39"/>
      <c r="N268" s="45"/>
      <c r="O268" s="12"/>
      <c r="P268" s="80"/>
      <c r="Q268" s="30">
        <f t="shared" si="35"/>
        <v>0</v>
      </c>
      <c r="R268" s="31">
        <f t="shared" si="35"/>
        <v>0</v>
      </c>
      <c r="S268" s="38">
        <f t="shared" si="35"/>
        <v>0</v>
      </c>
      <c r="T268" s="39">
        <f t="shared" si="35"/>
        <v>0</v>
      </c>
      <c r="U268" s="45">
        <f t="shared" si="35"/>
        <v>0</v>
      </c>
      <c r="V268" s="12">
        <f t="shared" si="35"/>
        <v>0</v>
      </c>
      <c r="W268" s="80"/>
      <c r="X268" s="338">
        <f t="shared" si="36"/>
        <v>0</v>
      </c>
      <c r="Y268" s="350">
        <f t="shared" si="36"/>
        <v>0</v>
      </c>
    </row>
    <row r="269" spans="1:25" outlineLevel="1">
      <c r="A269" s="91">
        <v>43356</v>
      </c>
      <c r="B269" s="92">
        <f t="shared" si="33"/>
        <v>9</v>
      </c>
      <c r="C269" s="30"/>
      <c r="D269" s="31"/>
      <c r="E269" s="38"/>
      <c r="F269" s="39"/>
      <c r="G269" s="45"/>
      <c r="H269" s="12"/>
      <c r="I269" s="80"/>
      <c r="J269" s="30"/>
      <c r="K269" s="31"/>
      <c r="L269" s="38"/>
      <c r="M269" s="39"/>
      <c r="N269" s="45"/>
      <c r="O269" s="12"/>
      <c r="P269" s="80"/>
      <c r="Q269" s="30">
        <f t="shared" si="35"/>
        <v>0</v>
      </c>
      <c r="R269" s="31">
        <f t="shared" si="35"/>
        <v>0</v>
      </c>
      <c r="S269" s="38">
        <f t="shared" si="35"/>
        <v>0</v>
      </c>
      <c r="T269" s="39">
        <f t="shared" si="35"/>
        <v>0</v>
      </c>
      <c r="U269" s="45">
        <f t="shared" si="35"/>
        <v>0</v>
      </c>
      <c r="V269" s="12">
        <f t="shared" si="35"/>
        <v>0</v>
      </c>
      <c r="W269" s="80"/>
      <c r="X269" s="338">
        <f t="shared" si="36"/>
        <v>0</v>
      </c>
      <c r="Y269" s="350">
        <f t="shared" si="36"/>
        <v>0</v>
      </c>
    </row>
    <row r="270" spans="1:25" outlineLevel="1">
      <c r="A270" s="91">
        <v>43357</v>
      </c>
      <c r="B270" s="92">
        <f t="shared" si="33"/>
        <v>9</v>
      </c>
      <c r="C270" s="30"/>
      <c r="D270" s="31"/>
      <c r="E270" s="38"/>
      <c r="F270" s="39"/>
      <c r="G270" s="45"/>
      <c r="H270" s="12"/>
      <c r="I270" s="80"/>
      <c r="J270" s="30"/>
      <c r="K270" s="31"/>
      <c r="L270" s="38"/>
      <c r="M270" s="39"/>
      <c r="N270" s="45"/>
      <c r="O270" s="12"/>
      <c r="P270" s="80"/>
      <c r="Q270" s="30">
        <f t="shared" si="35"/>
        <v>0</v>
      </c>
      <c r="R270" s="31">
        <f t="shared" si="35"/>
        <v>0</v>
      </c>
      <c r="S270" s="38">
        <f t="shared" si="35"/>
        <v>0</v>
      </c>
      <c r="T270" s="39">
        <f t="shared" si="35"/>
        <v>0</v>
      </c>
      <c r="U270" s="45">
        <f t="shared" si="35"/>
        <v>0</v>
      </c>
      <c r="V270" s="12">
        <f t="shared" si="35"/>
        <v>0</v>
      </c>
      <c r="W270" s="80"/>
      <c r="X270" s="338">
        <f t="shared" si="36"/>
        <v>0</v>
      </c>
      <c r="Y270" s="350">
        <f t="shared" si="36"/>
        <v>0</v>
      </c>
    </row>
    <row r="271" spans="1:25" outlineLevel="1">
      <c r="A271" s="91">
        <v>43358</v>
      </c>
      <c r="B271" s="92">
        <f t="shared" si="33"/>
        <v>9</v>
      </c>
      <c r="C271" s="30"/>
      <c r="D271" s="31"/>
      <c r="E271" s="38"/>
      <c r="F271" s="39"/>
      <c r="G271" s="45"/>
      <c r="H271" s="12"/>
      <c r="I271" s="80"/>
      <c r="J271" s="30"/>
      <c r="K271" s="31"/>
      <c r="L271" s="38"/>
      <c r="M271" s="39"/>
      <c r="N271" s="45"/>
      <c r="O271" s="12"/>
      <c r="P271" s="80"/>
      <c r="Q271" s="30">
        <f t="shared" si="35"/>
        <v>0</v>
      </c>
      <c r="R271" s="31">
        <f t="shared" si="35"/>
        <v>0</v>
      </c>
      <c r="S271" s="38">
        <f t="shared" si="35"/>
        <v>0</v>
      </c>
      <c r="T271" s="39">
        <f t="shared" si="35"/>
        <v>0</v>
      </c>
      <c r="U271" s="45">
        <f t="shared" si="35"/>
        <v>0</v>
      </c>
      <c r="V271" s="12">
        <f t="shared" si="35"/>
        <v>0</v>
      </c>
      <c r="W271" s="80"/>
      <c r="X271" s="338">
        <f t="shared" si="36"/>
        <v>0</v>
      </c>
      <c r="Y271" s="350">
        <f t="shared" si="36"/>
        <v>0</v>
      </c>
    </row>
    <row r="272" spans="1:25" outlineLevel="1">
      <c r="A272" s="91">
        <v>43359</v>
      </c>
      <c r="B272" s="92">
        <f t="shared" si="33"/>
        <v>9</v>
      </c>
      <c r="C272" s="30"/>
      <c r="D272" s="31"/>
      <c r="E272" s="38"/>
      <c r="F272" s="39"/>
      <c r="G272" s="45"/>
      <c r="H272" s="12"/>
      <c r="I272" s="80"/>
      <c r="J272" s="30"/>
      <c r="K272" s="31"/>
      <c r="L272" s="38"/>
      <c r="M272" s="39"/>
      <c r="N272" s="45"/>
      <c r="O272" s="12"/>
      <c r="P272" s="80"/>
      <c r="Q272" s="30">
        <f t="shared" si="35"/>
        <v>0</v>
      </c>
      <c r="R272" s="31">
        <f t="shared" si="35"/>
        <v>0</v>
      </c>
      <c r="S272" s="38">
        <f t="shared" si="35"/>
        <v>0</v>
      </c>
      <c r="T272" s="39">
        <f t="shared" si="35"/>
        <v>0</v>
      </c>
      <c r="U272" s="45">
        <f t="shared" si="35"/>
        <v>0</v>
      </c>
      <c r="V272" s="12">
        <f t="shared" si="35"/>
        <v>0</v>
      </c>
      <c r="W272" s="80"/>
      <c r="X272" s="338">
        <f t="shared" si="36"/>
        <v>0</v>
      </c>
      <c r="Y272" s="350">
        <f t="shared" si="36"/>
        <v>0</v>
      </c>
    </row>
    <row r="273" spans="1:25" outlineLevel="1">
      <c r="A273" s="91">
        <v>43360</v>
      </c>
      <c r="B273" s="92">
        <f t="shared" si="33"/>
        <v>9</v>
      </c>
      <c r="C273" s="30"/>
      <c r="D273" s="31"/>
      <c r="E273" s="38"/>
      <c r="F273" s="39"/>
      <c r="G273" s="45"/>
      <c r="H273" s="12"/>
      <c r="I273" s="80"/>
      <c r="J273" s="30"/>
      <c r="K273" s="31"/>
      <c r="L273" s="38"/>
      <c r="M273" s="39"/>
      <c r="N273" s="45"/>
      <c r="O273" s="12"/>
      <c r="P273" s="80"/>
      <c r="Q273" s="30">
        <f t="shared" si="35"/>
        <v>0</v>
      </c>
      <c r="R273" s="31">
        <f t="shared" si="35"/>
        <v>0</v>
      </c>
      <c r="S273" s="38">
        <f t="shared" si="35"/>
        <v>0</v>
      </c>
      <c r="T273" s="39">
        <f t="shared" si="35"/>
        <v>0</v>
      </c>
      <c r="U273" s="45">
        <f t="shared" si="35"/>
        <v>0</v>
      </c>
      <c r="V273" s="12">
        <f t="shared" si="35"/>
        <v>0</v>
      </c>
      <c r="W273" s="80"/>
      <c r="X273" s="338">
        <f t="shared" si="36"/>
        <v>0</v>
      </c>
      <c r="Y273" s="350">
        <f t="shared" si="36"/>
        <v>0</v>
      </c>
    </row>
    <row r="274" spans="1:25" outlineLevel="1">
      <c r="A274" s="91">
        <v>43361</v>
      </c>
      <c r="B274" s="92">
        <f t="shared" si="33"/>
        <v>9</v>
      </c>
      <c r="C274" s="30"/>
      <c r="D274" s="31"/>
      <c r="E274" s="38"/>
      <c r="F274" s="39"/>
      <c r="G274" s="45"/>
      <c r="H274" s="12"/>
      <c r="I274" s="80"/>
      <c r="J274" s="30"/>
      <c r="K274" s="31"/>
      <c r="L274" s="38"/>
      <c r="M274" s="39"/>
      <c r="N274" s="45"/>
      <c r="O274" s="12"/>
      <c r="P274" s="80"/>
      <c r="Q274" s="30">
        <f t="shared" si="35"/>
        <v>0</v>
      </c>
      <c r="R274" s="31">
        <f t="shared" si="35"/>
        <v>0</v>
      </c>
      <c r="S274" s="38">
        <f t="shared" si="35"/>
        <v>0</v>
      </c>
      <c r="T274" s="39">
        <f t="shared" si="35"/>
        <v>0</v>
      </c>
      <c r="U274" s="45">
        <f t="shared" si="35"/>
        <v>0</v>
      </c>
      <c r="V274" s="12">
        <f t="shared" si="35"/>
        <v>0</v>
      </c>
      <c r="W274" s="80"/>
      <c r="X274" s="338">
        <f t="shared" si="36"/>
        <v>0</v>
      </c>
      <c r="Y274" s="350">
        <f t="shared" si="36"/>
        <v>0</v>
      </c>
    </row>
    <row r="275" spans="1:25" outlineLevel="1">
      <c r="A275" s="91">
        <v>43362</v>
      </c>
      <c r="B275" s="92">
        <f t="shared" si="33"/>
        <v>9</v>
      </c>
      <c r="C275" s="30"/>
      <c r="D275" s="31"/>
      <c r="E275" s="38"/>
      <c r="F275" s="39"/>
      <c r="G275" s="45"/>
      <c r="H275" s="12"/>
      <c r="I275" s="80"/>
      <c r="J275" s="30"/>
      <c r="K275" s="31"/>
      <c r="L275" s="38"/>
      <c r="M275" s="39"/>
      <c r="N275" s="45"/>
      <c r="O275" s="12"/>
      <c r="P275" s="80"/>
      <c r="Q275" s="30">
        <f t="shared" si="35"/>
        <v>0</v>
      </c>
      <c r="R275" s="31">
        <f t="shared" si="35"/>
        <v>0</v>
      </c>
      <c r="S275" s="38">
        <f t="shared" si="35"/>
        <v>0</v>
      </c>
      <c r="T275" s="39">
        <f t="shared" si="35"/>
        <v>0</v>
      </c>
      <c r="U275" s="45">
        <f t="shared" si="35"/>
        <v>0</v>
      </c>
      <c r="V275" s="12">
        <f t="shared" si="35"/>
        <v>0</v>
      </c>
      <c r="W275" s="80"/>
      <c r="X275" s="338">
        <f t="shared" si="36"/>
        <v>0</v>
      </c>
      <c r="Y275" s="350">
        <f t="shared" si="36"/>
        <v>0</v>
      </c>
    </row>
    <row r="276" spans="1:25" outlineLevel="1">
      <c r="A276" s="91">
        <v>43363</v>
      </c>
      <c r="B276" s="92">
        <f t="shared" si="33"/>
        <v>9</v>
      </c>
      <c r="C276" s="30"/>
      <c r="D276" s="31"/>
      <c r="E276" s="38"/>
      <c r="F276" s="39"/>
      <c r="G276" s="45"/>
      <c r="H276" s="12"/>
      <c r="I276" s="80"/>
      <c r="J276" s="30"/>
      <c r="K276" s="31"/>
      <c r="L276" s="38"/>
      <c r="M276" s="39"/>
      <c r="N276" s="45"/>
      <c r="O276" s="12"/>
      <c r="P276" s="80"/>
      <c r="Q276" s="30">
        <f t="shared" si="35"/>
        <v>0</v>
      </c>
      <c r="R276" s="31">
        <f t="shared" si="35"/>
        <v>0</v>
      </c>
      <c r="S276" s="38">
        <f t="shared" si="35"/>
        <v>0</v>
      </c>
      <c r="T276" s="39">
        <f t="shared" si="35"/>
        <v>0</v>
      </c>
      <c r="U276" s="45">
        <f t="shared" si="35"/>
        <v>0</v>
      </c>
      <c r="V276" s="12">
        <f t="shared" si="35"/>
        <v>0</v>
      </c>
      <c r="W276" s="80"/>
      <c r="X276" s="338">
        <f t="shared" si="36"/>
        <v>0</v>
      </c>
      <c r="Y276" s="350">
        <f t="shared" si="36"/>
        <v>0</v>
      </c>
    </row>
    <row r="277" spans="1:25" outlineLevel="1">
      <c r="A277" s="91">
        <v>43364</v>
      </c>
      <c r="B277" s="92">
        <f t="shared" si="33"/>
        <v>9</v>
      </c>
      <c r="C277" s="30"/>
      <c r="D277" s="31"/>
      <c r="E277" s="38"/>
      <c r="F277" s="39"/>
      <c r="G277" s="45"/>
      <c r="H277" s="12"/>
      <c r="I277" s="80"/>
      <c r="J277" s="30"/>
      <c r="K277" s="31"/>
      <c r="L277" s="38"/>
      <c r="M277" s="39"/>
      <c r="N277" s="45"/>
      <c r="O277" s="12"/>
      <c r="P277" s="80"/>
      <c r="Q277" s="30">
        <f t="shared" si="35"/>
        <v>0</v>
      </c>
      <c r="R277" s="31">
        <f t="shared" si="35"/>
        <v>0</v>
      </c>
      <c r="S277" s="38">
        <f t="shared" si="35"/>
        <v>0</v>
      </c>
      <c r="T277" s="39">
        <f t="shared" si="35"/>
        <v>0</v>
      </c>
      <c r="U277" s="45">
        <f t="shared" si="35"/>
        <v>0</v>
      </c>
      <c r="V277" s="12">
        <f t="shared" si="35"/>
        <v>0</v>
      </c>
      <c r="W277" s="80"/>
      <c r="X277" s="338">
        <f t="shared" si="36"/>
        <v>0</v>
      </c>
      <c r="Y277" s="350">
        <f t="shared" si="36"/>
        <v>0</v>
      </c>
    </row>
    <row r="278" spans="1:25" outlineLevel="1">
      <c r="A278" s="91">
        <v>43365</v>
      </c>
      <c r="B278" s="92">
        <f t="shared" si="33"/>
        <v>9</v>
      </c>
      <c r="C278" s="30"/>
      <c r="D278" s="31"/>
      <c r="E278" s="38"/>
      <c r="F278" s="39"/>
      <c r="G278" s="45"/>
      <c r="H278" s="12"/>
      <c r="I278" s="80"/>
      <c r="J278" s="30"/>
      <c r="K278" s="31"/>
      <c r="L278" s="38"/>
      <c r="M278" s="39"/>
      <c r="N278" s="45"/>
      <c r="O278" s="12"/>
      <c r="P278" s="80"/>
      <c r="Q278" s="30">
        <f t="shared" si="35"/>
        <v>0</v>
      </c>
      <c r="R278" s="31">
        <f t="shared" si="35"/>
        <v>0</v>
      </c>
      <c r="S278" s="38">
        <f t="shared" si="35"/>
        <v>0</v>
      </c>
      <c r="T278" s="39">
        <f t="shared" si="35"/>
        <v>0</v>
      </c>
      <c r="U278" s="45">
        <f t="shared" si="35"/>
        <v>0</v>
      </c>
      <c r="V278" s="12">
        <f t="shared" si="35"/>
        <v>0</v>
      </c>
      <c r="W278" s="80"/>
      <c r="X278" s="338">
        <f t="shared" si="36"/>
        <v>0</v>
      </c>
      <c r="Y278" s="350">
        <f t="shared" si="36"/>
        <v>0</v>
      </c>
    </row>
    <row r="279" spans="1:25" outlineLevel="1">
      <c r="A279" s="91">
        <v>43366</v>
      </c>
      <c r="B279" s="92">
        <f t="shared" si="33"/>
        <v>9</v>
      </c>
      <c r="C279" s="30"/>
      <c r="D279" s="31"/>
      <c r="E279" s="38"/>
      <c r="F279" s="39"/>
      <c r="G279" s="45"/>
      <c r="H279" s="12"/>
      <c r="I279" s="80"/>
      <c r="J279" s="30"/>
      <c r="K279" s="31"/>
      <c r="L279" s="38"/>
      <c r="M279" s="39"/>
      <c r="N279" s="45"/>
      <c r="O279" s="12"/>
      <c r="P279" s="80"/>
      <c r="Q279" s="30">
        <f t="shared" si="35"/>
        <v>0</v>
      </c>
      <c r="R279" s="31">
        <f t="shared" si="35"/>
        <v>0</v>
      </c>
      <c r="S279" s="38">
        <f t="shared" si="35"/>
        <v>0</v>
      </c>
      <c r="T279" s="39">
        <f t="shared" si="35"/>
        <v>0</v>
      </c>
      <c r="U279" s="45">
        <f t="shared" si="35"/>
        <v>0</v>
      </c>
      <c r="V279" s="12">
        <f t="shared" si="35"/>
        <v>0</v>
      </c>
      <c r="W279" s="80"/>
      <c r="X279" s="338">
        <f t="shared" si="36"/>
        <v>0</v>
      </c>
      <c r="Y279" s="350">
        <f t="shared" si="36"/>
        <v>0</v>
      </c>
    </row>
    <row r="280" spans="1:25" outlineLevel="1">
      <c r="A280" s="91">
        <v>43367</v>
      </c>
      <c r="B280" s="92">
        <f t="shared" si="33"/>
        <v>9</v>
      </c>
      <c r="C280" s="30"/>
      <c r="D280" s="31"/>
      <c r="E280" s="38"/>
      <c r="F280" s="39"/>
      <c r="G280" s="45"/>
      <c r="H280" s="12"/>
      <c r="I280" s="80"/>
      <c r="J280" s="30"/>
      <c r="K280" s="31"/>
      <c r="L280" s="38"/>
      <c r="M280" s="39"/>
      <c r="N280" s="45"/>
      <c r="O280" s="12"/>
      <c r="P280" s="80"/>
      <c r="Q280" s="30">
        <f t="shared" si="35"/>
        <v>0</v>
      </c>
      <c r="R280" s="31">
        <f t="shared" si="35"/>
        <v>0</v>
      </c>
      <c r="S280" s="38">
        <f t="shared" si="35"/>
        <v>0</v>
      </c>
      <c r="T280" s="39">
        <f t="shared" si="35"/>
        <v>0</v>
      </c>
      <c r="U280" s="45">
        <f t="shared" si="35"/>
        <v>0</v>
      </c>
      <c r="V280" s="12">
        <f t="shared" si="35"/>
        <v>0</v>
      </c>
      <c r="W280" s="80"/>
      <c r="X280" s="338">
        <f t="shared" si="36"/>
        <v>0</v>
      </c>
      <c r="Y280" s="350">
        <f t="shared" si="36"/>
        <v>0</v>
      </c>
    </row>
    <row r="281" spans="1:25" outlineLevel="1">
      <c r="A281" s="91">
        <v>43368</v>
      </c>
      <c r="B281" s="92">
        <f t="shared" si="33"/>
        <v>9</v>
      </c>
      <c r="C281" s="30"/>
      <c r="D281" s="31"/>
      <c r="E281" s="38"/>
      <c r="F281" s="39"/>
      <c r="G281" s="45"/>
      <c r="H281" s="12"/>
      <c r="I281" s="80"/>
      <c r="J281" s="30"/>
      <c r="K281" s="31"/>
      <c r="L281" s="38"/>
      <c r="M281" s="39"/>
      <c r="N281" s="45"/>
      <c r="O281" s="12"/>
      <c r="P281" s="80"/>
      <c r="Q281" s="30">
        <f t="shared" si="35"/>
        <v>0</v>
      </c>
      <c r="R281" s="31">
        <f t="shared" si="35"/>
        <v>0</v>
      </c>
      <c r="S281" s="38">
        <f t="shared" si="35"/>
        <v>0</v>
      </c>
      <c r="T281" s="39">
        <f t="shared" si="35"/>
        <v>0</v>
      </c>
      <c r="U281" s="45">
        <f t="shared" si="35"/>
        <v>0</v>
      </c>
      <c r="V281" s="12">
        <f t="shared" si="35"/>
        <v>0</v>
      </c>
      <c r="W281" s="80"/>
      <c r="X281" s="338">
        <f t="shared" si="36"/>
        <v>0</v>
      </c>
      <c r="Y281" s="350">
        <f t="shared" si="36"/>
        <v>0</v>
      </c>
    </row>
    <row r="282" spans="1:25" outlineLevel="1">
      <c r="A282" s="91">
        <v>43369</v>
      </c>
      <c r="B282" s="92">
        <f t="shared" si="33"/>
        <v>9</v>
      </c>
      <c r="C282" s="30"/>
      <c r="D282" s="31"/>
      <c r="E282" s="38"/>
      <c r="F282" s="39"/>
      <c r="G282" s="45"/>
      <c r="H282" s="12"/>
      <c r="I282" s="80"/>
      <c r="J282" s="30"/>
      <c r="K282" s="31"/>
      <c r="L282" s="38"/>
      <c r="M282" s="39"/>
      <c r="N282" s="45"/>
      <c r="O282" s="12"/>
      <c r="P282" s="80"/>
      <c r="Q282" s="30">
        <f t="shared" si="35"/>
        <v>0</v>
      </c>
      <c r="R282" s="31">
        <f t="shared" si="35"/>
        <v>0</v>
      </c>
      <c r="S282" s="38">
        <f t="shared" si="35"/>
        <v>0</v>
      </c>
      <c r="T282" s="39">
        <f t="shared" si="35"/>
        <v>0</v>
      </c>
      <c r="U282" s="45">
        <f t="shared" si="35"/>
        <v>0</v>
      </c>
      <c r="V282" s="12">
        <f t="shared" si="35"/>
        <v>0</v>
      </c>
      <c r="W282" s="80"/>
      <c r="X282" s="338">
        <f t="shared" si="36"/>
        <v>0</v>
      </c>
      <c r="Y282" s="350">
        <f t="shared" si="36"/>
        <v>0</v>
      </c>
    </row>
    <row r="283" spans="1:25" outlineLevel="1">
      <c r="A283" s="91">
        <v>43370</v>
      </c>
      <c r="B283" s="92">
        <f t="shared" si="33"/>
        <v>9</v>
      </c>
      <c r="C283" s="30"/>
      <c r="D283" s="31"/>
      <c r="E283" s="38"/>
      <c r="F283" s="39"/>
      <c r="G283" s="45"/>
      <c r="H283" s="12"/>
      <c r="I283" s="80"/>
      <c r="J283" s="30"/>
      <c r="K283" s="31"/>
      <c r="L283" s="38"/>
      <c r="M283" s="39"/>
      <c r="N283" s="45"/>
      <c r="O283" s="12"/>
      <c r="P283" s="80"/>
      <c r="Q283" s="30">
        <f t="shared" si="35"/>
        <v>0</v>
      </c>
      <c r="R283" s="31">
        <f t="shared" si="35"/>
        <v>0</v>
      </c>
      <c r="S283" s="38">
        <f t="shared" si="35"/>
        <v>0</v>
      </c>
      <c r="T283" s="39">
        <f t="shared" si="35"/>
        <v>0</v>
      </c>
      <c r="U283" s="45">
        <f t="shared" si="35"/>
        <v>0</v>
      </c>
      <c r="V283" s="12">
        <f t="shared" si="35"/>
        <v>0</v>
      </c>
      <c r="W283" s="80"/>
      <c r="X283" s="338">
        <f t="shared" si="36"/>
        <v>0</v>
      </c>
      <c r="Y283" s="350">
        <f t="shared" si="36"/>
        <v>0</v>
      </c>
    </row>
    <row r="284" spans="1:25" outlineLevel="1">
      <c r="A284" s="91">
        <v>43371</v>
      </c>
      <c r="B284" s="92">
        <f t="shared" si="33"/>
        <v>9</v>
      </c>
      <c r="C284" s="30"/>
      <c r="D284" s="31"/>
      <c r="E284" s="38"/>
      <c r="F284" s="39"/>
      <c r="G284" s="45"/>
      <c r="H284" s="12"/>
      <c r="I284" s="80"/>
      <c r="J284" s="30"/>
      <c r="K284" s="31"/>
      <c r="L284" s="38"/>
      <c r="M284" s="39"/>
      <c r="N284" s="45"/>
      <c r="O284" s="12"/>
      <c r="P284" s="80"/>
      <c r="Q284" s="30">
        <f t="shared" si="35"/>
        <v>0</v>
      </c>
      <c r="R284" s="31">
        <f t="shared" si="35"/>
        <v>0</v>
      </c>
      <c r="S284" s="38">
        <f t="shared" si="35"/>
        <v>0</v>
      </c>
      <c r="T284" s="39">
        <f t="shared" si="35"/>
        <v>0</v>
      </c>
      <c r="U284" s="45">
        <f t="shared" si="35"/>
        <v>0</v>
      </c>
      <c r="V284" s="12">
        <f t="shared" si="35"/>
        <v>0</v>
      </c>
      <c r="W284" s="80"/>
      <c r="X284" s="338">
        <f t="shared" si="36"/>
        <v>0</v>
      </c>
      <c r="Y284" s="350">
        <f t="shared" si="36"/>
        <v>0</v>
      </c>
    </row>
    <row r="285" spans="1:25" outlineLevel="1">
      <c r="A285" s="91">
        <v>43372</v>
      </c>
      <c r="B285" s="92">
        <f t="shared" si="33"/>
        <v>9</v>
      </c>
      <c r="C285" s="30"/>
      <c r="D285" s="31"/>
      <c r="E285" s="38"/>
      <c r="F285" s="39"/>
      <c r="G285" s="45"/>
      <c r="H285" s="12"/>
      <c r="I285" s="80"/>
      <c r="J285" s="30"/>
      <c r="K285" s="31"/>
      <c r="L285" s="38"/>
      <c r="M285" s="39"/>
      <c r="N285" s="45"/>
      <c r="O285" s="12"/>
      <c r="P285" s="80"/>
      <c r="Q285" s="30">
        <f t="shared" si="35"/>
        <v>0</v>
      </c>
      <c r="R285" s="31">
        <f t="shared" si="35"/>
        <v>0</v>
      </c>
      <c r="S285" s="38">
        <f t="shared" si="35"/>
        <v>0</v>
      </c>
      <c r="T285" s="39">
        <f t="shared" si="35"/>
        <v>0</v>
      </c>
      <c r="U285" s="45">
        <f t="shared" si="35"/>
        <v>0</v>
      </c>
      <c r="V285" s="12">
        <f t="shared" si="35"/>
        <v>0</v>
      </c>
      <c r="W285" s="80"/>
      <c r="X285" s="338">
        <f t="shared" si="36"/>
        <v>0</v>
      </c>
      <c r="Y285" s="350">
        <f t="shared" si="36"/>
        <v>0</v>
      </c>
    </row>
    <row r="286" spans="1:25" outlineLevel="1">
      <c r="A286" s="91">
        <v>43373</v>
      </c>
      <c r="B286" s="92">
        <f t="shared" si="33"/>
        <v>9</v>
      </c>
      <c r="C286" s="30"/>
      <c r="D286" s="31"/>
      <c r="E286" s="38"/>
      <c r="F286" s="39"/>
      <c r="G286" s="45"/>
      <c r="H286" s="12"/>
      <c r="I286" s="80"/>
      <c r="J286" s="30"/>
      <c r="K286" s="31"/>
      <c r="L286" s="38"/>
      <c r="M286" s="39"/>
      <c r="N286" s="45"/>
      <c r="O286" s="12"/>
      <c r="P286" s="80"/>
      <c r="Q286" s="30">
        <f t="shared" si="35"/>
        <v>0</v>
      </c>
      <c r="R286" s="31">
        <f t="shared" si="35"/>
        <v>0</v>
      </c>
      <c r="S286" s="38">
        <f t="shared" si="35"/>
        <v>0</v>
      </c>
      <c r="T286" s="39">
        <f t="shared" si="35"/>
        <v>0</v>
      </c>
      <c r="U286" s="45">
        <f t="shared" si="35"/>
        <v>0</v>
      </c>
      <c r="V286" s="12">
        <f t="shared" si="35"/>
        <v>0</v>
      </c>
      <c r="W286" s="80"/>
      <c r="X286" s="338">
        <f t="shared" si="36"/>
        <v>0</v>
      </c>
      <c r="Y286" s="350">
        <f t="shared" si="36"/>
        <v>0</v>
      </c>
    </row>
    <row r="287" spans="1:25">
      <c r="A287" s="83"/>
      <c r="B287" s="83" t="s">
        <v>21</v>
      </c>
      <c r="C287" s="84">
        <f>SUBTOTAL(9,C288:C318)</f>
        <v>0</v>
      </c>
      <c r="D287" s="85">
        <f t="shared" ref="D287:V287" si="37">SUBTOTAL(9,D288:D318)</f>
        <v>0</v>
      </c>
      <c r="E287" s="86">
        <f t="shared" si="37"/>
        <v>0</v>
      </c>
      <c r="F287" s="87">
        <f t="shared" si="37"/>
        <v>0</v>
      </c>
      <c r="G287" s="88">
        <f t="shared" si="37"/>
        <v>0</v>
      </c>
      <c r="H287" s="9">
        <f t="shared" si="37"/>
        <v>0</v>
      </c>
      <c r="I287" s="82"/>
      <c r="J287" s="84">
        <f t="shared" si="37"/>
        <v>0</v>
      </c>
      <c r="K287" s="85">
        <f t="shared" si="37"/>
        <v>0</v>
      </c>
      <c r="L287" s="86">
        <f t="shared" si="37"/>
        <v>0</v>
      </c>
      <c r="M287" s="87">
        <f t="shared" si="37"/>
        <v>0</v>
      </c>
      <c r="N287" s="88">
        <f t="shared" si="37"/>
        <v>0</v>
      </c>
      <c r="O287" s="9">
        <f t="shared" si="37"/>
        <v>0</v>
      </c>
      <c r="P287" s="82"/>
      <c r="Q287" s="84">
        <f t="shared" si="37"/>
        <v>0</v>
      </c>
      <c r="R287" s="85">
        <f t="shared" si="37"/>
        <v>0</v>
      </c>
      <c r="S287" s="86">
        <f t="shared" si="37"/>
        <v>0</v>
      </c>
      <c r="T287" s="87">
        <f t="shared" si="37"/>
        <v>0</v>
      </c>
      <c r="U287" s="88">
        <f t="shared" si="37"/>
        <v>0</v>
      </c>
      <c r="V287" s="9">
        <f t="shared" si="37"/>
        <v>0</v>
      </c>
      <c r="W287" s="82"/>
      <c r="X287" s="338"/>
      <c r="Y287" s="350"/>
    </row>
    <row r="288" spans="1:25" hidden="1" outlineLevel="1">
      <c r="A288" s="76">
        <v>43374</v>
      </c>
      <c r="B288" s="77">
        <f t="shared" si="33"/>
        <v>10</v>
      </c>
      <c r="C288" s="30"/>
      <c r="D288" s="31"/>
      <c r="E288" s="38"/>
      <c r="F288" s="39"/>
      <c r="G288" s="45"/>
      <c r="H288" s="12"/>
      <c r="I288" s="80"/>
      <c r="J288" s="30"/>
      <c r="K288" s="31"/>
      <c r="L288" s="38"/>
      <c r="M288" s="39"/>
      <c r="N288" s="45"/>
      <c r="O288" s="12"/>
      <c r="P288" s="80"/>
      <c r="Q288" s="30">
        <f t="shared" ref="Q288:V318" si="38">C288-J288</f>
        <v>0</v>
      </c>
      <c r="R288" s="31">
        <f t="shared" si="38"/>
        <v>0</v>
      </c>
      <c r="S288" s="38">
        <f t="shared" si="38"/>
        <v>0</v>
      </c>
      <c r="T288" s="39">
        <f t="shared" si="38"/>
        <v>0</v>
      </c>
      <c r="U288" s="45">
        <f t="shared" si="38"/>
        <v>0</v>
      </c>
      <c r="V288" s="12">
        <f t="shared" si="38"/>
        <v>0</v>
      </c>
      <c r="W288" s="80"/>
      <c r="X288" s="338">
        <f t="shared" si="36"/>
        <v>0</v>
      </c>
      <c r="Y288" s="350">
        <f t="shared" si="36"/>
        <v>0</v>
      </c>
    </row>
    <row r="289" spans="1:25" hidden="1" outlineLevel="1">
      <c r="A289" s="76">
        <v>43375</v>
      </c>
      <c r="B289" s="77">
        <f t="shared" si="33"/>
        <v>10</v>
      </c>
      <c r="C289" s="30"/>
      <c r="D289" s="31"/>
      <c r="E289" s="38"/>
      <c r="F289" s="39"/>
      <c r="G289" s="45"/>
      <c r="H289" s="12"/>
      <c r="I289" s="80"/>
      <c r="J289" s="30"/>
      <c r="K289" s="31"/>
      <c r="L289" s="38"/>
      <c r="M289" s="39"/>
      <c r="N289" s="45"/>
      <c r="O289" s="12"/>
      <c r="P289" s="80"/>
      <c r="Q289" s="30">
        <f t="shared" si="38"/>
        <v>0</v>
      </c>
      <c r="R289" s="31">
        <f t="shared" si="38"/>
        <v>0</v>
      </c>
      <c r="S289" s="38">
        <f t="shared" si="38"/>
        <v>0</v>
      </c>
      <c r="T289" s="39">
        <f t="shared" si="38"/>
        <v>0</v>
      </c>
      <c r="U289" s="45">
        <f t="shared" si="38"/>
        <v>0</v>
      </c>
      <c r="V289" s="12">
        <f t="shared" si="38"/>
        <v>0</v>
      </c>
      <c r="W289" s="80"/>
      <c r="X289" s="338">
        <f t="shared" si="36"/>
        <v>0</v>
      </c>
      <c r="Y289" s="350">
        <f t="shared" si="36"/>
        <v>0</v>
      </c>
    </row>
    <row r="290" spans="1:25" hidden="1" outlineLevel="1">
      <c r="A290" s="76">
        <v>43376</v>
      </c>
      <c r="B290" s="77">
        <f t="shared" si="33"/>
        <v>10</v>
      </c>
      <c r="C290" s="30"/>
      <c r="D290" s="31"/>
      <c r="E290" s="38"/>
      <c r="F290" s="39"/>
      <c r="G290" s="45"/>
      <c r="H290" s="12"/>
      <c r="I290" s="80"/>
      <c r="J290" s="30"/>
      <c r="K290" s="31"/>
      <c r="L290" s="38"/>
      <c r="M290" s="39"/>
      <c r="N290" s="45"/>
      <c r="O290" s="12"/>
      <c r="P290" s="80"/>
      <c r="Q290" s="30">
        <f t="shared" si="38"/>
        <v>0</v>
      </c>
      <c r="R290" s="31">
        <f t="shared" si="38"/>
        <v>0</v>
      </c>
      <c r="S290" s="38">
        <f t="shared" si="38"/>
        <v>0</v>
      </c>
      <c r="T290" s="39">
        <f t="shared" si="38"/>
        <v>0</v>
      </c>
      <c r="U290" s="45">
        <f t="shared" si="38"/>
        <v>0</v>
      </c>
      <c r="V290" s="12">
        <f t="shared" si="38"/>
        <v>0</v>
      </c>
      <c r="W290" s="80"/>
      <c r="X290" s="338">
        <f t="shared" si="36"/>
        <v>0</v>
      </c>
      <c r="Y290" s="350">
        <f t="shared" si="36"/>
        <v>0</v>
      </c>
    </row>
    <row r="291" spans="1:25" hidden="1" outlineLevel="1">
      <c r="A291" s="76">
        <v>43377</v>
      </c>
      <c r="B291" s="77">
        <f t="shared" si="33"/>
        <v>10</v>
      </c>
      <c r="C291" s="30"/>
      <c r="D291" s="31"/>
      <c r="E291" s="38"/>
      <c r="F291" s="39"/>
      <c r="G291" s="45"/>
      <c r="H291" s="12"/>
      <c r="I291" s="80"/>
      <c r="J291" s="30"/>
      <c r="K291" s="31"/>
      <c r="L291" s="38"/>
      <c r="M291" s="39"/>
      <c r="N291" s="45"/>
      <c r="O291" s="12"/>
      <c r="P291" s="80"/>
      <c r="Q291" s="30">
        <f t="shared" si="38"/>
        <v>0</v>
      </c>
      <c r="R291" s="31">
        <f t="shared" si="38"/>
        <v>0</v>
      </c>
      <c r="S291" s="38">
        <f t="shared" si="38"/>
        <v>0</v>
      </c>
      <c r="T291" s="39">
        <f t="shared" si="38"/>
        <v>0</v>
      </c>
      <c r="U291" s="45">
        <f t="shared" si="38"/>
        <v>0</v>
      </c>
      <c r="V291" s="12">
        <f t="shared" si="38"/>
        <v>0</v>
      </c>
      <c r="W291" s="80"/>
      <c r="X291" s="338">
        <f t="shared" si="36"/>
        <v>0</v>
      </c>
      <c r="Y291" s="350">
        <f t="shared" si="36"/>
        <v>0</v>
      </c>
    </row>
    <row r="292" spans="1:25" hidden="1" outlineLevel="1">
      <c r="A292" s="76">
        <v>43378</v>
      </c>
      <c r="B292" s="77">
        <f t="shared" ref="B292:B357" si="39">MONTH(A292)</f>
        <v>10</v>
      </c>
      <c r="C292" s="30"/>
      <c r="D292" s="31"/>
      <c r="E292" s="38"/>
      <c r="F292" s="39"/>
      <c r="G292" s="45"/>
      <c r="H292" s="12"/>
      <c r="I292" s="80"/>
      <c r="J292" s="30"/>
      <c r="K292" s="31"/>
      <c r="L292" s="38"/>
      <c r="M292" s="39"/>
      <c r="N292" s="45"/>
      <c r="O292" s="12"/>
      <c r="P292" s="80"/>
      <c r="Q292" s="30">
        <f t="shared" si="38"/>
        <v>0</v>
      </c>
      <c r="R292" s="31">
        <f t="shared" si="38"/>
        <v>0</v>
      </c>
      <c r="S292" s="38">
        <f t="shared" si="38"/>
        <v>0</v>
      </c>
      <c r="T292" s="39">
        <f t="shared" si="38"/>
        <v>0</v>
      </c>
      <c r="U292" s="45">
        <f t="shared" si="38"/>
        <v>0</v>
      </c>
      <c r="V292" s="12">
        <f t="shared" si="38"/>
        <v>0</v>
      </c>
      <c r="W292" s="80"/>
      <c r="X292" s="338">
        <f t="shared" si="36"/>
        <v>0</v>
      </c>
      <c r="Y292" s="350">
        <f t="shared" si="36"/>
        <v>0</v>
      </c>
    </row>
    <row r="293" spans="1:25" hidden="1" outlineLevel="1">
      <c r="A293" s="76">
        <v>43379</v>
      </c>
      <c r="B293" s="77">
        <f t="shared" si="39"/>
        <v>10</v>
      </c>
      <c r="C293" s="30"/>
      <c r="D293" s="31"/>
      <c r="E293" s="38"/>
      <c r="F293" s="39"/>
      <c r="G293" s="45"/>
      <c r="H293" s="12"/>
      <c r="I293" s="80"/>
      <c r="J293" s="30"/>
      <c r="K293" s="31"/>
      <c r="L293" s="38"/>
      <c r="M293" s="39"/>
      <c r="N293" s="45"/>
      <c r="O293" s="12"/>
      <c r="P293" s="80"/>
      <c r="Q293" s="30">
        <f t="shared" si="38"/>
        <v>0</v>
      </c>
      <c r="R293" s="31">
        <f t="shared" si="38"/>
        <v>0</v>
      </c>
      <c r="S293" s="38">
        <f t="shared" si="38"/>
        <v>0</v>
      </c>
      <c r="T293" s="39">
        <f t="shared" si="38"/>
        <v>0</v>
      </c>
      <c r="U293" s="45">
        <f t="shared" si="38"/>
        <v>0</v>
      </c>
      <c r="V293" s="12">
        <f t="shared" si="38"/>
        <v>0</v>
      </c>
      <c r="W293" s="80"/>
      <c r="X293" s="338">
        <f t="shared" si="36"/>
        <v>0</v>
      </c>
      <c r="Y293" s="350">
        <f t="shared" si="36"/>
        <v>0</v>
      </c>
    </row>
    <row r="294" spans="1:25" hidden="1" outlineLevel="1">
      <c r="A294" s="76">
        <v>43380</v>
      </c>
      <c r="B294" s="77">
        <f t="shared" si="39"/>
        <v>10</v>
      </c>
      <c r="C294" s="30"/>
      <c r="D294" s="31"/>
      <c r="E294" s="38"/>
      <c r="F294" s="39"/>
      <c r="G294" s="45"/>
      <c r="H294" s="12"/>
      <c r="I294" s="80"/>
      <c r="J294" s="30"/>
      <c r="K294" s="31"/>
      <c r="L294" s="38"/>
      <c r="M294" s="39"/>
      <c r="N294" s="45"/>
      <c r="O294" s="12"/>
      <c r="P294" s="80"/>
      <c r="Q294" s="30">
        <f t="shared" si="38"/>
        <v>0</v>
      </c>
      <c r="R294" s="31">
        <f t="shared" si="38"/>
        <v>0</v>
      </c>
      <c r="S294" s="38">
        <f t="shared" si="38"/>
        <v>0</v>
      </c>
      <c r="T294" s="39">
        <f t="shared" si="38"/>
        <v>0</v>
      </c>
      <c r="U294" s="45">
        <f t="shared" si="38"/>
        <v>0</v>
      </c>
      <c r="V294" s="12">
        <f t="shared" si="38"/>
        <v>0</v>
      </c>
      <c r="W294" s="80"/>
      <c r="X294" s="338">
        <f t="shared" si="36"/>
        <v>0</v>
      </c>
      <c r="Y294" s="350">
        <f t="shared" si="36"/>
        <v>0</v>
      </c>
    </row>
    <row r="295" spans="1:25" hidden="1" outlineLevel="1">
      <c r="A295" s="76">
        <v>43381</v>
      </c>
      <c r="B295" s="77">
        <f t="shared" si="39"/>
        <v>10</v>
      </c>
      <c r="C295" s="30"/>
      <c r="D295" s="31"/>
      <c r="E295" s="38"/>
      <c r="F295" s="39"/>
      <c r="G295" s="45"/>
      <c r="H295" s="12"/>
      <c r="I295" s="80"/>
      <c r="J295" s="30"/>
      <c r="K295" s="31"/>
      <c r="L295" s="38"/>
      <c r="M295" s="39"/>
      <c r="N295" s="45"/>
      <c r="O295" s="12"/>
      <c r="P295" s="80"/>
      <c r="Q295" s="30">
        <f t="shared" si="38"/>
        <v>0</v>
      </c>
      <c r="R295" s="31">
        <f t="shared" si="38"/>
        <v>0</v>
      </c>
      <c r="S295" s="38">
        <f t="shared" si="38"/>
        <v>0</v>
      </c>
      <c r="T295" s="39">
        <f t="shared" si="38"/>
        <v>0</v>
      </c>
      <c r="U295" s="45">
        <f t="shared" si="38"/>
        <v>0</v>
      </c>
      <c r="V295" s="12">
        <f t="shared" si="38"/>
        <v>0</v>
      </c>
      <c r="W295" s="80"/>
      <c r="X295" s="338">
        <f t="shared" si="36"/>
        <v>0</v>
      </c>
      <c r="Y295" s="350">
        <f t="shared" si="36"/>
        <v>0</v>
      </c>
    </row>
    <row r="296" spans="1:25" hidden="1" outlineLevel="1">
      <c r="A296" s="76">
        <v>43382</v>
      </c>
      <c r="B296" s="77">
        <f t="shared" si="39"/>
        <v>10</v>
      </c>
      <c r="C296" s="30"/>
      <c r="D296" s="31"/>
      <c r="E296" s="38"/>
      <c r="F296" s="39"/>
      <c r="G296" s="45"/>
      <c r="H296" s="12"/>
      <c r="I296" s="80"/>
      <c r="J296" s="30"/>
      <c r="K296" s="31"/>
      <c r="L296" s="38"/>
      <c r="M296" s="39"/>
      <c r="N296" s="45"/>
      <c r="O296" s="12"/>
      <c r="P296" s="80"/>
      <c r="Q296" s="30">
        <f t="shared" si="38"/>
        <v>0</v>
      </c>
      <c r="R296" s="31">
        <f t="shared" si="38"/>
        <v>0</v>
      </c>
      <c r="S296" s="38">
        <f t="shared" si="38"/>
        <v>0</v>
      </c>
      <c r="T296" s="39">
        <f t="shared" si="38"/>
        <v>0</v>
      </c>
      <c r="U296" s="45">
        <f t="shared" si="38"/>
        <v>0</v>
      </c>
      <c r="V296" s="12">
        <f t="shared" si="38"/>
        <v>0</v>
      </c>
      <c r="W296" s="80"/>
      <c r="X296" s="338">
        <f t="shared" si="36"/>
        <v>0</v>
      </c>
      <c r="Y296" s="350">
        <f t="shared" si="36"/>
        <v>0</v>
      </c>
    </row>
    <row r="297" spans="1:25" hidden="1" outlineLevel="1">
      <c r="A297" s="76">
        <v>43383</v>
      </c>
      <c r="B297" s="77">
        <f t="shared" si="39"/>
        <v>10</v>
      </c>
      <c r="C297" s="30"/>
      <c r="D297" s="31"/>
      <c r="E297" s="38"/>
      <c r="F297" s="39"/>
      <c r="G297" s="45"/>
      <c r="H297" s="12"/>
      <c r="I297" s="80"/>
      <c r="J297" s="30"/>
      <c r="K297" s="31"/>
      <c r="L297" s="38"/>
      <c r="M297" s="39"/>
      <c r="N297" s="45"/>
      <c r="O297" s="12"/>
      <c r="P297" s="80"/>
      <c r="Q297" s="30">
        <f t="shared" si="38"/>
        <v>0</v>
      </c>
      <c r="R297" s="31">
        <f t="shared" si="38"/>
        <v>0</v>
      </c>
      <c r="S297" s="38">
        <f t="shared" si="38"/>
        <v>0</v>
      </c>
      <c r="T297" s="39">
        <f t="shared" si="38"/>
        <v>0</v>
      </c>
      <c r="U297" s="45">
        <f t="shared" si="38"/>
        <v>0</v>
      </c>
      <c r="V297" s="12">
        <f t="shared" si="38"/>
        <v>0</v>
      </c>
      <c r="W297" s="80"/>
      <c r="X297" s="338">
        <f t="shared" si="36"/>
        <v>0</v>
      </c>
      <c r="Y297" s="350">
        <f t="shared" si="36"/>
        <v>0</v>
      </c>
    </row>
    <row r="298" spans="1:25" hidden="1" outlineLevel="1">
      <c r="A298" s="76">
        <v>43384</v>
      </c>
      <c r="B298" s="77">
        <f t="shared" si="39"/>
        <v>10</v>
      </c>
      <c r="C298" s="30"/>
      <c r="D298" s="31"/>
      <c r="E298" s="38"/>
      <c r="F298" s="39"/>
      <c r="G298" s="45"/>
      <c r="H298" s="12"/>
      <c r="I298" s="80"/>
      <c r="J298" s="30"/>
      <c r="K298" s="31"/>
      <c r="L298" s="38"/>
      <c r="M298" s="39"/>
      <c r="N298" s="45"/>
      <c r="O298" s="12"/>
      <c r="P298" s="80"/>
      <c r="Q298" s="30">
        <f t="shared" si="38"/>
        <v>0</v>
      </c>
      <c r="R298" s="31">
        <f t="shared" si="38"/>
        <v>0</v>
      </c>
      <c r="S298" s="38">
        <f t="shared" si="38"/>
        <v>0</v>
      </c>
      <c r="T298" s="39">
        <f t="shared" si="38"/>
        <v>0</v>
      </c>
      <c r="U298" s="45">
        <f t="shared" si="38"/>
        <v>0</v>
      </c>
      <c r="V298" s="12">
        <f t="shared" si="38"/>
        <v>0</v>
      </c>
      <c r="W298" s="80"/>
      <c r="X298" s="338">
        <f t="shared" si="36"/>
        <v>0</v>
      </c>
      <c r="Y298" s="350">
        <f t="shared" si="36"/>
        <v>0</v>
      </c>
    </row>
    <row r="299" spans="1:25" hidden="1" outlineLevel="1">
      <c r="A299" s="76">
        <v>43385</v>
      </c>
      <c r="B299" s="77">
        <f t="shared" si="39"/>
        <v>10</v>
      </c>
      <c r="C299" s="30"/>
      <c r="D299" s="31"/>
      <c r="E299" s="38"/>
      <c r="F299" s="39"/>
      <c r="G299" s="45"/>
      <c r="H299" s="12"/>
      <c r="I299" s="80"/>
      <c r="J299" s="30"/>
      <c r="K299" s="31"/>
      <c r="L299" s="38"/>
      <c r="M299" s="39"/>
      <c r="N299" s="45"/>
      <c r="O299" s="12"/>
      <c r="P299" s="80"/>
      <c r="Q299" s="30">
        <f t="shared" si="38"/>
        <v>0</v>
      </c>
      <c r="R299" s="31">
        <f t="shared" si="38"/>
        <v>0</v>
      </c>
      <c r="S299" s="38">
        <f t="shared" si="38"/>
        <v>0</v>
      </c>
      <c r="T299" s="39">
        <f t="shared" si="38"/>
        <v>0</v>
      </c>
      <c r="U299" s="45">
        <f t="shared" si="38"/>
        <v>0</v>
      </c>
      <c r="V299" s="12">
        <f t="shared" si="38"/>
        <v>0</v>
      </c>
      <c r="W299" s="80"/>
      <c r="X299" s="338">
        <f t="shared" si="36"/>
        <v>0</v>
      </c>
      <c r="Y299" s="350">
        <f t="shared" si="36"/>
        <v>0</v>
      </c>
    </row>
    <row r="300" spans="1:25" hidden="1" outlineLevel="1">
      <c r="A300" s="76">
        <v>43386</v>
      </c>
      <c r="B300" s="77">
        <f t="shared" si="39"/>
        <v>10</v>
      </c>
      <c r="C300" s="30"/>
      <c r="D300" s="31"/>
      <c r="E300" s="38"/>
      <c r="F300" s="39"/>
      <c r="G300" s="45"/>
      <c r="H300" s="12"/>
      <c r="I300" s="80"/>
      <c r="J300" s="30"/>
      <c r="K300" s="31"/>
      <c r="L300" s="38"/>
      <c r="M300" s="39"/>
      <c r="N300" s="45"/>
      <c r="O300" s="12"/>
      <c r="P300" s="80"/>
      <c r="Q300" s="30">
        <f t="shared" si="38"/>
        <v>0</v>
      </c>
      <c r="R300" s="31">
        <f t="shared" si="38"/>
        <v>0</v>
      </c>
      <c r="S300" s="38">
        <f t="shared" si="38"/>
        <v>0</v>
      </c>
      <c r="T300" s="39">
        <f t="shared" si="38"/>
        <v>0</v>
      </c>
      <c r="U300" s="45">
        <f t="shared" si="38"/>
        <v>0</v>
      </c>
      <c r="V300" s="12">
        <f t="shared" si="38"/>
        <v>0</v>
      </c>
      <c r="W300" s="80"/>
      <c r="X300" s="338">
        <f t="shared" si="36"/>
        <v>0</v>
      </c>
      <c r="Y300" s="350">
        <f t="shared" si="36"/>
        <v>0</v>
      </c>
    </row>
    <row r="301" spans="1:25" hidden="1" outlineLevel="1">
      <c r="A301" s="76">
        <v>43387</v>
      </c>
      <c r="B301" s="77">
        <f t="shared" si="39"/>
        <v>10</v>
      </c>
      <c r="C301" s="30"/>
      <c r="D301" s="31"/>
      <c r="E301" s="38"/>
      <c r="F301" s="39"/>
      <c r="G301" s="45"/>
      <c r="H301" s="12"/>
      <c r="I301" s="80"/>
      <c r="J301" s="30"/>
      <c r="K301" s="31"/>
      <c r="L301" s="38"/>
      <c r="M301" s="39"/>
      <c r="N301" s="45"/>
      <c r="O301" s="12"/>
      <c r="P301" s="80"/>
      <c r="Q301" s="30">
        <f t="shared" si="38"/>
        <v>0</v>
      </c>
      <c r="R301" s="31">
        <f t="shared" si="38"/>
        <v>0</v>
      </c>
      <c r="S301" s="38">
        <f t="shared" si="38"/>
        <v>0</v>
      </c>
      <c r="T301" s="39">
        <f t="shared" si="38"/>
        <v>0</v>
      </c>
      <c r="U301" s="45">
        <f t="shared" si="38"/>
        <v>0</v>
      </c>
      <c r="V301" s="12">
        <f t="shared" si="38"/>
        <v>0</v>
      </c>
      <c r="W301" s="80"/>
      <c r="X301" s="338">
        <f t="shared" si="36"/>
        <v>0</v>
      </c>
      <c r="Y301" s="350">
        <f t="shared" si="36"/>
        <v>0</v>
      </c>
    </row>
    <row r="302" spans="1:25" hidden="1" outlineLevel="1">
      <c r="A302" s="76">
        <v>43388</v>
      </c>
      <c r="B302" s="77">
        <f t="shared" si="39"/>
        <v>10</v>
      </c>
      <c r="C302" s="30"/>
      <c r="D302" s="31"/>
      <c r="E302" s="38"/>
      <c r="F302" s="39"/>
      <c r="G302" s="45"/>
      <c r="H302" s="12"/>
      <c r="I302" s="80"/>
      <c r="J302" s="30"/>
      <c r="K302" s="31"/>
      <c r="L302" s="38"/>
      <c r="M302" s="39"/>
      <c r="N302" s="45"/>
      <c r="O302" s="12"/>
      <c r="P302" s="80"/>
      <c r="Q302" s="30">
        <f t="shared" si="38"/>
        <v>0</v>
      </c>
      <c r="R302" s="31">
        <f t="shared" si="38"/>
        <v>0</v>
      </c>
      <c r="S302" s="38">
        <f t="shared" si="38"/>
        <v>0</v>
      </c>
      <c r="T302" s="39">
        <f t="shared" si="38"/>
        <v>0</v>
      </c>
      <c r="U302" s="45">
        <f t="shared" si="38"/>
        <v>0</v>
      </c>
      <c r="V302" s="12">
        <f t="shared" si="38"/>
        <v>0</v>
      </c>
      <c r="W302" s="80"/>
      <c r="X302" s="338">
        <f t="shared" si="36"/>
        <v>0</v>
      </c>
      <c r="Y302" s="350">
        <f t="shared" si="36"/>
        <v>0</v>
      </c>
    </row>
    <row r="303" spans="1:25" hidden="1" outlineLevel="1">
      <c r="A303" s="76">
        <v>43389</v>
      </c>
      <c r="B303" s="77">
        <f t="shared" si="39"/>
        <v>10</v>
      </c>
      <c r="C303" s="30"/>
      <c r="D303" s="31"/>
      <c r="E303" s="38"/>
      <c r="F303" s="39"/>
      <c r="G303" s="45"/>
      <c r="H303" s="12"/>
      <c r="I303" s="80"/>
      <c r="J303" s="30"/>
      <c r="K303" s="31"/>
      <c r="L303" s="38"/>
      <c r="M303" s="39"/>
      <c r="N303" s="45"/>
      <c r="O303" s="12"/>
      <c r="P303" s="80"/>
      <c r="Q303" s="30">
        <f t="shared" si="38"/>
        <v>0</v>
      </c>
      <c r="R303" s="31">
        <f t="shared" si="38"/>
        <v>0</v>
      </c>
      <c r="S303" s="38">
        <f t="shared" si="38"/>
        <v>0</v>
      </c>
      <c r="T303" s="39">
        <f t="shared" si="38"/>
        <v>0</v>
      </c>
      <c r="U303" s="45">
        <f t="shared" si="38"/>
        <v>0</v>
      </c>
      <c r="V303" s="12">
        <f t="shared" si="38"/>
        <v>0</v>
      </c>
      <c r="W303" s="80"/>
      <c r="X303" s="338">
        <f t="shared" si="36"/>
        <v>0</v>
      </c>
      <c r="Y303" s="350">
        <f t="shared" si="36"/>
        <v>0</v>
      </c>
    </row>
    <row r="304" spans="1:25" hidden="1" outlineLevel="1">
      <c r="A304" s="76">
        <v>43390</v>
      </c>
      <c r="B304" s="77">
        <f t="shared" si="39"/>
        <v>10</v>
      </c>
      <c r="C304" s="30"/>
      <c r="D304" s="31"/>
      <c r="E304" s="38"/>
      <c r="F304" s="39"/>
      <c r="G304" s="45"/>
      <c r="H304" s="12"/>
      <c r="I304" s="80"/>
      <c r="J304" s="30"/>
      <c r="K304" s="31"/>
      <c r="L304" s="38"/>
      <c r="M304" s="39"/>
      <c r="N304" s="45"/>
      <c r="O304" s="12"/>
      <c r="P304" s="80"/>
      <c r="Q304" s="30">
        <f t="shared" si="38"/>
        <v>0</v>
      </c>
      <c r="R304" s="31">
        <f t="shared" si="38"/>
        <v>0</v>
      </c>
      <c r="S304" s="38">
        <f t="shared" si="38"/>
        <v>0</v>
      </c>
      <c r="T304" s="39">
        <f t="shared" si="38"/>
        <v>0</v>
      </c>
      <c r="U304" s="45">
        <f t="shared" si="38"/>
        <v>0</v>
      </c>
      <c r="V304" s="12">
        <f t="shared" si="38"/>
        <v>0</v>
      </c>
      <c r="W304" s="80"/>
      <c r="X304" s="338">
        <f t="shared" si="36"/>
        <v>0</v>
      </c>
      <c r="Y304" s="350">
        <f t="shared" si="36"/>
        <v>0</v>
      </c>
    </row>
    <row r="305" spans="1:25" hidden="1" outlineLevel="1">
      <c r="A305" s="76">
        <v>43391</v>
      </c>
      <c r="B305" s="77">
        <f t="shared" si="39"/>
        <v>10</v>
      </c>
      <c r="C305" s="30"/>
      <c r="D305" s="31"/>
      <c r="E305" s="38"/>
      <c r="F305" s="39"/>
      <c r="G305" s="45"/>
      <c r="H305" s="12"/>
      <c r="I305" s="80"/>
      <c r="J305" s="30"/>
      <c r="K305" s="31"/>
      <c r="L305" s="38"/>
      <c r="M305" s="39"/>
      <c r="N305" s="45"/>
      <c r="O305" s="12"/>
      <c r="P305" s="80"/>
      <c r="Q305" s="30">
        <f t="shared" si="38"/>
        <v>0</v>
      </c>
      <c r="R305" s="31">
        <f t="shared" si="38"/>
        <v>0</v>
      </c>
      <c r="S305" s="38">
        <f t="shared" si="38"/>
        <v>0</v>
      </c>
      <c r="T305" s="39">
        <f t="shared" si="38"/>
        <v>0</v>
      </c>
      <c r="U305" s="45">
        <f t="shared" si="38"/>
        <v>0</v>
      </c>
      <c r="V305" s="12">
        <f t="shared" si="38"/>
        <v>0</v>
      </c>
      <c r="W305" s="80"/>
      <c r="X305" s="338">
        <f t="shared" si="36"/>
        <v>0</v>
      </c>
      <c r="Y305" s="350">
        <f t="shared" si="36"/>
        <v>0</v>
      </c>
    </row>
    <row r="306" spans="1:25" hidden="1" outlineLevel="1">
      <c r="A306" s="76">
        <v>43392</v>
      </c>
      <c r="B306" s="77">
        <f t="shared" si="39"/>
        <v>10</v>
      </c>
      <c r="C306" s="30"/>
      <c r="D306" s="31"/>
      <c r="E306" s="38"/>
      <c r="F306" s="39"/>
      <c r="G306" s="45"/>
      <c r="H306" s="12"/>
      <c r="I306" s="80"/>
      <c r="J306" s="30"/>
      <c r="K306" s="31"/>
      <c r="L306" s="38"/>
      <c r="M306" s="39"/>
      <c r="N306" s="45"/>
      <c r="O306" s="12"/>
      <c r="P306" s="80"/>
      <c r="Q306" s="30">
        <f t="shared" si="38"/>
        <v>0</v>
      </c>
      <c r="R306" s="31">
        <f t="shared" si="38"/>
        <v>0</v>
      </c>
      <c r="S306" s="38">
        <f t="shared" si="38"/>
        <v>0</v>
      </c>
      <c r="T306" s="39">
        <f t="shared" si="38"/>
        <v>0</v>
      </c>
      <c r="U306" s="45">
        <f t="shared" si="38"/>
        <v>0</v>
      </c>
      <c r="V306" s="12">
        <f t="shared" si="38"/>
        <v>0</v>
      </c>
      <c r="W306" s="80"/>
      <c r="X306" s="338">
        <f t="shared" si="36"/>
        <v>0</v>
      </c>
      <c r="Y306" s="350">
        <f t="shared" si="36"/>
        <v>0</v>
      </c>
    </row>
    <row r="307" spans="1:25" hidden="1" outlineLevel="1">
      <c r="A307" s="76">
        <v>43393</v>
      </c>
      <c r="B307" s="77">
        <f t="shared" si="39"/>
        <v>10</v>
      </c>
      <c r="C307" s="30"/>
      <c r="D307" s="31"/>
      <c r="E307" s="38"/>
      <c r="F307" s="39"/>
      <c r="G307" s="45"/>
      <c r="H307" s="12"/>
      <c r="I307" s="80"/>
      <c r="J307" s="30"/>
      <c r="K307" s="31"/>
      <c r="L307" s="38"/>
      <c r="M307" s="39"/>
      <c r="N307" s="45"/>
      <c r="O307" s="12"/>
      <c r="P307" s="80"/>
      <c r="Q307" s="30">
        <f t="shared" si="38"/>
        <v>0</v>
      </c>
      <c r="R307" s="31">
        <f t="shared" si="38"/>
        <v>0</v>
      </c>
      <c r="S307" s="38">
        <f t="shared" si="38"/>
        <v>0</v>
      </c>
      <c r="T307" s="39">
        <f t="shared" si="38"/>
        <v>0</v>
      </c>
      <c r="U307" s="45">
        <f t="shared" si="38"/>
        <v>0</v>
      </c>
      <c r="V307" s="12">
        <f t="shared" si="38"/>
        <v>0</v>
      </c>
      <c r="W307" s="80"/>
      <c r="X307" s="338">
        <f t="shared" si="36"/>
        <v>0</v>
      </c>
      <c r="Y307" s="350">
        <f t="shared" si="36"/>
        <v>0</v>
      </c>
    </row>
    <row r="308" spans="1:25" hidden="1" outlineLevel="1">
      <c r="A308" s="76">
        <v>43394</v>
      </c>
      <c r="B308" s="77">
        <f t="shared" si="39"/>
        <v>10</v>
      </c>
      <c r="C308" s="30"/>
      <c r="D308" s="31"/>
      <c r="E308" s="38"/>
      <c r="F308" s="39"/>
      <c r="G308" s="45"/>
      <c r="H308" s="12"/>
      <c r="I308" s="80"/>
      <c r="J308" s="30"/>
      <c r="K308" s="31"/>
      <c r="L308" s="38"/>
      <c r="M308" s="39"/>
      <c r="N308" s="45"/>
      <c r="O308" s="12"/>
      <c r="P308" s="80"/>
      <c r="Q308" s="30">
        <f t="shared" si="38"/>
        <v>0</v>
      </c>
      <c r="R308" s="31">
        <f t="shared" si="38"/>
        <v>0</v>
      </c>
      <c r="S308" s="38">
        <f t="shared" si="38"/>
        <v>0</v>
      </c>
      <c r="T308" s="39">
        <f t="shared" si="38"/>
        <v>0</v>
      </c>
      <c r="U308" s="45">
        <f t="shared" si="38"/>
        <v>0</v>
      </c>
      <c r="V308" s="12">
        <f t="shared" si="38"/>
        <v>0</v>
      </c>
      <c r="W308" s="80"/>
      <c r="X308" s="338">
        <f t="shared" si="36"/>
        <v>0</v>
      </c>
      <c r="Y308" s="350">
        <f t="shared" si="36"/>
        <v>0</v>
      </c>
    </row>
    <row r="309" spans="1:25" hidden="1" outlineLevel="1">
      <c r="A309" s="76">
        <v>43395</v>
      </c>
      <c r="B309" s="77">
        <f t="shared" si="39"/>
        <v>10</v>
      </c>
      <c r="C309" s="30"/>
      <c r="D309" s="31"/>
      <c r="E309" s="38"/>
      <c r="F309" s="39"/>
      <c r="G309" s="45"/>
      <c r="H309" s="12"/>
      <c r="I309" s="80"/>
      <c r="J309" s="30"/>
      <c r="K309" s="31"/>
      <c r="L309" s="38"/>
      <c r="M309" s="39"/>
      <c r="N309" s="45"/>
      <c r="O309" s="12"/>
      <c r="P309" s="80"/>
      <c r="Q309" s="30">
        <f t="shared" si="38"/>
        <v>0</v>
      </c>
      <c r="R309" s="31">
        <f t="shared" si="38"/>
        <v>0</v>
      </c>
      <c r="S309" s="38">
        <f t="shared" si="38"/>
        <v>0</v>
      </c>
      <c r="T309" s="39">
        <f t="shared" si="38"/>
        <v>0</v>
      </c>
      <c r="U309" s="45">
        <f t="shared" si="38"/>
        <v>0</v>
      </c>
      <c r="V309" s="12">
        <f t="shared" si="38"/>
        <v>0</v>
      </c>
      <c r="W309" s="80"/>
      <c r="X309" s="338">
        <f t="shared" si="36"/>
        <v>0</v>
      </c>
      <c r="Y309" s="350">
        <f t="shared" si="36"/>
        <v>0</v>
      </c>
    </row>
    <row r="310" spans="1:25" hidden="1" outlineLevel="1">
      <c r="A310" s="76">
        <v>43396</v>
      </c>
      <c r="B310" s="77">
        <f t="shared" si="39"/>
        <v>10</v>
      </c>
      <c r="C310" s="30"/>
      <c r="D310" s="31"/>
      <c r="E310" s="38"/>
      <c r="F310" s="39"/>
      <c r="G310" s="45"/>
      <c r="H310" s="12"/>
      <c r="I310" s="80"/>
      <c r="J310" s="30"/>
      <c r="K310" s="31"/>
      <c r="L310" s="38"/>
      <c r="M310" s="39"/>
      <c r="N310" s="45"/>
      <c r="O310" s="12"/>
      <c r="P310" s="80"/>
      <c r="Q310" s="30">
        <f t="shared" si="38"/>
        <v>0</v>
      </c>
      <c r="R310" s="31">
        <f t="shared" si="38"/>
        <v>0</v>
      </c>
      <c r="S310" s="38">
        <f t="shared" si="38"/>
        <v>0</v>
      </c>
      <c r="T310" s="39">
        <f t="shared" si="38"/>
        <v>0</v>
      </c>
      <c r="U310" s="45">
        <f t="shared" si="38"/>
        <v>0</v>
      </c>
      <c r="V310" s="12">
        <f t="shared" si="38"/>
        <v>0</v>
      </c>
      <c r="W310" s="80"/>
      <c r="X310" s="338">
        <f t="shared" si="36"/>
        <v>0</v>
      </c>
      <c r="Y310" s="350">
        <f t="shared" si="36"/>
        <v>0</v>
      </c>
    </row>
    <row r="311" spans="1:25" hidden="1" outlineLevel="1">
      <c r="A311" s="76">
        <v>43397</v>
      </c>
      <c r="B311" s="77">
        <f t="shared" si="39"/>
        <v>10</v>
      </c>
      <c r="C311" s="30"/>
      <c r="D311" s="31"/>
      <c r="E311" s="38"/>
      <c r="F311" s="39"/>
      <c r="G311" s="45"/>
      <c r="H311" s="12"/>
      <c r="I311" s="80"/>
      <c r="J311" s="30"/>
      <c r="K311" s="31"/>
      <c r="L311" s="38"/>
      <c r="M311" s="39"/>
      <c r="N311" s="45"/>
      <c r="O311" s="12"/>
      <c r="P311" s="80"/>
      <c r="Q311" s="30">
        <f t="shared" si="38"/>
        <v>0</v>
      </c>
      <c r="R311" s="31">
        <f t="shared" si="38"/>
        <v>0</v>
      </c>
      <c r="S311" s="38">
        <f t="shared" si="38"/>
        <v>0</v>
      </c>
      <c r="T311" s="39">
        <f t="shared" si="38"/>
        <v>0</v>
      </c>
      <c r="U311" s="45">
        <f t="shared" si="38"/>
        <v>0</v>
      </c>
      <c r="V311" s="12">
        <f t="shared" si="38"/>
        <v>0</v>
      </c>
      <c r="W311" s="80"/>
      <c r="X311" s="338">
        <f t="shared" si="36"/>
        <v>0</v>
      </c>
      <c r="Y311" s="350">
        <f t="shared" si="36"/>
        <v>0</v>
      </c>
    </row>
    <row r="312" spans="1:25" hidden="1" outlineLevel="1">
      <c r="A312" s="76">
        <v>43398</v>
      </c>
      <c r="B312" s="77">
        <f t="shared" si="39"/>
        <v>10</v>
      </c>
      <c r="C312" s="30"/>
      <c r="D312" s="31"/>
      <c r="E312" s="38"/>
      <c r="F312" s="39"/>
      <c r="G312" s="45"/>
      <c r="H312" s="12"/>
      <c r="I312" s="80"/>
      <c r="J312" s="30"/>
      <c r="K312" s="31"/>
      <c r="L312" s="38"/>
      <c r="M312" s="39"/>
      <c r="N312" s="45"/>
      <c r="O312" s="12"/>
      <c r="P312" s="80"/>
      <c r="Q312" s="30">
        <f t="shared" si="38"/>
        <v>0</v>
      </c>
      <c r="R312" s="31">
        <f t="shared" si="38"/>
        <v>0</v>
      </c>
      <c r="S312" s="38">
        <f t="shared" si="38"/>
        <v>0</v>
      </c>
      <c r="T312" s="39">
        <f t="shared" si="38"/>
        <v>0</v>
      </c>
      <c r="U312" s="45">
        <f t="shared" si="38"/>
        <v>0</v>
      </c>
      <c r="V312" s="12">
        <f t="shared" si="38"/>
        <v>0</v>
      </c>
      <c r="W312" s="80"/>
      <c r="X312" s="338">
        <f t="shared" si="36"/>
        <v>0</v>
      </c>
      <c r="Y312" s="350">
        <f t="shared" si="36"/>
        <v>0</v>
      </c>
    </row>
    <row r="313" spans="1:25" hidden="1" outlineLevel="1">
      <c r="A313" s="76">
        <v>43399</v>
      </c>
      <c r="B313" s="77">
        <f t="shared" si="39"/>
        <v>10</v>
      </c>
      <c r="C313" s="30"/>
      <c r="D313" s="31"/>
      <c r="E313" s="38"/>
      <c r="F313" s="39"/>
      <c r="G313" s="45"/>
      <c r="H313" s="12"/>
      <c r="I313" s="80"/>
      <c r="J313" s="30"/>
      <c r="K313" s="31"/>
      <c r="L313" s="38"/>
      <c r="M313" s="39"/>
      <c r="N313" s="45"/>
      <c r="O313" s="12"/>
      <c r="P313" s="80"/>
      <c r="Q313" s="30">
        <f t="shared" si="38"/>
        <v>0</v>
      </c>
      <c r="R313" s="31">
        <f t="shared" si="38"/>
        <v>0</v>
      </c>
      <c r="S313" s="38">
        <f t="shared" si="38"/>
        <v>0</v>
      </c>
      <c r="T313" s="39">
        <f t="shared" si="38"/>
        <v>0</v>
      </c>
      <c r="U313" s="45">
        <f t="shared" si="38"/>
        <v>0</v>
      </c>
      <c r="V313" s="12">
        <f t="shared" si="38"/>
        <v>0</v>
      </c>
      <c r="W313" s="80"/>
      <c r="X313" s="338">
        <f t="shared" si="36"/>
        <v>0</v>
      </c>
      <c r="Y313" s="350">
        <f t="shared" si="36"/>
        <v>0</v>
      </c>
    </row>
    <row r="314" spans="1:25" hidden="1" outlineLevel="1">
      <c r="A314" s="76">
        <v>43400</v>
      </c>
      <c r="B314" s="77">
        <f t="shared" si="39"/>
        <v>10</v>
      </c>
      <c r="C314" s="30"/>
      <c r="D314" s="31"/>
      <c r="E314" s="38"/>
      <c r="F314" s="39"/>
      <c r="G314" s="45"/>
      <c r="H314" s="12"/>
      <c r="I314" s="80"/>
      <c r="J314" s="30"/>
      <c r="K314" s="31"/>
      <c r="L314" s="38"/>
      <c r="M314" s="39"/>
      <c r="N314" s="45"/>
      <c r="O314" s="12"/>
      <c r="P314" s="80"/>
      <c r="Q314" s="30">
        <f t="shared" si="38"/>
        <v>0</v>
      </c>
      <c r="R314" s="31">
        <f t="shared" si="38"/>
        <v>0</v>
      </c>
      <c r="S314" s="38">
        <f t="shared" si="38"/>
        <v>0</v>
      </c>
      <c r="T314" s="39">
        <f t="shared" si="38"/>
        <v>0</v>
      </c>
      <c r="U314" s="45">
        <f t="shared" si="38"/>
        <v>0</v>
      </c>
      <c r="V314" s="12">
        <f t="shared" si="38"/>
        <v>0</v>
      </c>
      <c r="W314" s="80"/>
      <c r="X314" s="338">
        <f t="shared" si="36"/>
        <v>0</v>
      </c>
      <c r="Y314" s="350">
        <f t="shared" si="36"/>
        <v>0</v>
      </c>
    </row>
    <row r="315" spans="1:25" hidden="1" outlineLevel="1">
      <c r="A315" s="76">
        <v>43401</v>
      </c>
      <c r="B315" s="77">
        <f t="shared" si="39"/>
        <v>10</v>
      </c>
      <c r="C315" s="30"/>
      <c r="D315" s="31"/>
      <c r="E315" s="38"/>
      <c r="F315" s="39"/>
      <c r="G315" s="45"/>
      <c r="H315" s="12"/>
      <c r="I315" s="80"/>
      <c r="J315" s="30"/>
      <c r="K315" s="31"/>
      <c r="L315" s="38"/>
      <c r="M315" s="39"/>
      <c r="N315" s="45"/>
      <c r="O315" s="12"/>
      <c r="P315" s="80"/>
      <c r="Q315" s="30">
        <f t="shared" si="38"/>
        <v>0</v>
      </c>
      <c r="R315" s="31">
        <f t="shared" si="38"/>
        <v>0</v>
      </c>
      <c r="S315" s="38">
        <f t="shared" si="38"/>
        <v>0</v>
      </c>
      <c r="T315" s="39">
        <f t="shared" si="38"/>
        <v>0</v>
      </c>
      <c r="U315" s="45">
        <f t="shared" si="38"/>
        <v>0</v>
      </c>
      <c r="V315" s="12">
        <f t="shared" si="38"/>
        <v>0</v>
      </c>
      <c r="W315" s="80"/>
      <c r="X315" s="338">
        <f t="shared" si="36"/>
        <v>0</v>
      </c>
      <c r="Y315" s="350">
        <f t="shared" si="36"/>
        <v>0</v>
      </c>
    </row>
    <row r="316" spans="1:25" hidden="1" outlineLevel="1">
      <c r="A316" s="76">
        <v>43402</v>
      </c>
      <c r="B316" s="77">
        <f t="shared" si="39"/>
        <v>10</v>
      </c>
      <c r="C316" s="30"/>
      <c r="D316" s="31"/>
      <c r="E316" s="38"/>
      <c r="F316" s="39"/>
      <c r="G316" s="45"/>
      <c r="H316" s="12"/>
      <c r="I316" s="80"/>
      <c r="J316" s="30"/>
      <c r="K316" s="31"/>
      <c r="L316" s="38"/>
      <c r="M316" s="39"/>
      <c r="N316" s="45"/>
      <c r="O316" s="12"/>
      <c r="P316" s="80"/>
      <c r="Q316" s="30">
        <f t="shared" si="38"/>
        <v>0</v>
      </c>
      <c r="R316" s="31">
        <f t="shared" si="38"/>
        <v>0</v>
      </c>
      <c r="S316" s="38">
        <f t="shared" si="38"/>
        <v>0</v>
      </c>
      <c r="T316" s="39">
        <f t="shared" si="38"/>
        <v>0</v>
      </c>
      <c r="U316" s="45">
        <f t="shared" si="38"/>
        <v>0</v>
      </c>
      <c r="V316" s="12">
        <f t="shared" si="38"/>
        <v>0</v>
      </c>
      <c r="W316" s="80"/>
      <c r="X316" s="338">
        <f t="shared" si="36"/>
        <v>0</v>
      </c>
      <c r="Y316" s="350">
        <f t="shared" si="36"/>
        <v>0</v>
      </c>
    </row>
    <row r="317" spans="1:25" hidden="1" outlineLevel="1">
      <c r="A317" s="76">
        <v>43403</v>
      </c>
      <c r="B317" s="77">
        <f t="shared" si="39"/>
        <v>10</v>
      </c>
      <c r="C317" s="30"/>
      <c r="D317" s="31"/>
      <c r="E317" s="38"/>
      <c r="F317" s="39"/>
      <c r="G317" s="45"/>
      <c r="H317" s="12"/>
      <c r="I317" s="80"/>
      <c r="J317" s="30"/>
      <c r="K317" s="31"/>
      <c r="L317" s="38"/>
      <c r="M317" s="39"/>
      <c r="N317" s="45"/>
      <c r="O317" s="12"/>
      <c r="P317" s="80"/>
      <c r="Q317" s="30">
        <f t="shared" si="38"/>
        <v>0</v>
      </c>
      <c r="R317" s="31">
        <f t="shared" si="38"/>
        <v>0</v>
      </c>
      <c r="S317" s="38">
        <f t="shared" si="38"/>
        <v>0</v>
      </c>
      <c r="T317" s="39">
        <f t="shared" si="38"/>
        <v>0</v>
      </c>
      <c r="U317" s="45">
        <f t="shared" si="38"/>
        <v>0</v>
      </c>
      <c r="V317" s="12">
        <f t="shared" si="38"/>
        <v>0</v>
      </c>
      <c r="W317" s="80"/>
      <c r="X317" s="338">
        <f t="shared" si="36"/>
        <v>0</v>
      </c>
      <c r="Y317" s="350">
        <f t="shared" si="36"/>
        <v>0</v>
      </c>
    </row>
    <row r="318" spans="1:25" hidden="1" outlineLevel="1">
      <c r="A318" s="76">
        <v>43404</v>
      </c>
      <c r="B318" s="77">
        <f t="shared" si="39"/>
        <v>10</v>
      </c>
      <c r="C318" s="30"/>
      <c r="D318" s="31"/>
      <c r="E318" s="38"/>
      <c r="F318" s="39"/>
      <c r="G318" s="45"/>
      <c r="H318" s="12"/>
      <c r="I318" s="80"/>
      <c r="J318" s="30"/>
      <c r="K318" s="31"/>
      <c r="L318" s="38"/>
      <c r="M318" s="39"/>
      <c r="N318" s="45"/>
      <c r="O318" s="12"/>
      <c r="P318" s="80"/>
      <c r="Q318" s="30">
        <f t="shared" si="38"/>
        <v>0</v>
      </c>
      <c r="R318" s="31">
        <f t="shared" si="38"/>
        <v>0</v>
      </c>
      <c r="S318" s="38">
        <f t="shared" si="38"/>
        <v>0</v>
      </c>
      <c r="T318" s="39">
        <f t="shared" si="38"/>
        <v>0</v>
      </c>
      <c r="U318" s="45">
        <f t="shared" si="38"/>
        <v>0</v>
      </c>
      <c r="V318" s="12">
        <f t="shared" si="38"/>
        <v>0</v>
      </c>
      <c r="W318" s="80"/>
      <c r="X318" s="338">
        <f t="shared" si="36"/>
        <v>0</v>
      </c>
      <c r="Y318" s="350">
        <f t="shared" si="36"/>
        <v>0</v>
      </c>
    </row>
    <row r="319" spans="1:25" collapsed="1">
      <c r="A319" s="83"/>
      <c r="B319" s="83" t="s">
        <v>22</v>
      </c>
      <c r="C319" s="84">
        <f>SUBTOTAL(9,C320:C349)</f>
        <v>0</v>
      </c>
      <c r="D319" s="85">
        <f t="shared" ref="D319:V319" si="40">SUBTOTAL(9,D320:D349)</f>
        <v>0</v>
      </c>
      <c r="E319" s="86">
        <f t="shared" si="40"/>
        <v>0</v>
      </c>
      <c r="F319" s="87">
        <f t="shared" si="40"/>
        <v>0</v>
      </c>
      <c r="G319" s="88">
        <f t="shared" si="40"/>
        <v>0</v>
      </c>
      <c r="H319" s="9">
        <f t="shared" si="40"/>
        <v>0</v>
      </c>
      <c r="I319" s="82"/>
      <c r="J319" s="84">
        <f t="shared" si="40"/>
        <v>0</v>
      </c>
      <c r="K319" s="85">
        <f t="shared" si="40"/>
        <v>0</v>
      </c>
      <c r="L319" s="86">
        <f t="shared" si="40"/>
        <v>0</v>
      </c>
      <c r="M319" s="87">
        <f t="shared" si="40"/>
        <v>0</v>
      </c>
      <c r="N319" s="88">
        <f t="shared" si="40"/>
        <v>0</v>
      </c>
      <c r="O319" s="9">
        <f t="shared" si="40"/>
        <v>0</v>
      </c>
      <c r="P319" s="82"/>
      <c r="Q319" s="84">
        <f t="shared" si="40"/>
        <v>0</v>
      </c>
      <c r="R319" s="85">
        <f t="shared" si="40"/>
        <v>0</v>
      </c>
      <c r="S319" s="86">
        <f t="shared" si="40"/>
        <v>0</v>
      </c>
      <c r="T319" s="87">
        <f t="shared" si="40"/>
        <v>0</v>
      </c>
      <c r="U319" s="88">
        <f t="shared" si="40"/>
        <v>0</v>
      </c>
      <c r="V319" s="9">
        <f t="shared" si="40"/>
        <v>0</v>
      </c>
      <c r="W319" s="82"/>
      <c r="X319" s="338"/>
      <c r="Y319" s="350"/>
    </row>
    <row r="320" spans="1:25" hidden="1" outlineLevel="1">
      <c r="A320" s="91">
        <v>43405</v>
      </c>
      <c r="B320" s="92">
        <f t="shared" si="39"/>
        <v>11</v>
      </c>
      <c r="C320" s="30"/>
      <c r="D320" s="31"/>
      <c r="E320" s="38"/>
      <c r="F320" s="39"/>
      <c r="G320" s="45"/>
      <c r="H320" s="12"/>
      <c r="I320" s="80"/>
      <c r="J320" s="30"/>
      <c r="K320" s="31"/>
      <c r="L320" s="38"/>
      <c r="M320" s="39"/>
      <c r="N320" s="45"/>
      <c r="O320" s="12"/>
      <c r="P320" s="80"/>
      <c r="Q320" s="30">
        <f t="shared" ref="Q320:V349" si="41">C320-J320</f>
        <v>0</v>
      </c>
      <c r="R320" s="31">
        <f t="shared" si="41"/>
        <v>0</v>
      </c>
      <c r="S320" s="38">
        <f t="shared" si="41"/>
        <v>0</v>
      </c>
      <c r="T320" s="39">
        <f t="shared" si="41"/>
        <v>0</v>
      </c>
      <c r="U320" s="45">
        <f t="shared" si="41"/>
        <v>0</v>
      </c>
      <c r="V320" s="12">
        <f t="shared" si="41"/>
        <v>0</v>
      </c>
      <c r="W320" s="80"/>
      <c r="X320" s="338">
        <f t="shared" si="36"/>
        <v>0</v>
      </c>
      <c r="Y320" s="350">
        <f t="shared" si="36"/>
        <v>0</v>
      </c>
    </row>
    <row r="321" spans="1:25" hidden="1" outlineLevel="1">
      <c r="A321" s="91">
        <v>43406</v>
      </c>
      <c r="B321" s="92">
        <f t="shared" si="39"/>
        <v>11</v>
      </c>
      <c r="C321" s="30"/>
      <c r="D321" s="31"/>
      <c r="E321" s="38"/>
      <c r="F321" s="39"/>
      <c r="G321" s="45"/>
      <c r="H321" s="12"/>
      <c r="I321" s="80"/>
      <c r="J321" s="30"/>
      <c r="K321" s="31"/>
      <c r="L321" s="38"/>
      <c r="M321" s="39"/>
      <c r="N321" s="45"/>
      <c r="O321" s="12"/>
      <c r="P321" s="80"/>
      <c r="Q321" s="30">
        <f t="shared" si="41"/>
        <v>0</v>
      </c>
      <c r="R321" s="31">
        <f t="shared" si="41"/>
        <v>0</v>
      </c>
      <c r="S321" s="38">
        <f t="shared" si="41"/>
        <v>0</v>
      </c>
      <c r="T321" s="39">
        <f t="shared" si="41"/>
        <v>0</v>
      </c>
      <c r="U321" s="45">
        <f t="shared" si="41"/>
        <v>0</v>
      </c>
      <c r="V321" s="12">
        <f t="shared" si="41"/>
        <v>0</v>
      </c>
      <c r="W321" s="80"/>
      <c r="X321" s="338">
        <f t="shared" si="36"/>
        <v>0</v>
      </c>
      <c r="Y321" s="350">
        <f t="shared" si="36"/>
        <v>0</v>
      </c>
    </row>
    <row r="322" spans="1:25" hidden="1" outlineLevel="1">
      <c r="A322" s="91">
        <v>43407</v>
      </c>
      <c r="B322" s="92">
        <f t="shared" si="39"/>
        <v>11</v>
      </c>
      <c r="C322" s="30"/>
      <c r="D322" s="31"/>
      <c r="E322" s="38"/>
      <c r="F322" s="39"/>
      <c r="G322" s="45"/>
      <c r="H322" s="12"/>
      <c r="I322" s="80"/>
      <c r="J322" s="30"/>
      <c r="K322" s="31"/>
      <c r="L322" s="38"/>
      <c r="M322" s="39"/>
      <c r="N322" s="45"/>
      <c r="O322" s="12"/>
      <c r="P322" s="80"/>
      <c r="Q322" s="30">
        <f t="shared" si="41"/>
        <v>0</v>
      </c>
      <c r="R322" s="31">
        <f t="shared" si="41"/>
        <v>0</v>
      </c>
      <c r="S322" s="38">
        <f t="shared" si="41"/>
        <v>0</v>
      </c>
      <c r="T322" s="39">
        <f t="shared" si="41"/>
        <v>0</v>
      </c>
      <c r="U322" s="45">
        <f t="shared" si="41"/>
        <v>0</v>
      </c>
      <c r="V322" s="12">
        <f t="shared" si="41"/>
        <v>0</v>
      </c>
      <c r="W322" s="80"/>
      <c r="X322" s="338">
        <f t="shared" ref="X322:Y381" si="42">SUM(C322,E322,G322)</f>
        <v>0</v>
      </c>
      <c r="Y322" s="350">
        <f t="shared" si="42"/>
        <v>0</v>
      </c>
    </row>
    <row r="323" spans="1:25" hidden="1" outlineLevel="1">
      <c r="A323" s="91">
        <v>43408</v>
      </c>
      <c r="B323" s="92">
        <f t="shared" si="39"/>
        <v>11</v>
      </c>
      <c r="C323" s="30"/>
      <c r="D323" s="31"/>
      <c r="E323" s="38"/>
      <c r="F323" s="39"/>
      <c r="G323" s="45"/>
      <c r="H323" s="12"/>
      <c r="I323" s="80"/>
      <c r="J323" s="30"/>
      <c r="K323" s="31"/>
      <c r="L323" s="38"/>
      <c r="M323" s="39"/>
      <c r="N323" s="45"/>
      <c r="O323" s="12"/>
      <c r="P323" s="80"/>
      <c r="Q323" s="30">
        <f t="shared" si="41"/>
        <v>0</v>
      </c>
      <c r="R323" s="31">
        <f t="shared" si="41"/>
        <v>0</v>
      </c>
      <c r="S323" s="38">
        <f t="shared" si="41"/>
        <v>0</v>
      </c>
      <c r="T323" s="39">
        <f t="shared" si="41"/>
        <v>0</v>
      </c>
      <c r="U323" s="45">
        <f t="shared" si="41"/>
        <v>0</v>
      </c>
      <c r="V323" s="12">
        <f t="shared" si="41"/>
        <v>0</v>
      </c>
      <c r="W323" s="80"/>
      <c r="X323" s="338">
        <f t="shared" si="42"/>
        <v>0</v>
      </c>
      <c r="Y323" s="350">
        <f t="shared" si="42"/>
        <v>0</v>
      </c>
    </row>
    <row r="324" spans="1:25" hidden="1" outlineLevel="1">
      <c r="A324" s="91">
        <v>43409</v>
      </c>
      <c r="B324" s="92">
        <f t="shared" si="39"/>
        <v>11</v>
      </c>
      <c r="C324" s="30"/>
      <c r="D324" s="31"/>
      <c r="E324" s="38"/>
      <c r="F324" s="39"/>
      <c r="G324" s="45"/>
      <c r="H324" s="12"/>
      <c r="I324" s="80"/>
      <c r="J324" s="30"/>
      <c r="K324" s="31"/>
      <c r="L324" s="38"/>
      <c r="M324" s="39"/>
      <c r="N324" s="45"/>
      <c r="O324" s="12"/>
      <c r="P324" s="80"/>
      <c r="Q324" s="30">
        <f t="shared" si="41"/>
        <v>0</v>
      </c>
      <c r="R324" s="31">
        <f t="shared" si="41"/>
        <v>0</v>
      </c>
      <c r="S324" s="38">
        <f t="shared" si="41"/>
        <v>0</v>
      </c>
      <c r="T324" s="39">
        <f t="shared" si="41"/>
        <v>0</v>
      </c>
      <c r="U324" s="45">
        <f t="shared" si="41"/>
        <v>0</v>
      </c>
      <c r="V324" s="12">
        <f t="shared" si="41"/>
        <v>0</v>
      </c>
      <c r="W324" s="80"/>
      <c r="X324" s="338">
        <f t="shared" si="42"/>
        <v>0</v>
      </c>
      <c r="Y324" s="350">
        <f t="shared" si="42"/>
        <v>0</v>
      </c>
    </row>
    <row r="325" spans="1:25" hidden="1" outlineLevel="1">
      <c r="A325" s="91">
        <v>43410</v>
      </c>
      <c r="B325" s="92">
        <f t="shared" si="39"/>
        <v>11</v>
      </c>
      <c r="C325" s="30"/>
      <c r="D325" s="31"/>
      <c r="E325" s="38"/>
      <c r="F325" s="39"/>
      <c r="G325" s="45"/>
      <c r="H325" s="12"/>
      <c r="I325" s="80"/>
      <c r="J325" s="30"/>
      <c r="K325" s="31"/>
      <c r="L325" s="38"/>
      <c r="M325" s="39"/>
      <c r="N325" s="45"/>
      <c r="O325" s="12"/>
      <c r="P325" s="80"/>
      <c r="Q325" s="30">
        <f t="shared" si="41"/>
        <v>0</v>
      </c>
      <c r="R325" s="31">
        <f t="shared" si="41"/>
        <v>0</v>
      </c>
      <c r="S325" s="38">
        <f t="shared" si="41"/>
        <v>0</v>
      </c>
      <c r="T325" s="39">
        <f t="shared" si="41"/>
        <v>0</v>
      </c>
      <c r="U325" s="45">
        <f t="shared" si="41"/>
        <v>0</v>
      </c>
      <c r="V325" s="12">
        <f t="shared" si="41"/>
        <v>0</v>
      </c>
      <c r="W325" s="80"/>
      <c r="X325" s="338">
        <f t="shared" si="42"/>
        <v>0</v>
      </c>
      <c r="Y325" s="350">
        <f t="shared" si="42"/>
        <v>0</v>
      </c>
    </row>
    <row r="326" spans="1:25" hidden="1" outlineLevel="1">
      <c r="A326" s="91">
        <v>43411</v>
      </c>
      <c r="B326" s="92">
        <f t="shared" si="39"/>
        <v>11</v>
      </c>
      <c r="C326" s="30"/>
      <c r="D326" s="31"/>
      <c r="E326" s="38"/>
      <c r="F326" s="39"/>
      <c r="G326" s="45"/>
      <c r="H326" s="12"/>
      <c r="I326" s="80"/>
      <c r="J326" s="30"/>
      <c r="K326" s="31"/>
      <c r="L326" s="38"/>
      <c r="M326" s="39"/>
      <c r="N326" s="45"/>
      <c r="O326" s="12"/>
      <c r="P326" s="80"/>
      <c r="Q326" s="30">
        <f t="shared" si="41"/>
        <v>0</v>
      </c>
      <c r="R326" s="31">
        <f t="shared" si="41"/>
        <v>0</v>
      </c>
      <c r="S326" s="38">
        <f t="shared" si="41"/>
        <v>0</v>
      </c>
      <c r="T326" s="39">
        <f t="shared" si="41"/>
        <v>0</v>
      </c>
      <c r="U326" s="45">
        <f t="shared" si="41"/>
        <v>0</v>
      </c>
      <c r="V326" s="12">
        <f t="shared" si="41"/>
        <v>0</v>
      </c>
      <c r="W326" s="80"/>
      <c r="X326" s="338">
        <f t="shared" si="42"/>
        <v>0</v>
      </c>
      <c r="Y326" s="350">
        <f t="shared" si="42"/>
        <v>0</v>
      </c>
    </row>
    <row r="327" spans="1:25" hidden="1" outlineLevel="1">
      <c r="A327" s="91">
        <v>43412</v>
      </c>
      <c r="B327" s="92">
        <f t="shared" si="39"/>
        <v>11</v>
      </c>
      <c r="C327" s="30"/>
      <c r="D327" s="31"/>
      <c r="E327" s="38"/>
      <c r="F327" s="39"/>
      <c r="G327" s="45"/>
      <c r="H327" s="12"/>
      <c r="I327" s="80"/>
      <c r="J327" s="30"/>
      <c r="K327" s="31"/>
      <c r="L327" s="38"/>
      <c r="M327" s="39"/>
      <c r="N327" s="45"/>
      <c r="O327" s="12"/>
      <c r="P327" s="80"/>
      <c r="Q327" s="30">
        <f t="shared" si="41"/>
        <v>0</v>
      </c>
      <c r="R327" s="31">
        <f t="shared" si="41"/>
        <v>0</v>
      </c>
      <c r="S327" s="38">
        <f t="shared" si="41"/>
        <v>0</v>
      </c>
      <c r="T327" s="39">
        <f t="shared" si="41"/>
        <v>0</v>
      </c>
      <c r="U327" s="45">
        <f t="shared" si="41"/>
        <v>0</v>
      </c>
      <c r="V327" s="12">
        <f t="shared" si="41"/>
        <v>0</v>
      </c>
      <c r="W327" s="80"/>
      <c r="X327" s="338">
        <f t="shared" si="42"/>
        <v>0</v>
      </c>
      <c r="Y327" s="350">
        <f t="shared" si="42"/>
        <v>0</v>
      </c>
    </row>
    <row r="328" spans="1:25" hidden="1" outlineLevel="1">
      <c r="A328" s="91">
        <v>43413</v>
      </c>
      <c r="B328" s="92">
        <f t="shared" si="39"/>
        <v>11</v>
      </c>
      <c r="C328" s="30"/>
      <c r="D328" s="31"/>
      <c r="E328" s="38"/>
      <c r="F328" s="39"/>
      <c r="G328" s="45"/>
      <c r="H328" s="12"/>
      <c r="I328" s="80"/>
      <c r="J328" s="30"/>
      <c r="K328" s="31"/>
      <c r="L328" s="38"/>
      <c r="M328" s="39"/>
      <c r="N328" s="45"/>
      <c r="O328" s="12"/>
      <c r="P328" s="80"/>
      <c r="Q328" s="30">
        <f t="shared" si="41"/>
        <v>0</v>
      </c>
      <c r="R328" s="31">
        <f t="shared" si="41"/>
        <v>0</v>
      </c>
      <c r="S328" s="38">
        <f t="shared" si="41"/>
        <v>0</v>
      </c>
      <c r="T328" s="39">
        <f t="shared" si="41"/>
        <v>0</v>
      </c>
      <c r="U328" s="45">
        <f t="shared" si="41"/>
        <v>0</v>
      </c>
      <c r="V328" s="12">
        <f t="shared" si="41"/>
        <v>0</v>
      </c>
      <c r="W328" s="80"/>
      <c r="X328" s="338">
        <f t="shared" si="42"/>
        <v>0</v>
      </c>
      <c r="Y328" s="350">
        <f t="shared" si="42"/>
        <v>0</v>
      </c>
    </row>
    <row r="329" spans="1:25" hidden="1" outlineLevel="1">
      <c r="A329" s="91">
        <v>43414</v>
      </c>
      <c r="B329" s="92">
        <f t="shared" si="39"/>
        <v>11</v>
      </c>
      <c r="C329" s="30"/>
      <c r="D329" s="31"/>
      <c r="E329" s="38"/>
      <c r="F329" s="39"/>
      <c r="G329" s="45"/>
      <c r="H329" s="12"/>
      <c r="I329" s="80"/>
      <c r="J329" s="30"/>
      <c r="K329" s="31"/>
      <c r="L329" s="38"/>
      <c r="M329" s="39"/>
      <c r="N329" s="45"/>
      <c r="O329" s="12"/>
      <c r="P329" s="80"/>
      <c r="Q329" s="30">
        <f t="shared" si="41"/>
        <v>0</v>
      </c>
      <c r="R329" s="31">
        <f t="shared" si="41"/>
        <v>0</v>
      </c>
      <c r="S329" s="38">
        <f t="shared" si="41"/>
        <v>0</v>
      </c>
      <c r="T329" s="39">
        <f t="shared" si="41"/>
        <v>0</v>
      </c>
      <c r="U329" s="45">
        <f t="shared" si="41"/>
        <v>0</v>
      </c>
      <c r="V329" s="12">
        <f t="shared" si="41"/>
        <v>0</v>
      </c>
      <c r="W329" s="80"/>
      <c r="X329" s="338">
        <f t="shared" si="42"/>
        <v>0</v>
      </c>
      <c r="Y329" s="350">
        <f t="shared" si="42"/>
        <v>0</v>
      </c>
    </row>
    <row r="330" spans="1:25" hidden="1" outlineLevel="1">
      <c r="A330" s="91">
        <v>43415</v>
      </c>
      <c r="B330" s="92">
        <f t="shared" si="39"/>
        <v>11</v>
      </c>
      <c r="C330" s="30"/>
      <c r="D330" s="31"/>
      <c r="E330" s="38"/>
      <c r="F330" s="39"/>
      <c r="G330" s="45"/>
      <c r="H330" s="12"/>
      <c r="I330" s="80"/>
      <c r="J330" s="30"/>
      <c r="K330" s="31"/>
      <c r="L330" s="38"/>
      <c r="M330" s="39"/>
      <c r="N330" s="45"/>
      <c r="O330" s="12"/>
      <c r="P330" s="80"/>
      <c r="Q330" s="30">
        <f t="shared" si="41"/>
        <v>0</v>
      </c>
      <c r="R330" s="31">
        <f t="shared" si="41"/>
        <v>0</v>
      </c>
      <c r="S330" s="38">
        <f t="shared" si="41"/>
        <v>0</v>
      </c>
      <c r="T330" s="39">
        <f t="shared" si="41"/>
        <v>0</v>
      </c>
      <c r="U330" s="45">
        <f t="shared" si="41"/>
        <v>0</v>
      </c>
      <c r="V330" s="12">
        <f t="shared" si="41"/>
        <v>0</v>
      </c>
      <c r="W330" s="80"/>
      <c r="X330" s="338">
        <f t="shared" si="42"/>
        <v>0</v>
      </c>
      <c r="Y330" s="350">
        <f t="shared" si="42"/>
        <v>0</v>
      </c>
    </row>
    <row r="331" spans="1:25" hidden="1" outlineLevel="1">
      <c r="A331" s="91">
        <v>43416</v>
      </c>
      <c r="B331" s="92">
        <f t="shared" si="39"/>
        <v>11</v>
      </c>
      <c r="C331" s="30"/>
      <c r="D331" s="31"/>
      <c r="E331" s="38"/>
      <c r="F331" s="39"/>
      <c r="G331" s="45"/>
      <c r="H331" s="12"/>
      <c r="I331" s="80"/>
      <c r="J331" s="30"/>
      <c r="K331" s="31"/>
      <c r="L331" s="38"/>
      <c r="M331" s="39"/>
      <c r="N331" s="45"/>
      <c r="O331" s="12"/>
      <c r="P331" s="80"/>
      <c r="Q331" s="30">
        <f t="shared" si="41"/>
        <v>0</v>
      </c>
      <c r="R331" s="31">
        <f t="shared" si="41"/>
        <v>0</v>
      </c>
      <c r="S331" s="38">
        <f t="shared" si="41"/>
        <v>0</v>
      </c>
      <c r="T331" s="39">
        <f t="shared" si="41"/>
        <v>0</v>
      </c>
      <c r="U331" s="45">
        <f t="shared" si="41"/>
        <v>0</v>
      </c>
      <c r="V331" s="12">
        <f t="shared" si="41"/>
        <v>0</v>
      </c>
      <c r="W331" s="80"/>
      <c r="X331" s="338">
        <f t="shared" si="42"/>
        <v>0</v>
      </c>
      <c r="Y331" s="350">
        <f t="shared" si="42"/>
        <v>0</v>
      </c>
    </row>
    <row r="332" spans="1:25" hidden="1" outlineLevel="1">
      <c r="A332" s="91">
        <v>43417</v>
      </c>
      <c r="B332" s="92">
        <f t="shared" si="39"/>
        <v>11</v>
      </c>
      <c r="C332" s="30"/>
      <c r="D332" s="31"/>
      <c r="E332" s="38"/>
      <c r="F332" s="39"/>
      <c r="G332" s="45"/>
      <c r="H332" s="12"/>
      <c r="I332" s="80"/>
      <c r="J332" s="30"/>
      <c r="K332" s="31"/>
      <c r="L332" s="38"/>
      <c r="M332" s="39"/>
      <c r="N332" s="45"/>
      <c r="O332" s="12"/>
      <c r="P332" s="80"/>
      <c r="Q332" s="30">
        <f t="shared" si="41"/>
        <v>0</v>
      </c>
      <c r="R332" s="31">
        <f t="shared" si="41"/>
        <v>0</v>
      </c>
      <c r="S332" s="38">
        <f t="shared" si="41"/>
        <v>0</v>
      </c>
      <c r="T332" s="39">
        <f t="shared" si="41"/>
        <v>0</v>
      </c>
      <c r="U332" s="45">
        <f t="shared" si="41"/>
        <v>0</v>
      </c>
      <c r="V332" s="12">
        <f t="shared" si="41"/>
        <v>0</v>
      </c>
      <c r="W332" s="80"/>
      <c r="X332" s="338">
        <f t="shared" si="42"/>
        <v>0</v>
      </c>
      <c r="Y332" s="350">
        <f t="shared" si="42"/>
        <v>0</v>
      </c>
    </row>
    <row r="333" spans="1:25" hidden="1" outlineLevel="1">
      <c r="A333" s="91">
        <v>43418</v>
      </c>
      <c r="B333" s="92">
        <f t="shared" si="39"/>
        <v>11</v>
      </c>
      <c r="C333" s="30"/>
      <c r="D333" s="31"/>
      <c r="E333" s="38"/>
      <c r="F333" s="39"/>
      <c r="G333" s="45"/>
      <c r="H333" s="12"/>
      <c r="I333" s="80"/>
      <c r="J333" s="30"/>
      <c r="K333" s="31"/>
      <c r="L333" s="38"/>
      <c r="M333" s="39"/>
      <c r="N333" s="45"/>
      <c r="O333" s="12"/>
      <c r="P333" s="80"/>
      <c r="Q333" s="30">
        <f t="shared" si="41"/>
        <v>0</v>
      </c>
      <c r="R333" s="31">
        <f t="shared" si="41"/>
        <v>0</v>
      </c>
      <c r="S333" s="38">
        <f t="shared" si="41"/>
        <v>0</v>
      </c>
      <c r="T333" s="39">
        <f t="shared" si="41"/>
        <v>0</v>
      </c>
      <c r="U333" s="45">
        <f t="shared" si="41"/>
        <v>0</v>
      </c>
      <c r="V333" s="12">
        <f t="shared" si="41"/>
        <v>0</v>
      </c>
      <c r="W333" s="80"/>
      <c r="X333" s="338">
        <f t="shared" si="42"/>
        <v>0</v>
      </c>
      <c r="Y333" s="350">
        <f t="shared" si="42"/>
        <v>0</v>
      </c>
    </row>
    <row r="334" spans="1:25" hidden="1" outlineLevel="1">
      <c r="A334" s="91">
        <v>43419</v>
      </c>
      <c r="B334" s="92">
        <f t="shared" si="39"/>
        <v>11</v>
      </c>
      <c r="C334" s="30"/>
      <c r="D334" s="31"/>
      <c r="E334" s="38"/>
      <c r="F334" s="39"/>
      <c r="G334" s="45"/>
      <c r="H334" s="12"/>
      <c r="I334" s="80"/>
      <c r="J334" s="30"/>
      <c r="K334" s="31"/>
      <c r="L334" s="38"/>
      <c r="M334" s="39"/>
      <c r="N334" s="45"/>
      <c r="O334" s="12"/>
      <c r="P334" s="80"/>
      <c r="Q334" s="30">
        <f t="shared" si="41"/>
        <v>0</v>
      </c>
      <c r="R334" s="31">
        <f t="shared" si="41"/>
        <v>0</v>
      </c>
      <c r="S334" s="38">
        <f t="shared" si="41"/>
        <v>0</v>
      </c>
      <c r="T334" s="39">
        <f t="shared" si="41"/>
        <v>0</v>
      </c>
      <c r="U334" s="45">
        <f t="shared" si="41"/>
        <v>0</v>
      </c>
      <c r="V334" s="12">
        <f t="shared" si="41"/>
        <v>0</v>
      </c>
      <c r="W334" s="80"/>
      <c r="X334" s="338">
        <f t="shared" si="42"/>
        <v>0</v>
      </c>
      <c r="Y334" s="350">
        <f t="shared" si="42"/>
        <v>0</v>
      </c>
    </row>
    <row r="335" spans="1:25" hidden="1" outlineLevel="1">
      <c r="A335" s="91">
        <v>43420</v>
      </c>
      <c r="B335" s="92">
        <f t="shared" si="39"/>
        <v>11</v>
      </c>
      <c r="C335" s="30"/>
      <c r="D335" s="31"/>
      <c r="E335" s="38"/>
      <c r="F335" s="39"/>
      <c r="G335" s="45"/>
      <c r="H335" s="12"/>
      <c r="I335" s="80"/>
      <c r="J335" s="30"/>
      <c r="K335" s="31"/>
      <c r="L335" s="38"/>
      <c r="M335" s="39"/>
      <c r="N335" s="45"/>
      <c r="O335" s="12"/>
      <c r="P335" s="80"/>
      <c r="Q335" s="30">
        <f t="shared" si="41"/>
        <v>0</v>
      </c>
      <c r="R335" s="31">
        <f t="shared" si="41"/>
        <v>0</v>
      </c>
      <c r="S335" s="38">
        <f t="shared" si="41"/>
        <v>0</v>
      </c>
      <c r="T335" s="39">
        <f t="shared" si="41"/>
        <v>0</v>
      </c>
      <c r="U335" s="45">
        <f t="shared" si="41"/>
        <v>0</v>
      </c>
      <c r="V335" s="12">
        <f t="shared" si="41"/>
        <v>0</v>
      </c>
      <c r="W335" s="80"/>
      <c r="X335" s="338">
        <f t="shared" si="42"/>
        <v>0</v>
      </c>
      <c r="Y335" s="350">
        <f t="shared" si="42"/>
        <v>0</v>
      </c>
    </row>
    <row r="336" spans="1:25" hidden="1" outlineLevel="1">
      <c r="A336" s="91">
        <v>43421</v>
      </c>
      <c r="B336" s="92">
        <f t="shared" si="39"/>
        <v>11</v>
      </c>
      <c r="C336" s="30"/>
      <c r="D336" s="31"/>
      <c r="E336" s="38"/>
      <c r="F336" s="39"/>
      <c r="G336" s="45"/>
      <c r="H336" s="12"/>
      <c r="I336" s="80"/>
      <c r="J336" s="30"/>
      <c r="K336" s="31"/>
      <c r="L336" s="38"/>
      <c r="M336" s="39"/>
      <c r="N336" s="45"/>
      <c r="O336" s="12"/>
      <c r="P336" s="80"/>
      <c r="Q336" s="30">
        <f t="shared" si="41"/>
        <v>0</v>
      </c>
      <c r="R336" s="31">
        <f t="shared" si="41"/>
        <v>0</v>
      </c>
      <c r="S336" s="38">
        <f t="shared" si="41"/>
        <v>0</v>
      </c>
      <c r="T336" s="39">
        <f t="shared" si="41"/>
        <v>0</v>
      </c>
      <c r="U336" s="45">
        <f t="shared" si="41"/>
        <v>0</v>
      </c>
      <c r="V336" s="12">
        <f t="shared" si="41"/>
        <v>0</v>
      </c>
      <c r="W336" s="80"/>
      <c r="X336" s="338">
        <f t="shared" si="42"/>
        <v>0</v>
      </c>
      <c r="Y336" s="350">
        <f t="shared" si="42"/>
        <v>0</v>
      </c>
    </row>
    <row r="337" spans="1:25" hidden="1" outlineLevel="1">
      <c r="A337" s="91">
        <v>43422</v>
      </c>
      <c r="B337" s="92">
        <f t="shared" si="39"/>
        <v>11</v>
      </c>
      <c r="C337" s="30"/>
      <c r="D337" s="31"/>
      <c r="E337" s="38"/>
      <c r="F337" s="39"/>
      <c r="G337" s="45"/>
      <c r="H337" s="12"/>
      <c r="I337" s="80"/>
      <c r="J337" s="30"/>
      <c r="K337" s="31"/>
      <c r="L337" s="38"/>
      <c r="M337" s="39"/>
      <c r="N337" s="45"/>
      <c r="O337" s="12"/>
      <c r="P337" s="80"/>
      <c r="Q337" s="30">
        <f t="shared" si="41"/>
        <v>0</v>
      </c>
      <c r="R337" s="31">
        <f t="shared" si="41"/>
        <v>0</v>
      </c>
      <c r="S337" s="38">
        <f t="shared" si="41"/>
        <v>0</v>
      </c>
      <c r="T337" s="39">
        <f t="shared" si="41"/>
        <v>0</v>
      </c>
      <c r="U337" s="45">
        <f t="shared" si="41"/>
        <v>0</v>
      </c>
      <c r="V337" s="12">
        <f t="shared" si="41"/>
        <v>0</v>
      </c>
      <c r="W337" s="80"/>
      <c r="X337" s="338">
        <f t="shared" si="42"/>
        <v>0</v>
      </c>
      <c r="Y337" s="350">
        <f t="shared" si="42"/>
        <v>0</v>
      </c>
    </row>
    <row r="338" spans="1:25" hidden="1" outlineLevel="1">
      <c r="A338" s="91">
        <v>43423</v>
      </c>
      <c r="B338" s="92">
        <f t="shared" si="39"/>
        <v>11</v>
      </c>
      <c r="C338" s="30"/>
      <c r="D338" s="31"/>
      <c r="E338" s="38"/>
      <c r="F338" s="39"/>
      <c r="G338" s="45"/>
      <c r="H338" s="12"/>
      <c r="I338" s="80"/>
      <c r="J338" s="30"/>
      <c r="K338" s="31"/>
      <c r="L338" s="38"/>
      <c r="M338" s="39"/>
      <c r="N338" s="45"/>
      <c r="O338" s="12"/>
      <c r="P338" s="80"/>
      <c r="Q338" s="30">
        <f t="shared" si="41"/>
        <v>0</v>
      </c>
      <c r="R338" s="31">
        <f t="shared" si="41"/>
        <v>0</v>
      </c>
      <c r="S338" s="38">
        <f t="shared" si="41"/>
        <v>0</v>
      </c>
      <c r="T338" s="39">
        <f t="shared" si="41"/>
        <v>0</v>
      </c>
      <c r="U338" s="45">
        <f t="shared" si="41"/>
        <v>0</v>
      </c>
      <c r="V338" s="12">
        <f t="shared" si="41"/>
        <v>0</v>
      </c>
      <c r="W338" s="80"/>
      <c r="X338" s="338">
        <f t="shared" si="42"/>
        <v>0</v>
      </c>
      <c r="Y338" s="350">
        <f t="shared" si="42"/>
        <v>0</v>
      </c>
    </row>
    <row r="339" spans="1:25" hidden="1" outlineLevel="1">
      <c r="A339" s="91">
        <v>43424</v>
      </c>
      <c r="B339" s="92">
        <f t="shared" si="39"/>
        <v>11</v>
      </c>
      <c r="C339" s="30"/>
      <c r="D339" s="31"/>
      <c r="E339" s="38"/>
      <c r="F339" s="39"/>
      <c r="G339" s="45"/>
      <c r="H339" s="12"/>
      <c r="I339" s="80"/>
      <c r="J339" s="30"/>
      <c r="K339" s="31"/>
      <c r="L339" s="38"/>
      <c r="M339" s="39"/>
      <c r="N339" s="45"/>
      <c r="O339" s="12"/>
      <c r="P339" s="80"/>
      <c r="Q339" s="30">
        <f t="shared" si="41"/>
        <v>0</v>
      </c>
      <c r="R339" s="31">
        <f t="shared" si="41"/>
        <v>0</v>
      </c>
      <c r="S339" s="38">
        <f t="shared" si="41"/>
        <v>0</v>
      </c>
      <c r="T339" s="39">
        <f t="shared" si="41"/>
        <v>0</v>
      </c>
      <c r="U339" s="45">
        <f t="shared" si="41"/>
        <v>0</v>
      </c>
      <c r="V339" s="12">
        <f t="shared" si="41"/>
        <v>0</v>
      </c>
      <c r="W339" s="80"/>
      <c r="X339" s="338">
        <f t="shared" si="42"/>
        <v>0</v>
      </c>
      <c r="Y339" s="350">
        <f t="shared" si="42"/>
        <v>0</v>
      </c>
    </row>
    <row r="340" spans="1:25" hidden="1" outlineLevel="1">
      <c r="A340" s="91">
        <v>43425</v>
      </c>
      <c r="B340" s="92">
        <f t="shared" si="39"/>
        <v>11</v>
      </c>
      <c r="C340" s="30"/>
      <c r="D340" s="31"/>
      <c r="E340" s="38"/>
      <c r="F340" s="39"/>
      <c r="G340" s="45"/>
      <c r="H340" s="12"/>
      <c r="I340" s="80"/>
      <c r="J340" s="30"/>
      <c r="K340" s="31"/>
      <c r="L340" s="38"/>
      <c r="M340" s="39"/>
      <c r="N340" s="45"/>
      <c r="O340" s="12"/>
      <c r="P340" s="80"/>
      <c r="Q340" s="30">
        <f t="shared" si="41"/>
        <v>0</v>
      </c>
      <c r="R340" s="31">
        <f t="shared" si="41"/>
        <v>0</v>
      </c>
      <c r="S340" s="38">
        <f t="shared" si="41"/>
        <v>0</v>
      </c>
      <c r="T340" s="39">
        <f t="shared" si="41"/>
        <v>0</v>
      </c>
      <c r="U340" s="45">
        <f t="shared" si="41"/>
        <v>0</v>
      </c>
      <c r="V340" s="12">
        <f t="shared" si="41"/>
        <v>0</v>
      </c>
      <c r="W340" s="80"/>
      <c r="X340" s="338">
        <f t="shared" si="42"/>
        <v>0</v>
      </c>
      <c r="Y340" s="350">
        <f t="shared" si="42"/>
        <v>0</v>
      </c>
    </row>
    <row r="341" spans="1:25" hidden="1" outlineLevel="1">
      <c r="A341" s="91">
        <v>43426</v>
      </c>
      <c r="B341" s="92">
        <f t="shared" si="39"/>
        <v>11</v>
      </c>
      <c r="C341" s="30"/>
      <c r="D341" s="31"/>
      <c r="E341" s="38"/>
      <c r="F341" s="39"/>
      <c r="G341" s="45"/>
      <c r="H341" s="12"/>
      <c r="I341" s="80"/>
      <c r="J341" s="30"/>
      <c r="K341" s="31"/>
      <c r="L341" s="38"/>
      <c r="M341" s="39"/>
      <c r="N341" s="45"/>
      <c r="O341" s="12"/>
      <c r="P341" s="80"/>
      <c r="Q341" s="30">
        <f t="shared" si="41"/>
        <v>0</v>
      </c>
      <c r="R341" s="31">
        <f t="shared" si="41"/>
        <v>0</v>
      </c>
      <c r="S341" s="38">
        <f t="shared" si="41"/>
        <v>0</v>
      </c>
      <c r="T341" s="39">
        <f t="shared" si="41"/>
        <v>0</v>
      </c>
      <c r="U341" s="45">
        <f t="shared" si="41"/>
        <v>0</v>
      </c>
      <c r="V341" s="12">
        <f t="shared" si="41"/>
        <v>0</v>
      </c>
      <c r="W341" s="80"/>
      <c r="X341" s="338">
        <f t="shared" si="42"/>
        <v>0</v>
      </c>
      <c r="Y341" s="350">
        <f t="shared" si="42"/>
        <v>0</v>
      </c>
    </row>
    <row r="342" spans="1:25" hidden="1" outlineLevel="1">
      <c r="A342" s="91">
        <v>43427</v>
      </c>
      <c r="B342" s="92">
        <f t="shared" si="39"/>
        <v>11</v>
      </c>
      <c r="C342" s="30"/>
      <c r="D342" s="31"/>
      <c r="E342" s="38"/>
      <c r="F342" s="39"/>
      <c r="G342" s="45"/>
      <c r="H342" s="12"/>
      <c r="I342" s="80"/>
      <c r="J342" s="30"/>
      <c r="K342" s="31"/>
      <c r="L342" s="38"/>
      <c r="M342" s="39"/>
      <c r="N342" s="45"/>
      <c r="O342" s="12"/>
      <c r="P342" s="80"/>
      <c r="Q342" s="30">
        <f t="shared" si="41"/>
        <v>0</v>
      </c>
      <c r="R342" s="31">
        <f t="shared" si="41"/>
        <v>0</v>
      </c>
      <c r="S342" s="38">
        <f t="shared" si="41"/>
        <v>0</v>
      </c>
      <c r="T342" s="39">
        <f t="shared" si="41"/>
        <v>0</v>
      </c>
      <c r="U342" s="45">
        <f t="shared" si="41"/>
        <v>0</v>
      </c>
      <c r="V342" s="12">
        <f t="shared" si="41"/>
        <v>0</v>
      </c>
      <c r="W342" s="80"/>
      <c r="X342" s="338">
        <f t="shared" si="42"/>
        <v>0</v>
      </c>
      <c r="Y342" s="350">
        <f t="shared" si="42"/>
        <v>0</v>
      </c>
    </row>
    <row r="343" spans="1:25" hidden="1" outlineLevel="1">
      <c r="A343" s="91">
        <v>43428</v>
      </c>
      <c r="B343" s="92">
        <f t="shared" si="39"/>
        <v>11</v>
      </c>
      <c r="C343" s="30"/>
      <c r="D343" s="31"/>
      <c r="E343" s="38"/>
      <c r="F343" s="39"/>
      <c r="G343" s="45"/>
      <c r="H343" s="12"/>
      <c r="I343" s="80"/>
      <c r="J343" s="30"/>
      <c r="K343" s="31"/>
      <c r="L343" s="38"/>
      <c r="M343" s="39"/>
      <c r="N343" s="45"/>
      <c r="O343" s="12"/>
      <c r="P343" s="80"/>
      <c r="Q343" s="30">
        <f t="shared" si="41"/>
        <v>0</v>
      </c>
      <c r="R343" s="31">
        <f t="shared" si="41"/>
        <v>0</v>
      </c>
      <c r="S343" s="38">
        <f t="shared" si="41"/>
        <v>0</v>
      </c>
      <c r="T343" s="39">
        <f t="shared" si="41"/>
        <v>0</v>
      </c>
      <c r="U343" s="45">
        <f t="shared" si="41"/>
        <v>0</v>
      </c>
      <c r="V343" s="12">
        <f t="shared" si="41"/>
        <v>0</v>
      </c>
      <c r="W343" s="80"/>
      <c r="X343" s="338">
        <f t="shared" si="42"/>
        <v>0</v>
      </c>
      <c r="Y343" s="350">
        <f t="shared" si="42"/>
        <v>0</v>
      </c>
    </row>
    <row r="344" spans="1:25" hidden="1" outlineLevel="1">
      <c r="A344" s="91">
        <v>43429</v>
      </c>
      <c r="B344" s="92">
        <f t="shared" si="39"/>
        <v>11</v>
      </c>
      <c r="C344" s="30"/>
      <c r="D344" s="31"/>
      <c r="E344" s="38"/>
      <c r="F344" s="39"/>
      <c r="G344" s="45"/>
      <c r="H344" s="12"/>
      <c r="I344" s="80"/>
      <c r="J344" s="30"/>
      <c r="K344" s="31"/>
      <c r="L344" s="38"/>
      <c r="M344" s="39"/>
      <c r="N344" s="45"/>
      <c r="O344" s="12"/>
      <c r="P344" s="80"/>
      <c r="Q344" s="30">
        <f t="shared" si="41"/>
        <v>0</v>
      </c>
      <c r="R344" s="31">
        <f t="shared" si="41"/>
        <v>0</v>
      </c>
      <c r="S344" s="38">
        <f t="shared" si="41"/>
        <v>0</v>
      </c>
      <c r="T344" s="39">
        <f t="shared" si="41"/>
        <v>0</v>
      </c>
      <c r="U344" s="45">
        <f t="shared" si="41"/>
        <v>0</v>
      </c>
      <c r="V344" s="12">
        <f t="shared" si="41"/>
        <v>0</v>
      </c>
      <c r="W344" s="80"/>
      <c r="X344" s="338">
        <f t="shared" si="42"/>
        <v>0</v>
      </c>
      <c r="Y344" s="350">
        <f t="shared" si="42"/>
        <v>0</v>
      </c>
    </row>
    <row r="345" spans="1:25" hidden="1" outlineLevel="1">
      <c r="A345" s="91">
        <v>43430</v>
      </c>
      <c r="B345" s="92">
        <f t="shared" si="39"/>
        <v>11</v>
      </c>
      <c r="C345" s="30"/>
      <c r="D345" s="31"/>
      <c r="E345" s="38"/>
      <c r="F345" s="39"/>
      <c r="G345" s="45"/>
      <c r="H345" s="12"/>
      <c r="I345" s="80"/>
      <c r="J345" s="30"/>
      <c r="K345" s="31"/>
      <c r="L345" s="38"/>
      <c r="M345" s="39"/>
      <c r="N345" s="45"/>
      <c r="O345" s="12"/>
      <c r="P345" s="80"/>
      <c r="Q345" s="30">
        <f t="shared" si="41"/>
        <v>0</v>
      </c>
      <c r="R345" s="31">
        <f t="shared" si="41"/>
        <v>0</v>
      </c>
      <c r="S345" s="38">
        <f t="shared" si="41"/>
        <v>0</v>
      </c>
      <c r="T345" s="39">
        <f t="shared" si="41"/>
        <v>0</v>
      </c>
      <c r="U345" s="45">
        <f t="shared" si="41"/>
        <v>0</v>
      </c>
      <c r="V345" s="12">
        <f t="shared" si="41"/>
        <v>0</v>
      </c>
      <c r="W345" s="80"/>
      <c r="X345" s="338">
        <f t="shared" si="42"/>
        <v>0</v>
      </c>
      <c r="Y345" s="350">
        <f t="shared" si="42"/>
        <v>0</v>
      </c>
    </row>
    <row r="346" spans="1:25" hidden="1" outlineLevel="1">
      <c r="A346" s="91">
        <v>43431</v>
      </c>
      <c r="B346" s="92">
        <f t="shared" si="39"/>
        <v>11</v>
      </c>
      <c r="C346" s="30"/>
      <c r="D346" s="31"/>
      <c r="E346" s="38"/>
      <c r="F346" s="39"/>
      <c r="G346" s="45"/>
      <c r="H346" s="12"/>
      <c r="I346" s="80"/>
      <c r="J346" s="30"/>
      <c r="K346" s="31"/>
      <c r="L346" s="38"/>
      <c r="M346" s="39"/>
      <c r="N346" s="45"/>
      <c r="O346" s="12"/>
      <c r="P346" s="80"/>
      <c r="Q346" s="30">
        <f t="shared" si="41"/>
        <v>0</v>
      </c>
      <c r="R346" s="31">
        <f t="shared" si="41"/>
        <v>0</v>
      </c>
      <c r="S346" s="38">
        <f t="shared" si="41"/>
        <v>0</v>
      </c>
      <c r="T346" s="39">
        <f t="shared" si="41"/>
        <v>0</v>
      </c>
      <c r="U346" s="45">
        <f t="shared" si="41"/>
        <v>0</v>
      </c>
      <c r="V346" s="12">
        <f t="shared" si="41"/>
        <v>0</v>
      </c>
      <c r="W346" s="80"/>
      <c r="X346" s="338">
        <f t="shared" si="42"/>
        <v>0</v>
      </c>
      <c r="Y346" s="350">
        <f t="shared" si="42"/>
        <v>0</v>
      </c>
    </row>
    <row r="347" spans="1:25" hidden="1" outlineLevel="1">
      <c r="A347" s="91">
        <v>43432</v>
      </c>
      <c r="B347" s="92">
        <f t="shared" si="39"/>
        <v>11</v>
      </c>
      <c r="C347" s="30"/>
      <c r="D347" s="31"/>
      <c r="E347" s="38"/>
      <c r="F347" s="39"/>
      <c r="G347" s="45"/>
      <c r="H347" s="12"/>
      <c r="I347" s="80"/>
      <c r="J347" s="30"/>
      <c r="K347" s="31"/>
      <c r="L347" s="38"/>
      <c r="M347" s="39"/>
      <c r="N347" s="45"/>
      <c r="O347" s="12"/>
      <c r="P347" s="80"/>
      <c r="Q347" s="30">
        <f t="shared" si="41"/>
        <v>0</v>
      </c>
      <c r="R347" s="31">
        <f t="shared" si="41"/>
        <v>0</v>
      </c>
      <c r="S347" s="38">
        <f t="shared" si="41"/>
        <v>0</v>
      </c>
      <c r="T347" s="39">
        <f t="shared" si="41"/>
        <v>0</v>
      </c>
      <c r="U347" s="45">
        <f t="shared" si="41"/>
        <v>0</v>
      </c>
      <c r="V347" s="12">
        <f t="shared" si="41"/>
        <v>0</v>
      </c>
      <c r="W347" s="80"/>
      <c r="X347" s="338">
        <f t="shared" si="42"/>
        <v>0</v>
      </c>
      <c r="Y347" s="350">
        <f t="shared" si="42"/>
        <v>0</v>
      </c>
    </row>
    <row r="348" spans="1:25" hidden="1" outlineLevel="1">
      <c r="A348" s="91">
        <v>43433</v>
      </c>
      <c r="B348" s="92">
        <f t="shared" si="39"/>
        <v>11</v>
      </c>
      <c r="C348" s="30"/>
      <c r="D348" s="31"/>
      <c r="E348" s="38"/>
      <c r="F348" s="39"/>
      <c r="G348" s="45"/>
      <c r="H348" s="12"/>
      <c r="I348" s="80"/>
      <c r="J348" s="30"/>
      <c r="K348" s="31"/>
      <c r="L348" s="38"/>
      <c r="M348" s="39"/>
      <c r="N348" s="45"/>
      <c r="O348" s="12"/>
      <c r="P348" s="80"/>
      <c r="Q348" s="30">
        <f t="shared" si="41"/>
        <v>0</v>
      </c>
      <c r="R348" s="31">
        <f t="shared" si="41"/>
        <v>0</v>
      </c>
      <c r="S348" s="38">
        <f t="shared" si="41"/>
        <v>0</v>
      </c>
      <c r="T348" s="39">
        <f t="shared" si="41"/>
        <v>0</v>
      </c>
      <c r="U348" s="45">
        <f t="shared" si="41"/>
        <v>0</v>
      </c>
      <c r="V348" s="12">
        <f t="shared" si="41"/>
        <v>0</v>
      </c>
      <c r="W348" s="80"/>
      <c r="X348" s="338">
        <f t="shared" si="42"/>
        <v>0</v>
      </c>
      <c r="Y348" s="350">
        <f t="shared" si="42"/>
        <v>0</v>
      </c>
    </row>
    <row r="349" spans="1:25" hidden="1" outlineLevel="1">
      <c r="A349" s="91">
        <v>43434</v>
      </c>
      <c r="B349" s="92">
        <f t="shared" si="39"/>
        <v>11</v>
      </c>
      <c r="C349" s="30"/>
      <c r="D349" s="31"/>
      <c r="E349" s="38"/>
      <c r="F349" s="39"/>
      <c r="G349" s="45"/>
      <c r="H349" s="12"/>
      <c r="I349" s="80"/>
      <c r="J349" s="30"/>
      <c r="K349" s="31"/>
      <c r="L349" s="38"/>
      <c r="M349" s="39"/>
      <c r="N349" s="45"/>
      <c r="O349" s="12"/>
      <c r="P349" s="80"/>
      <c r="Q349" s="30">
        <f t="shared" si="41"/>
        <v>0</v>
      </c>
      <c r="R349" s="31">
        <f t="shared" si="41"/>
        <v>0</v>
      </c>
      <c r="S349" s="38">
        <f t="shared" si="41"/>
        <v>0</v>
      </c>
      <c r="T349" s="39">
        <f t="shared" si="41"/>
        <v>0</v>
      </c>
      <c r="U349" s="45">
        <f t="shared" si="41"/>
        <v>0</v>
      </c>
      <c r="V349" s="12">
        <f t="shared" si="41"/>
        <v>0</v>
      </c>
      <c r="W349" s="80"/>
      <c r="X349" s="338">
        <f t="shared" si="42"/>
        <v>0</v>
      </c>
      <c r="Y349" s="350">
        <f t="shared" si="42"/>
        <v>0</v>
      </c>
    </row>
    <row r="350" spans="1:25" collapsed="1">
      <c r="A350" s="83"/>
      <c r="B350" s="83" t="s">
        <v>23</v>
      </c>
      <c r="C350" s="84">
        <f>SUBTOTAL(9,C351:C381)</f>
        <v>0</v>
      </c>
      <c r="D350" s="85">
        <f t="shared" ref="D350:V350" si="43">SUBTOTAL(9,D351:D381)</f>
        <v>0</v>
      </c>
      <c r="E350" s="86">
        <f t="shared" si="43"/>
        <v>0</v>
      </c>
      <c r="F350" s="87">
        <f t="shared" si="43"/>
        <v>0</v>
      </c>
      <c r="G350" s="88">
        <f t="shared" si="43"/>
        <v>0</v>
      </c>
      <c r="H350" s="9">
        <f t="shared" si="43"/>
        <v>0</v>
      </c>
      <c r="I350" s="82"/>
      <c r="J350" s="84">
        <f t="shared" si="43"/>
        <v>0</v>
      </c>
      <c r="K350" s="85">
        <f t="shared" si="43"/>
        <v>0</v>
      </c>
      <c r="L350" s="86">
        <f t="shared" si="43"/>
        <v>0</v>
      </c>
      <c r="M350" s="87">
        <f t="shared" si="43"/>
        <v>0</v>
      </c>
      <c r="N350" s="88">
        <f t="shared" si="43"/>
        <v>0</v>
      </c>
      <c r="O350" s="9">
        <f t="shared" si="43"/>
        <v>0</v>
      </c>
      <c r="P350" s="82"/>
      <c r="Q350" s="84">
        <f t="shared" si="43"/>
        <v>0</v>
      </c>
      <c r="R350" s="85">
        <f t="shared" si="43"/>
        <v>0</v>
      </c>
      <c r="S350" s="86">
        <f t="shared" si="43"/>
        <v>0</v>
      </c>
      <c r="T350" s="87">
        <f t="shared" si="43"/>
        <v>0</v>
      </c>
      <c r="U350" s="88">
        <f t="shared" si="43"/>
        <v>0</v>
      </c>
      <c r="V350" s="9">
        <f t="shared" si="43"/>
        <v>0</v>
      </c>
      <c r="W350" s="82"/>
      <c r="X350" s="338"/>
      <c r="Y350" s="350"/>
    </row>
    <row r="351" spans="1:25" hidden="1" outlineLevel="1">
      <c r="A351" s="76">
        <v>43435</v>
      </c>
      <c r="B351" s="77">
        <f t="shared" si="39"/>
        <v>12</v>
      </c>
      <c r="C351" s="30"/>
      <c r="D351" s="31"/>
      <c r="E351" s="38"/>
      <c r="F351" s="39"/>
      <c r="G351" s="45"/>
      <c r="H351" s="12"/>
      <c r="I351" s="82"/>
      <c r="J351" s="30"/>
      <c r="K351" s="31"/>
      <c r="L351" s="38"/>
      <c r="M351" s="39"/>
      <c r="N351" s="45"/>
      <c r="O351" s="12"/>
      <c r="P351" s="82"/>
      <c r="Q351" s="30">
        <f t="shared" ref="Q351:V381" si="44">C351-J351</f>
        <v>0</v>
      </c>
      <c r="R351" s="31">
        <f t="shared" si="44"/>
        <v>0</v>
      </c>
      <c r="S351" s="38">
        <f t="shared" si="44"/>
        <v>0</v>
      </c>
      <c r="T351" s="39">
        <f t="shared" si="44"/>
        <v>0</v>
      </c>
      <c r="U351" s="45">
        <f t="shared" si="44"/>
        <v>0</v>
      </c>
      <c r="V351" s="12">
        <f t="shared" si="44"/>
        <v>0</v>
      </c>
      <c r="W351" s="82"/>
      <c r="X351" s="338">
        <f t="shared" si="42"/>
        <v>0</v>
      </c>
      <c r="Y351" s="350">
        <f t="shared" si="42"/>
        <v>0</v>
      </c>
    </row>
    <row r="352" spans="1:25" hidden="1" outlineLevel="1">
      <c r="A352" s="76">
        <v>43436</v>
      </c>
      <c r="B352" s="77">
        <f t="shared" si="39"/>
        <v>12</v>
      </c>
      <c r="C352" s="30"/>
      <c r="D352" s="31"/>
      <c r="E352" s="38"/>
      <c r="F352" s="39"/>
      <c r="G352" s="45"/>
      <c r="H352" s="12"/>
      <c r="I352" s="82"/>
      <c r="J352" s="30"/>
      <c r="K352" s="31"/>
      <c r="L352" s="38"/>
      <c r="M352" s="39"/>
      <c r="N352" s="45"/>
      <c r="O352" s="12"/>
      <c r="P352" s="82"/>
      <c r="Q352" s="30">
        <f t="shared" si="44"/>
        <v>0</v>
      </c>
      <c r="R352" s="31">
        <f t="shared" si="44"/>
        <v>0</v>
      </c>
      <c r="S352" s="38">
        <f t="shared" si="44"/>
        <v>0</v>
      </c>
      <c r="T352" s="39">
        <f t="shared" si="44"/>
        <v>0</v>
      </c>
      <c r="U352" s="45">
        <f t="shared" si="44"/>
        <v>0</v>
      </c>
      <c r="V352" s="12">
        <f t="shared" si="44"/>
        <v>0</v>
      </c>
      <c r="W352" s="82"/>
      <c r="X352" s="338">
        <f t="shared" si="42"/>
        <v>0</v>
      </c>
      <c r="Y352" s="350">
        <f t="shared" si="42"/>
        <v>0</v>
      </c>
    </row>
    <row r="353" spans="1:25" hidden="1" outlineLevel="1">
      <c r="A353" s="76">
        <v>43437</v>
      </c>
      <c r="B353" s="77">
        <f t="shared" si="39"/>
        <v>12</v>
      </c>
      <c r="C353" s="30"/>
      <c r="D353" s="31"/>
      <c r="E353" s="38"/>
      <c r="F353" s="39"/>
      <c r="G353" s="45"/>
      <c r="H353" s="12"/>
      <c r="I353" s="82"/>
      <c r="J353" s="30"/>
      <c r="K353" s="31"/>
      <c r="L353" s="38"/>
      <c r="M353" s="39"/>
      <c r="N353" s="45"/>
      <c r="O353" s="12"/>
      <c r="P353" s="82"/>
      <c r="Q353" s="30">
        <f t="shared" si="44"/>
        <v>0</v>
      </c>
      <c r="R353" s="31">
        <f t="shared" si="44"/>
        <v>0</v>
      </c>
      <c r="S353" s="38">
        <f t="shared" si="44"/>
        <v>0</v>
      </c>
      <c r="T353" s="39">
        <f t="shared" si="44"/>
        <v>0</v>
      </c>
      <c r="U353" s="45">
        <f t="shared" si="44"/>
        <v>0</v>
      </c>
      <c r="V353" s="12">
        <f t="shared" si="44"/>
        <v>0</v>
      </c>
      <c r="W353" s="82"/>
      <c r="X353" s="338">
        <f t="shared" si="42"/>
        <v>0</v>
      </c>
      <c r="Y353" s="350">
        <f t="shared" si="42"/>
        <v>0</v>
      </c>
    </row>
    <row r="354" spans="1:25" hidden="1" outlineLevel="1">
      <c r="A354" s="76">
        <v>43438</v>
      </c>
      <c r="B354" s="77">
        <f t="shared" si="39"/>
        <v>12</v>
      </c>
      <c r="C354" s="30"/>
      <c r="D354" s="31"/>
      <c r="E354" s="38"/>
      <c r="F354" s="39"/>
      <c r="G354" s="45"/>
      <c r="H354" s="12"/>
      <c r="I354" s="82"/>
      <c r="J354" s="30"/>
      <c r="K354" s="31"/>
      <c r="L354" s="38"/>
      <c r="M354" s="39"/>
      <c r="N354" s="45"/>
      <c r="O354" s="12"/>
      <c r="P354" s="82"/>
      <c r="Q354" s="30">
        <f t="shared" si="44"/>
        <v>0</v>
      </c>
      <c r="R354" s="31">
        <f t="shared" si="44"/>
        <v>0</v>
      </c>
      <c r="S354" s="38">
        <f t="shared" si="44"/>
        <v>0</v>
      </c>
      <c r="T354" s="39">
        <f t="shared" si="44"/>
        <v>0</v>
      </c>
      <c r="U354" s="45">
        <f t="shared" si="44"/>
        <v>0</v>
      </c>
      <c r="V354" s="12">
        <f t="shared" si="44"/>
        <v>0</v>
      </c>
      <c r="W354" s="82"/>
      <c r="X354" s="338">
        <f t="shared" si="42"/>
        <v>0</v>
      </c>
      <c r="Y354" s="350">
        <f t="shared" si="42"/>
        <v>0</v>
      </c>
    </row>
    <row r="355" spans="1:25" hidden="1" outlineLevel="1">
      <c r="A355" s="76">
        <v>43439</v>
      </c>
      <c r="B355" s="77">
        <f t="shared" si="39"/>
        <v>12</v>
      </c>
      <c r="C355" s="30"/>
      <c r="D355" s="31"/>
      <c r="E355" s="38"/>
      <c r="F355" s="39"/>
      <c r="G355" s="45"/>
      <c r="H355" s="12"/>
      <c r="I355" s="82"/>
      <c r="J355" s="30"/>
      <c r="K355" s="31"/>
      <c r="L355" s="38"/>
      <c r="M355" s="39"/>
      <c r="N355" s="45"/>
      <c r="O355" s="12"/>
      <c r="P355" s="82"/>
      <c r="Q355" s="30">
        <f t="shared" si="44"/>
        <v>0</v>
      </c>
      <c r="R355" s="31">
        <f t="shared" si="44"/>
        <v>0</v>
      </c>
      <c r="S355" s="38">
        <f t="shared" si="44"/>
        <v>0</v>
      </c>
      <c r="T355" s="39">
        <f t="shared" si="44"/>
        <v>0</v>
      </c>
      <c r="U355" s="45">
        <f t="shared" si="44"/>
        <v>0</v>
      </c>
      <c r="V355" s="12">
        <f t="shared" si="44"/>
        <v>0</v>
      </c>
      <c r="W355" s="82"/>
      <c r="X355" s="338">
        <f t="shared" si="42"/>
        <v>0</v>
      </c>
      <c r="Y355" s="350">
        <f t="shared" si="42"/>
        <v>0</v>
      </c>
    </row>
    <row r="356" spans="1:25" hidden="1" outlineLevel="1">
      <c r="A356" s="76">
        <v>43440</v>
      </c>
      <c r="B356" s="77">
        <f t="shared" si="39"/>
        <v>12</v>
      </c>
      <c r="C356" s="30"/>
      <c r="D356" s="31"/>
      <c r="E356" s="38"/>
      <c r="F356" s="39"/>
      <c r="G356" s="45"/>
      <c r="H356" s="12"/>
      <c r="I356" s="82"/>
      <c r="J356" s="30"/>
      <c r="K356" s="31"/>
      <c r="L356" s="38"/>
      <c r="M356" s="39"/>
      <c r="N356" s="45"/>
      <c r="O356" s="12"/>
      <c r="P356" s="82"/>
      <c r="Q356" s="30">
        <f t="shared" si="44"/>
        <v>0</v>
      </c>
      <c r="R356" s="31">
        <f t="shared" si="44"/>
        <v>0</v>
      </c>
      <c r="S356" s="38">
        <f t="shared" si="44"/>
        <v>0</v>
      </c>
      <c r="T356" s="39">
        <f t="shared" si="44"/>
        <v>0</v>
      </c>
      <c r="U356" s="45">
        <f t="shared" si="44"/>
        <v>0</v>
      </c>
      <c r="V356" s="12">
        <f t="shared" si="44"/>
        <v>0</v>
      </c>
      <c r="W356" s="82"/>
      <c r="X356" s="338">
        <f t="shared" si="42"/>
        <v>0</v>
      </c>
      <c r="Y356" s="350">
        <f t="shared" si="42"/>
        <v>0</v>
      </c>
    </row>
    <row r="357" spans="1:25" hidden="1" outlineLevel="1">
      <c r="A357" s="76">
        <v>43441</v>
      </c>
      <c r="B357" s="77">
        <f t="shared" si="39"/>
        <v>12</v>
      </c>
      <c r="C357" s="30"/>
      <c r="D357" s="31"/>
      <c r="E357" s="38"/>
      <c r="F357" s="39"/>
      <c r="G357" s="45"/>
      <c r="H357" s="12"/>
      <c r="I357" s="82"/>
      <c r="J357" s="30"/>
      <c r="K357" s="31"/>
      <c r="L357" s="38"/>
      <c r="M357" s="39"/>
      <c r="N357" s="45"/>
      <c r="O357" s="12"/>
      <c r="P357" s="82"/>
      <c r="Q357" s="30">
        <f t="shared" si="44"/>
        <v>0</v>
      </c>
      <c r="R357" s="31">
        <f t="shared" si="44"/>
        <v>0</v>
      </c>
      <c r="S357" s="38">
        <f t="shared" si="44"/>
        <v>0</v>
      </c>
      <c r="T357" s="39">
        <f t="shared" si="44"/>
        <v>0</v>
      </c>
      <c r="U357" s="45">
        <f t="shared" si="44"/>
        <v>0</v>
      </c>
      <c r="V357" s="12">
        <f t="shared" si="44"/>
        <v>0</v>
      </c>
      <c r="W357" s="82"/>
      <c r="X357" s="338">
        <f t="shared" si="42"/>
        <v>0</v>
      </c>
      <c r="Y357" s="350">
        <f t="shared" si="42"/>
        <v>0</v>
      </c>
    </row>
    <row r="358" spans="1:25" hidden="1" outlineLevel="1">
      <c r="A358" s="76">
        <v>43442</v>
      </c>
      <c r="B358" s="77">
        <f t="shared" ref="B358:B381" si="45">MONTH(A358)</f>
        <v>12</v>
      </c>
      <c r="C358" s="30"/>
      <c r="D358" s="31"/>
      <c r="E358" s="38"/>
      <c r="F358" s="39"/>
      <c r="G358" s="45"/>
      <c r="H358" s="12"/>
      <c r="I358" s="82"/>
      <c r="J358" s="30"/>
      <c r="K358" s="31"/>
      <c r="L358" s="38"/>
      <c r="M358" s="39"/>
      <c r="N358" s="45"/>
      <c r="O358" s="12"/>
      <c r="P358" s="82"/>
      <c r="Q358" s="30">
        <f t="shared" si="44"/>
        <v>0</v>
      </c>
      <c r="R358" s="31">
        <f t="shared" si="44"/>
        <v>0</v>
      </c>
      <c r="S358" s="38">
        <f t="shared" si="44"/>
        <v>0</v>
      </c>
      <c r="T358" s="39">
        <f t="shared" si="44"/>
        <v>0</v>
      </c>
      <c r="U358" s="45">
        <f t="shared" si="44"/>
        <v>0</v>
      </c>
      <c r="V358" s="12">
        <f t="shared" si="44"/>
        <v>0</v>
      </c>
      <c r="W358" s="82"/>
      <c r="X358" s="338">
        <f t="shared" si="42"/>
        <v>0</v>
      </c>
      <c r="Y358" s="350">
        <f t="shared" si="42"/>
        <v>0</v>
      </c>
    </row>
    <row r="359" spans="1:25" hidden="1" outlineLevel="1">
      <c r="A359" s="76">
        <v>43443</v>
      </c>
      <c r="B359" s="77">
        <f t="shared" si="45"/>
        <v>12</v>
      </c>
      <c r="C359" s="30"/>
      <c r="D359" s="31"/>
      <c r="E359" s="38"/>
      <c r="F359" s="39"/>
      <c r="G359" s="45"/>
      <c r="H359" s="12"/>
      <c r="I359" s="82"/>
      <c r="J359" s="30"/>
      <c r="K359" s="31"/>
      <c r="L359" s="38"/>
      <c r="M359" s="39"/>
      <c r="N359" s="45"/>
      <c r="O359" s="12"/>
      <c r="P359" s="82"/>
      <c r="Q359" s="30">
        <f t="shared" si="44"/>
        <v>0</v>
      </c>
      <c r="R359" s="31">
        <f t="shared" si="44"/>
        <v>0</v>
      </c>
      <c r="S359" s="38">
        <f t="shared" si="44"/>
        <v>0</v>
      </c>
      <c r="T359" s="39">
        <f t="shared" si="44"/>
        <v>0</v>
      </c>
      <c r="U359" s="45">
        <f t="shared" si="44"/>
        <v>0</v>
      </c>
      <c r="V359" s="12">
        <f t="shared" si="44"/>
        <v>0</v>
      </c>
      <c r="W359" s="82"/>
      <c r="X359" s="338">
        <f t="shared" si="42"/>
        <v>0</v>
      </c>
      <c r="Y359" s="350">
        <f t="shared" si="42"/>
        <v>0</v>
      </c>
    </row>
    <row r="360" spans="1:25" hidden="1" outlineLevel="1">
      <c r="A360" s="76">
        <v>43444</v>
      </c>
      <c r="B360" s="77">
        <f t="shared" si="45"/>
        <v>12</v>
      </c>
      <c r="C360" s="30"/>
      <c r="D360" s="31"/>
      <c r="E360" s="38"/>
      <c r="F360" s="39"/>
      <c r="G360" s="45"/>
      <c r="H360" s="12"/>
      <c r="I360" s="82"/>
      <c r="J360" s="30"/>
      <c r="K360" s="31"/>
      <c r="L360" s="38"/>
      <c r="M360" s="39"/>
      <c r="N360" s="45"/>
      <c r="O360" s="12"/>
      <c r="P360" s="82"/>
      <c r="Q360" s="30">
        <f t="shared" si="44"/>
        <v>0</v>
      </c>
      <c r="R360" s="31">
        <f t="shared" si="44"/>
        <v>0</v>
      </c>
      <c r="S360" s="38">
        <f t="shared" si="44"/>
        <v>0</v>
      </c>
      <c r="T360" s="39">
        <f t="shared" si="44"/>
        <v>0</v>
      </c>
      <c r="U360" s="45">
        <f t="shared" si="44"/>
        <v>0</v>
      </c>
      <c r="V360" s="12">
        <f t="shared" si="44"/>
        <v>0</v>
      </c>
      <c r="W360" s="82"/>
      <c r="X360" s="338">
        <f t="shared" si="42"/>
        <v>0</v>
      </c>
      <c r="Y360" s="350">
        <f t="shared" si="42"/>
        <v>0</v>
      </c>
    </row>
    <row r="361" spans="1:25" hidden="1" outlineLevel="1">
      <c r="A361" s="76">
        <v>43445</v>
      </c>
      <c r="B361" s="77">
        <f t="shared" si="45"/>
        <v>12</v>
      </c>
      <c r="C361" s="30"/>
      <c r="D361" s="31"/>
      <c r="E361" s="38"/>
      <c r="F361" s="39"/>
      <c r="G361" s="45"/>
      <c r="H361" s="12"/>
      <c r="I361" s="82"/>
      <c r="J361" s="30"/>
      <c r="K361" s="31"/>
      <c r="L361" s="38"/>
      <c r="M361" s="39"/>
      <c r="N361" s="45"/>
      <c r="O361" s="12"/>
      <c r="P361" s="82"/>
      <c r="Q361" s="30">
        <f t="shared" si="44"/>
        <v>0</v>
      </c>
      <c r="R361" s="31">
        <f t="shared" si="44"/>
        <v>0</v>
      </c>
      <c r="S361" s="38">
        <f t="shared" si="44"/>
        <v>0</v>
      </c>
      <c r="T361" s="39">
        <f t="shared" si="44"/>
        <v>0</v>
      </c>
      <c r="U361" s="45">
        <f t="shared" si="44"/>
        <v>0</v>
      </c>
      <c r="V361" s="12">
        <f t="shared" si="44"/>
        <v>0</v>
      </c>
      <c r="W361" s="82"/>
      <c r="X361" s="338">
        <f t="shared" si="42"/>
        <v>0</v>
      </c>
      <c r="Y361" s="350">
        <f t="shared" si="42"/>
        <v>0</v>
      </c>
    </row>
    <row r="362" spans="1:25" hidden="1" outlineLevel="1">
      <c r="A362" s="76">
        <v>43446</v>
      </c>
      <c r="B362" s="77">
        <f t="shared" si="45"/>
        <v>12</v>
      </c>
      <c r="C362" s="30"/>
      <c r="D362" s="31"/>
      <c r="E362" s="38"/>
      <c r="F362" s="39"/>
      <c r="G362" s="45"/>
      <c r="H362" s="12"/>
      <c r="I362" s="82"/>
      <c r="J362" s="30"/>
      <c r="K362" s="31"/>
      <c r="L362" s="38"/>
      <c r="M362" s="39"/>
      <c r="N362" s="45"/>
      <c r="O362" s="12"/>
      <c r="P362" s="82"/>
      <c r="Q362" s="30">
        <f t="shared" si="44"/>
        <v>0</v>
      </c>
      <c r="R362" s="31">
        <f t="shared" si="44"/>
        <v>0</v>
      </c>
      <c r="S362" s="38">
        <f t="shared" si="44"/>
        <v>0</v>
      </c>
      <c r="T362" s="39">
        <f t="shared" si="44"/>
        <v>0</v>
      </c>
      <c r="U362" s="45">
        <f t="shared" si="44"/>
        <v>0</v>
      </c>
      <c r="V362" s="12">
        <f t="shared" si="44"/>
        <v>0</v>
      </c>
      <c r="W362" s="82"/>
      <c r="X362" s="338">
        <f t="shared" si="42"/>
        <v>0</v>
      </c>
      <c r="Y362" s="350">
        <f t="shared" si="42"/>
        <v>0</v>
      </c>
    </row>
    <row r="363" spans="1:25" hidden="1" outlineLevel="1">
      <c r="A363" s="76">
        <v>43447</v>
      </c>
      <c r="B363" s="77">
        <f t="shared" si="45"/>
        <v>12</v>
      </c>
      <c r="C363" s="30"/>
      <c r="D363" s="31"/>
      <c r="E363" s="38"/>
      <c r="F363" s="39"/>
      <c r="G363" s="45"/>
      <c r="H363" s="12"/>
      <c r="I363" s="82"/>
      <c r="J363" s="30"/>
      <c r="K363" s="31"/>
      <c r="L363" s="38"/>
      <c r="M363" s="39"/>
      <c r="N363" s="45"/>
      <c r="O363" s="12"/>
      <c r="P363" s="82"/>
      <c r="Q363" s="30">
        <f t="shared" si="44"/>
        <v>0</v>
      </c>
      <c r="R363" s="31">
        <f t="shared" si="44"/>
        <v>0</v>
      </c>
      <c r="S363" s="38">
        <f t="shared" si="44"/>
        <v>0</v>
      </c>
      <c r="T363" s="39">
        <f t="shared" si="44"/>
        <v>0</v>
      </c>
      <c r="U363" s="45">
        <f t="shared" si="44"/>
        <v>0</v>
      </c>
      <c r="V363" s="12">
        <f t="shared" si="44"/>
        <v>0</v>
      </c>
      <c r="W363" s="82"/>
      <c r="X363" s="338">
        <f t="shared" si="42"/>
        <v>0</v>
      </c>
      <c r="Y363" s="350">
        <f t="shared" si="42"/>
        <v>0</v>
      </c>
    </row>
    <row r="364" spans="1:25" hidden="1" outlineLevel="1">
      <c r="A364" s="76">
        <v>43448</v>
      </c>
      <c r="B364" s="77">
        <f t="shared" si="45"/>
        <v>12</v>
      </c>
      <c r="C364" s="30"/>
      <c r="D364" s="31"/>
      <c r="E364" s="38"/>
      <c r="F364" s="39"/>
      <c r="G364" s="45"/>
      <c r="H364" s="12"/>
      <c r="I364" s="82"/>
      <c r="J364" s="30"/>
      <c r="K364" s="31"/>
      <c r="L364" s="38"/>
      <c r="M364" s="39"/>
      <c r="N364" s="45"/>
      <c r="O364" s="12"/>
      <c r="P364" s="82"/>
      <c r="Q364" s="30">
        <f t="shared" si="44"/>
        <v>0</v>
      </c>
      <c r="R364" s="31">
        <f t="shared" si="44"/>
        <v>0</v>
      </c>
      <c r="S364" s="38">
        <f t="shared" si="44"/>
        <v>0</v>
      </c>
      <c r="T364" s="39">
        <f t="shared" si="44"/>
        <v>0</v>
      </c>
      <c r="U364" s="45">
        <f t="shared" si="44"/>
        <v>0</v>
      </c>
      <c r="V364" s="12">
        <f t="shared" si="44"/>
        <v>0</v>
      </c>
      <c r="W364" s="82"/>
      <c r="X364" s="338">
        <f t="shared" si="42"/>
        <v>0</v>
      </c>
      <c r="Y364" s="350">
        <f t="shared" si="42"/>
        <v>0</v>
      </c>
    </row>
    <row r="365" spans="1:25" hidden="1" outlineLevel="1">
      <c r="A365" s="76">
        <v>43449</v>
      </c>
      <c r="B365" s="77">
        <f t="shared" si="45"/>
        <v>12</v>
      </c>
      <c r="C365" s="30"/>
      <c r="D365" s="31"/>
      <c r="E365" s="38"/>
      <c r="F365" s="39"/>
      <c r="G365" s="45"/>
      <c r="H365" s="12"/>
      <c r="I365" s="82"/>
      <c r="J365" s="30"/>
      <c r="K365" s="31"/>
      <c r="L365" s="38"/>
      <c r="M365" s="39"/>
      <c r="N365" s="45"/>
      <c r="O365" s="12"/>
      <c r="P365" s="82"/>
      <c r="Q365" s="30">
        <f t="shared" si="44"/>
        <v>0</v>
      </c>
      <c r="R365" s="31">
        <f t="shared" si="44"/>
        <v>0</v>
      </c>
      <c r="S365" s="38">
        <f t="shared" si="44"/>
        <v>0</v>
      </c>
      <c r="T365" s="39">
        <f t="shared" si="44"/>
        <v>0</v>
      </c>
      <c r="U365" s="45">
        <f t="shared" si="44"/>
        <v>0</v>
      </c>
      <c r="V365" s="12">
        <f t="shared" si="44"/>
        <v>0</v>
      </c>
      <c r="W365" s="82"/>
      <c r="X365" s="338">
        <f t="shared" si="42"/>
        <v>0</v>
      </c>
      <c r="Y365" s="350">
        <f t="shared" si="42"/>
        <v>0</v>
      </c>
    </row>
    <row r="366" spans="1:25" hidden="1" outlineLevel="1">
      <c r="A366" s="76">
        <v>43450</v>
      </c>
      <c r="B366" s="77">
        <f t="shared" si="45"/>
        <v>12</v>
      </c>
      <c r="C366" s="30"/>
      <c r="D366" s="31"/>
      <c r="E366" s="38"/>
      <c r="F366" s="39"/>
      <c r="G366" s="45"/>
      <c r="H366" s="12"/>
      <c r="I366" s="82"/>
      <c r="J366" s="30"/>
      <c r="K366" s="31"/>
      <c r="L366" s="38"/>
      <c r="M366" s="39"/>
      <c r="N366" s="45"/>
      <c r="O366" s="12"/>
      <c r="P366" s="82"/>
      <c r="Q366" s="30">
        <f t="shared" si="44"/>
        <v>0</v>
      </c>
      <c r="R366" s="31">
        <f t="shared" si="44"/>
        <v>0</v>
      </c>
      <c r="S366" s="38">
        <f t="shared" si="44"/>
        <v>0</v>
      </c>
      <c r="T366" s="39">
        <f t="shared" si="44"/>
        <v>0</v>
      </c>
      <c r="U366" s="45">
        <f t="shared" si="44"/>
        <v>0</v>
      </c>
      <c r="V366" s="12">
        <f t="shared" si="44"/>
        <v>0</v>
      </c>
      <c r="W366" s="82"/>
      <c r="X366" s="338">
        <f t="shared" si="42"/>
        <v>0</v>
      </c>
      <c r="Y366" s="350">
        <f t="shared" si="42"/>
        <v>0</v>
      </c>
    </row>
    <row r="367" spans="1:25" hidden="1" outlineLevel="1">
      <c r="A367" s="76">
        <v>43451</v>
      </c>
      <c r="B367" s="77">
        <f t="shared" si="45"/>
        <v>12</v>
      </c>
      <c r="C367" s="30"/>
      <c r="D367" s="31"/>
      <c r="E367" s="38"/>
      <c r="F367" s="39"/>
      <c r="G367" s="45"/>
      <c r="H367" s="12"/>
      <c r="I367" s="82"/>
      <c r="J367" s="30"/>
      <c r="K367" s="31"/>
      <c r="L367" s="38"/>
      <c r="M367" s="39"/>
      <c r="N367" s="45"/>
      <c r="O367" s="12"/>
      <c r="P367" s="82"/>
      <c r="Q367" s="30">
        <f t="shared" si="44"/>
        <v>0</v>
      </c>
      <c r="R367" s="31">
        <f t="shared" si="44"/>
        <v>0</v>
      </c>
      <c r="S367" s="38">
        <f t="shared" si="44"/>
        <v>0</v>
      </c>
      <c r="T367" s="39">
        <f t="shared" si="44"/>
        <v>0</v>
      </c>
      <c r="U367" s="45">
        <f t="shared" si="44"/>
        <v>0</v>
      </c>
      <c r="V367" s="12">
        <f t="shared" si="44"/>
        <v>0</v>
      </c>
      <c r="W367" s="82"/>
      <c r="X367" s="338">
        <f t="shared" si="42"/>
        <v>0</v>
      </c>
      <c r="Y367" s="350">
        <f t="shared" si="42"/>
        <v>0</v>
      </c>
    </row>
    <row r="368" spans="1:25" hidden="1" outlineLevel="1">
      <c r="A368" s="76">
        <v>43452</v>
      </c>
      <c r="B368" s="77">
        <f t="shared" si="45"/>
        <v>12</v>
      </c>
      <c r="C368" s="30"/>
      <c r="D368" s="31"/>
      <c r="E368" s="38"/>
      <c r="F368" s="39"/>
      <c r="G368" s="45"/>
      <c r="H368" s="12"/>
      <c r="I368" s="82"/>
      <c r="J368" s="30"/>
      <c r="K368" s="31"/>
      <c r="L368" s="38"/>
      <c r="M368" s="39"/>
      <c r="N368" s="45"/>
      <c r="O368" s="12"/>
      <c r="P368" s="82"/>
      <c r="Q368" s="30">
        <f t="shared" si="44"/>
        <v>0</v>
      </c>
      <c r="R368" s="31">
        <f t="shared" si="44"/>
        <v>0</v>
      </c>
      <c r="S368" s="38">
        <f t="shared" si="44"/>
        <v>0</v>
      </c>
      <c r="T368" s="39">
        <f t="shared" si="44"/>
        <v>0</v>
      </c>
      <c r="U368" s="45">
        <f t="shared" si="44"/>
        <v>0</v>
      </c>
      <c r="V368" s="12">
        <f t="shared" si="44"/>
        <v>0</v>
      </c>
      <c r="W368" s="82"/>
      <c r="X368" s="338">
        <f t="shared" si="42"/>
        <v>0</v>
      </c>
      <c r="Y368" s="350">
        <f t="shared" si="42"/>
        <v>0</v>
      </c>
    </row>
    <row r="369" spans="1:25" hidden="1" outlineLevel="1">
      <c r="A369" s="76">
        <v>43453</v>
      </c>
      <c r="B369" s="77">
        <f t="shared" si="45"/>
        <v>12</v>
      </c>
      <c r="C369" s="30"/>
      <c r="D369" s="31"/>
      <c r="E369" s="38"/>
      <c r="F369" s="39"/>
      <c r="G369" s="45"/>
      <c r="H369" s="12"/>
      <c r="I369" s="82"/>
      <c r="J369" s="30"/>
      <c r="K369" s="31"/>
      <c r="L369" s="38"/>
      <c r="M369" s="39"/>
      <c r="N369" s="45"/>
      <c r="O369" s="12"/>
      <c r="P369" s="82"/>
      <c r="Q369" s="30">
        <f t="shared" si="44"/>
        <v>0</v>
      </c>
      <c r="R369" s="31">
        <f t="shared" si="44"/>
        <v>0</v>
      </c>
      <c r="S369" s="38">
        <f t="shared" si="44"/>
        <v>0</v>
      </c>
      <c r="T369" s="39">
        <f t="shared" si="44"/>
        <v>0</v>
      </c>
      <c r="U369" s="45">
        <f t="shared" si="44"/>
        <v>0</v>
      </c>
      <c r="V369" s="12">
        <f t="shared" si="44"/>
        <v>0</v>
      </c>
      <c r="W369" s="82"/>
      <c r="X369" s="338">
        <f t="shared" si="42"/>
        <v>0</v>
      </c>
      <c r="Y369" s="350">
        <f t="shared" si="42"/>
        <v>0</v>
      </c>
    </row>
    <row r="370" spans="1:25" hidden="1" outlineLevel="1">
      <c r="A370" s="76">
        <v>43454</v>
      </c>
      <c r="B370" s="77">
        <f t="shared" si="45"/>
        <v>12</v>
      </c>
      <c r="C370" s="30"/>
      <c r="D370" s="31"/>
      <c r="E370" s="38"/>
      <c r="F370" s="39"/>
      <c r="G370" s="45"/>
      <c r="H370" s="12"/>
      <c r="I370" s="82"/>
      <c r="J370" s="30"/>
      <c r="K370" s="31"/>
      <c r="L370" s="38"/>
      <c r="M370" s="39"/>
      <c r="N370" s="45"/>
      <c r="O370" s="12"/>
      <c r="P370" s="82"/>
      <c r="Q370" s="30">
        <f t="shared" si="44"/>
        <v>0</v>
      </c>
      <c r="R370" s="31">
        <f t="shared" si="44"/>
        <v>0</v>
      </c>
      <c r="S370" s="38">
        <f t="shared" si="44"/>
        <v>0</v>
      </c>
      <c r="T370" s="39">
        <f t="shared" si="44"/>
        <v>0</v>
      </c>
      <c r="U370" s="45">
        <f t="shared" si="44"/>
        <v>0</v>
      </c>
      <c r="V370" s="12">
        <f t="shared" si="44"/>
        <v>0</v>
      </c>
      <c r="W370" s="82"/>
      <c r="X370" s="338">
        <f t="shared" si="42"/>
        <v>0</v>
      </c>
      <c r="Y370" s="350">
        <f t="shared" si="42"/>
        <v>0</v>
      </c>
    </row>
    <row r="371" spans="1:25" hidden="1" outlineLevel="1">
      <c r="A371" s="76">
        <v>43455</v>
      </c>
      <c r="B371" s="77">
        <f t="shared" si="45"/>
        <v>12</v>
      </c>
      <c r="C371" s="30"/>
      <c r="D371" s="31"/>
      <c r="E371" s="38"/>
      <c r="F371" s="39"/>
      <c r="G371" s="45"/>
      <c r="H371" s="12"/>
      <c r="I371" s="82"/>
      <c r="J371" s="30"/>
      <c r="K371" s="31"/>
      <c r="L371" s="38"/>
      <c r="M371" s="39"/>
      <c r="N371" s="45"/>
      <c r="O371" s="12"/>
      <c r="P371" s="82"/>
      <c r="Q371" s="30">
        <f t="shared" si="44"/>
        <v>0</v>
      </c>
      <c r="R371" s="31">
        <f t="shared" si="44"/>
        <v>0</v>
      </c>
      <c r="S371" s="38">
        <f t="shared" si="44"/>
        <v>0</v>
      </c>
      <c r="T371" s="39">
        <f t="shared" si="44"/>
        <v>0</v>
      </c>
      <c r="U371" s="45">
        <f t="shared" si="44"/>
        <v>0</v>
      </c>
      <c r="V371" s="12">
        <f t="shared" si="44"/>
        <v>0</v>
      </c>
      <c r="W371" s="82"/>
      <c r="X371" s="338">
        <f t="shared" si="42"/>
        <v>0</v>
      </c>
      <c r="Y371" s="350">
        <f t="shared" si="42"/>
        <v>0</v>
      </c>
    </row>
    <row r="372" spans="1:25" hidden="1" outlineLevel="1">
      <c r="A372" s="76">
        <v>43456</v>
      </c>
      <c r="B372" s="77">
        <f t="shared" si="45"/>
        <v>12</v>
      </c>
      <c r="C372" s="30"/>
      <c r="D372" s="31"/>
      <c r="E372" s="38"/>
      <c r="F372" s="39"/>
      <c r="G372" s="45"/>
      <c r="H372" s="12"/>
      <c r="I372" s="82"/>
      <c r="J372" s="30"/>
      <c r="K372" s="31"/>
      <c r="L372" s="38"/>
      <c r="M372" s="39"/>
      <c r="N372" s="45"/>
      <c r="O372" s="12"/>
      <c r="P372" s="82"/>
      <c r="Q372" s="30">
        <f t="shared" si="44"/>
        <v>0</v>
      </c>
      <c r="R372" s="31">
        <f t="shared" si="44"/>
        <v>0</v>
      </c>
      <c r="S372" s="38">
        <f t="shared" si="44"/>
        <v>0</v>
      </c>
      <c r="T372" s="39">
        <f t="shared" si="44"/>
        <v>0</v>
      </c>
      <c r="U372" s="45">
        <f t="shared" si="44"/>
        <v>0</v>
      </c>
      <c r="V372" s="12">
        <f t="shared" si="44"/>
        <v>0</v>
      </c>
      <c r="W372" s="82"/>
      <c r="X372" s="338">
        <f t="shared" si="42"/>
        <v>0</v>
      </c>
      <c r="Y372" s="350">
        <f t="shared" si="42"/>
        <v>0</v>
      </c>
    </row>
    <row r="373" spans="1:25" hidden="1" outlineLevel="1">
      <c r="A373" s="76">
        <v>43457</v>
      </c>
      <c r="B373" s="77">
        <f t="shared" si="45"/>
        <v>12</v>
      </c>
      <c r="C373" s="30"/>
      <c r="D373" s="31"/>
      <c r="E373" s="38"/>
      <c r="F373" s="39"/>
      <c r="G373" s="45"/>
      <c r="H373" s="12"/>
      <c r="I373" s="82"/>
      <c r="J373" s="30"/>
      <c r="K373" s="31"/>
      <c r="L373" s="38"/>
      <c r="M373" s="39"/>
      <c r="N373" s="45"/>
      <c r="O373" s="12"/>
      <c r="P373" s="82"/>
      <c r="Q373" s="30">
        <f t="shared" si="44"/>
        <v>0</v>
      </c>
      <c r="R373" s="31">
        <f t="shared" si="44"/>
        <v>0</v>
      </c>
      <c r="S373" s="38">
        <f t="shared" si="44"/>
        <v>0</v>
      </c>
      <c r="T373" s="39">
        <f t="shared" si="44"/>
        <v>0</v>
      </c>
      <c r="U373" s="45">
        <f t="shared" si="44"/>
        <v>0</v>
      </c>
      <c r="V373" s="12">
        <f t="shared" si="44"/>
        <v>0</v>
      </c>
      <c r="W373" s="82"/>
      <c r="X373" s="338">
        <f t="shared" si="42"/>
        <v>0</v>
      </c>
      <c r="Y373" s="350">
        <f t="shared" si="42"/>
        <v>0</v>
      </c>
    </row>
    <row r="374" spans="1:25" hidden="1" outlineLevel="1">
      <c r="A374" s="76">
        <v>43458</v>
      </c>
      <c r="B374" s="77">
        <f t="shared" si="45"/>
        <v>12</v>
      </c>
      <c r="C374" s="30"/>
      <c r="D374" s="31"/>
      <c r="E374" s="38"/>
      <c r="F374" s="39"/>
      <c r="G374" s="45"/>
      <c r="H374" s="12"/>
      <c r="I374" s="82"/>
      <c r="J374" s="30"/>
      <c r="K374" s="31"/>
      <c r="L374" s="38"/>
      <c r="M374" s="39"/>
      <c r="N374" s="45"/>
      <c r="O374" s="12"/>
      <c r="P374" s="82"/>
      <c r="Q374" s="30">
        <f t="shared" si="44"/>
        <v>0</v>
      </c>
      <c r="R374" s="31">
        <f t="shared" si="44"/>
        <v>0</v>
      </c>
      <c r="S374" s="38">
        <f t="shared" si="44"/>
        <v>0</v>
      </c>
      <c r="T374" s="39">
        <f t="shared" si="44"/>
        <v>0</v>
      </c>
      <c r="U374" s="45">
        <f t="shared" si="44"/>
        <v>0</v>
      </c>
      <c r="V374" s="12">
        <f t="shared" si="44"/>
        <v>0</v>
      </c>
      <c r="W374" s="82"/>
      <c r="X374" s="338">
        <f t="shared" si="42"/>
        <v>0</v>
      </c>
      <c r="Y374" s="350">
        <f t="shared" si="42"/>
        <v>0</v>
      </c>
    </row>
    <row r="375" spans="1:25" hidden="1" outlineLevel="1">
      <c r="A375" s="76">
        <v>43459</v>
      </c>
      <c r="B375" s="77">
        <f t="shared" si="45"/>
        <v>12</v>
      </c>
      <c r="C375" s="30"/>
      <c r="D375" s="31"/>
      <c r="E375" s="38"/>
      <c r="F375" s="39"/>
      <c r="G375" s="45"/>
      <c r="H375" s="12"/>
      <c r="I375" s="82"/>
      <c r="J375" s="30"/>
      <c r="K375" s="31"/>
      <c r="L375" s="38"/>
      <c r="M375" s="39"/>
      <c r="N375" s="45"/>
      <c r="O375" s="12"/>
      <c r="P375" s="82"/>
      <c r="Q375" s="30">
        <f t="shared" si="44"/>
        <v>0</v>
      </c>
      <c r="R375" s="31">
        <f t="shared" si="44"/>
        <v>0</v>
      </c>
      <c r="S375" s="38">
        <f t="shared" si="44"/>
        <v>0</v>
      </c>
      <c r="T375" s="39">
        <f t="shared" si="44"/>
        <v>0</v>
      </c>
      <c r="U375" s="45">
        <f t="shared" si="44"/>
        <v>0</v>
      </c>
      <c r="V375" s="12">
        <f t="shared" si="44"/>
        <v>0</v>
      </c>
      <c r="W375" s="82"/>
      <c r="X375" s="338">
        <f t="shared" si="42"/>
        <v>0</v>
      </c>
      <c r="Y375" s="350">
        <f t="shared" si="42"/>
        <v>0</v>
      </c>
    </row>
    <row r="376" spans="1:25" hidden="1" outlineLevel="1">
      <c r="A376" s="76">
        <v>43460</v>
      </c>
      <c r="B376" s="77">
        <f t="shared" si="45"/>
        <v>12</v>
      </c>
      <c r="C376" s="30"/>
      <c r="D376" s="31"/>
      <c r="E376" s="38"/>
      <c r="F376" s="39"/>
      <c r="G376" s="45"/>
      <c r="H376" s="12"/>
      <c r="I376" s="82"/>
      <c r="J376" s="30"/>
      <c r="K376" s="31"/>
      <c r="L376" s="38"/>
      <c r="M376" s="39"/>
      <c r="N376" s="45"/>
      <c r="O376" s="12"/>
      <c r="P376" s="82"/>
      <c r="Q376" s="30">
        <f t="shared" si="44"/>
        <v>0</v>
      </c>
      <c r="R376" s="31">
        <f t="shared" si="44"/>
        <v>0</v>
      </c>
      <c r="S376" s="38">
        <f t="shared" si="44"/>
        <v>0</v>
      </c>
      <c r="T376" s="39">
        <f t="shared" si="44"/>
        <v>0</v>
      </c>
      <c r="U376" s="45">
        <f t="shared" si="44"/>
        <v>0</v>
      </c>
      <c r="V376" s="12">
        <f t="shared" si="44"/>
        <v>0</v>
      </c>
      <c r="W376" s="82"/>
      <c r="X376" s="338">
        <f t="shared" si="42"/>
        <v>0</v>
      </c>
      <c r="Y376" s="350">
        <f t="shared" si="42"/>
        <v>0</v>
      </c>
    </row>
    <row r="377" spans="1:25" hidden="1" outlineLevel="1">
      <c r="A377" s="76">
        <v>43461</v>
      </c>
      <c r="B377" s="77">
        <f t="shared" si="45"/>
        <v>12</v>
      </c>
      <c r="C377" s="30"/>
      <c r="D377" s="31"/>
      <c r="E377" s="38"/>
      <c r="F377" s="39"/>
      <c r="G377" s="45"/>
      <c r="H377" s="12"/>
      <c r="I377" s="82"/>
      <c r="J377" s="30"/>
      <c r="K377" s="31"/>
      <c r="L377" s="38"/>
      <c r="M377" s="39"/>
      <c r="N377" s="45"/>
      <c r="O377" s="12"/>
      <c r="P377" s="82"/>
      <c r="Q377" s="30">
        <f t="shared" si="44"/>
        <v>0</v>
      </c>
      <c r="R377" s="31">
        <f t="shared" si="44"/>
        <v>0</v>
      </c>
      <c r="S377" s="38">
        <f t="shared" si="44"/>
        <v>0</v>
      </c>
      <c r="T377" s="39">
        <f t="shared" si="44"/>
        <v>0</v>
      </c>
      <c r="U377" s="45">
        <f t="shared" si="44"/>
        <v>0</v>
      </c>
      <c r="V377" s="12">
        <f t="shared" si="44"/>
        <v>0</v>
      </c>
      <c r="W377" s="82"/>
      <c r="X377" s="338">
        <f t="shared" si="42"/>
        <v>0</v>
      </c>
      <c r="Y377" s="350">
        <f t="shared" si="42"/>
        <v>0</v>
      </c>
    </row>
    <row r="378" spans="1:25" hidden="1" outlineLevel="1">
      <c r="A378" s="76">
        <v>43462</v>
      </c>
      <c r="B378" s="77">
        <f t="shared" si="45"/>
        <v>12</v>
      </c>
      <c r="C378" s="30"/>
      <c r="D378" s="31"/>
      <c r="E378" s="38"/>
      <c r="F378" s="39"/>
      <c r="G378" s="45"/>
      <c r="H378" s="12"/>
      <c r="I378" s="82"/>
      <c r="J378" s="30"/>
      <c r="K378" s="31"/>
      <c r="L378" s="38"/>
      <c r="M378" s="39"/>
      <c r="N378" s="45"/>
      <c r="O378" s="12"/>
      <c r="P378" s="82"/>
      <c r="Q378" s="30">
        <f t="shared" si="44"/>
        <v>0</v>
      </c>
      <c r="R378" s="31">
        <f t="shared" si="44"/>
        <v>0</v>
      </c>
      <c r="S378" s="38">
        <f t="shared" si="44"/>
        <v>0</v>
      </c>
      <c r="T378" s="39">
        <f t="shared" si="44"/>
        <v>0</v>
      </c>
      <c r="U378" s="45">
        <f t="shared" si="44"/>
        <v>0</v>
      </c>
      <c r="V378" s="12">
        <f t="shared" si="44"/>
        <v>0</v>
      </c>
      <c r="W378" s="82"/>
      <c r="X378" s="338">
        <f t="shared" si="42"/>
        <v>0</v>
      </c>
      <c r="Y378" s="350">
        <f t="shared" si="42"/>
        <v>0</v>
      </c>
    </row>
    <row r="379" spans="1:25" hidden="1" outlineLevel="1">
      <c r="A379" s="76">
        <v>43463</v>
      </c>
      <c r="B379" s="77">
        <f t="shared" si="45"/>
        <v>12</v>
      </c>
      <c r="C379" s="30"/>
      <c r="D379" s="31"/>
      <c r="E379" s="38"/>
      <c r="F379" s="39"/>
      <c r="G379" s="45"/>
      <c r="H379" s="12"/>
      <c r="I379" s="82"/>
      <c r="J379" s="30"/>
      <c r="K379" s="31"/>
      <c r="L379" s="38"/>
      <c r="M379" s="39"/>
      <c r="N379" s="45"/>
      <c r="O379" s="12"/>
      <c r="P379" s="82"/>
      <c r="Q379" s="30">
        <f t="shared" si="44"/>
        <v>0</v>
      </c>
      <c r="R379" s="31">
        <f t="shared" si="44"/>
        <v>0</v>
      </c>
      <c r="S379" s="38">
        <f t="shared" si="44"/>
        <v>0</v>
      </c>
      <c r="T379" s="39">
        <f t="shared" si="44"/>
        <v>0</v>
      </c>
      <c r="U379" s="45">
        <f t="shared" si="44"/>
        <v>0</v>
      </c>
      <c r="V379" s="12">
        <f t="shared" si="44"/>
        <v>0</v>
      </c>
      <c r="W379" s="82"/>
      <c r="X379" s="338">
        <f t="shared" si="42"/>
        <v>0</v>
      </c>
      <c r="Y379" s="350">
        <f t="shared" si="42"/>
        <v>0</v>
      </c>
    </row>
    <row r="380" spans="1:25" hidden="1" outlineLevel="1">
      <c r="A380" s="76">
        <v>43464</v>
      </c>
      <c r="B380" s="77">
        <f t="shared" si="45"/>
        <v>12</v>
      </c>
      <c r="C380" s="30"/>
      <c r="D380" s="31"/>
      <c r="E380" s="38"/>
      <c r="F380" s="39"/>
      <c r="G380" s="45"/>
      <c r="H380" s="12"/>
      <c r="I380" s="82"/>
      <c r="J380" s="30"/>
      <c r="K380" s="31"/>
      <c r="L380" s="38"/>
      <c r="M380" s="39"/>
      <c r="N380" s="45"/>
      <c r="O380" s="12"/>
      <c r="P380" s="82"/>
      <c r="Q380" s="30">
        <f t="shared" si="44"/>
        <v>0</v>
      </c>
      <c r="R380" s="31">
        <f t="shared" si="44"/>
        <v>0</v>
      </c>
      <c r="S380" s="38">
        <f t="shared" si="44"/>
        <v>0</v>
      </c>
      <c r="T380" s="39">
        <f t="shared" si="44"/>
        <v>0</v>
      </c>
      <c r="U380" s="45">
        <f t="shared" si="44"/>
        <v>0</v>
      </c>
      <c r="V380" s="12">
        <f t="shared" si="44"/>
        <v>0</v>
      </c>
      <c r="W380" s="82"/>
      <c r="X380" s="338">
        <f t="shared" si="42"/>
        <v>0</v>
      </c>
      <c r="Y380" s="350">
        <f t="shared" si="42"/>
        <v>0</v>
      </c>
    </row>
    <row r="381" spans="1:25" hidden="1" outlineLevel="1">
      <c r="A381" s="76">
        <v>43465</v>
      </c>
      <c r="B381" s="77">
        <f t="shared" si="45"/>
        <v>12</v>
      </c>
      <c r="C381" s="30"/>
      <c r="D381" s="31"/>
      <c r="E381" s="38"/>
      <c r="F381" s="39"/>
      <c r="G381" s="45"/>
      <c r="H381" s="12"/>
      <c r="I381" s="82"/>
      <c r="J381" s="30"/>
      <c r="K381" s="31"/>
      <c r="L381" s="38"/>
      <c r="M381" s="39"/>
      <c r="N381" s="45"/>
      <c r="O381" s="12"/>
      <c r="P381" s="82"/>
      <c r="Q381" s="30">
        <f t="shared" si="44"/>
        <v>0</v>
      </c>
      <c r="R381" s="31">
        <f t="shared" si="44"/>
        <v>0</v>
      </c>
      <c r="S381" s="38">
        <f t="shared" si="44"/>
        <v>0</v>
      </c>
      <c r="T381" s="39">
        <f t="shared" si="44"/>
        <v>0</v>
      </c>
      <c r="U381" s="45">
        <f t="shared" si="44"/>
        <v>0</v>
      </c>
      <c r="V381" s="12">
        <f t="shared" si="44"/>
        <v>0</v>
      </c>
      <c r="W381" s="82"/>
      <c r="X381" s="338">
        <f t="shared" si="42"/>
        <v>0</v>
      </c>
      <c r="Y381" s="350">
        <f t="shared" si="42"/>
        <v>0</v>
      </c>
    </row>
    <row r="382" spans="1:25" collapsed="1">
      <c r="I382" s="82"/>
      <c r="P382" s="82"/>
      <c r="W382" s="82"/>
    </row>
    <row r="383" spans="1:25">
      <c r="A383" s="81" t="s">
        <v>92</v>
      </c>
      <c r="C383" s="544" t="s">
        <v>1</v>
      </c>
      <c r="D383" s="544"/>
      <c r="E383" s="545" t="s">
        <v>2</v>
      </c>
      <c r="F383" s="545"/>
      <c r="G383" s="546" t="s">
        <v>3</v>
      </c>
      <c r="H383" s="546"/>
      <c r="I383" s="82"/>
      <c r="J383" s="544" t="s">
        <v>1</v>
      </c>
      <c r="K383" s="544"/>
      <c r="L383" s="545" t="s">
        <v>2</v>
      </c>
      <c r="M383" s="545"/>
      <c r="N383" s="546" t="s">
        <v>3</v>
      </c>
      <c r="O383" s="546"/>
      <c r="P383" s="82"/>
      <c r="Q383" s="544" t="s">
        <v>1</v>
      </c>
      <c r="R383" s="544"/>
      <c r="S383" s="545" t="s">
        <v>2</v>
      </c>
      <c r="T383" s="545"/>
      <c r="U383" s="546" t="s">
        <v>3</v>
      </c>
      <c r="V383" s="546"/>
      <c r="W383" s="82"/>
    </row>
    <row r="384" spans="1:25">
      <c r="C384" s="376" t="s">
        <v>91</v>
      </c>
      <c r="D384" s="376" t="s">
        <v>27</v>
      </c>
      <c r="E384" s="378" t="s">
        <v>91</v>
      </c>
      <c r="F384" s="378" t="s">
        <v>27</v>
      </c>
      <c r="G384" s="377" t="s">
        <v>91</v>
      </c>
      <c r="H384" s="377" t="s">
        <v>27</v>
      </c>
      <c r="I384" s="82"/>
      <c r="J384" s="376" t="s">
        <v>91</v>
      </c>
      <c r="K384" s="376" t="s">
        <v>27</v>
      </c>
      <c r="L384" s="378" t="s">
        <v>91</v>
      </c>
      <c r="M384" s="378" t="s">
        <v>27</v>
      </c>
      <c r="N384" s="377" t="s">
        <v>91</v>
      </c>
      <c r="O384" s="377" t="s">
        <v>27</v>
      </c>
      <c r="P384" s="82"/>
      <c r="Q384" s="376" t="s">
        <v>91</v>
      </c>
      <c r="R384" s="376" t="s">
        <v>27</v>
      </c>
      <c r="S384" s="378" t="s">
        <v>91</v>
      </c>
      <c r="T384" s="378" t="s">
        <v>27</v>
      </c>
      <c r="U384" s="377" t="s">
        <v>91</v>
      </c>
      <c r="V384" s="377" t="s">
        <v>27</v>
      </c>
      <c r="W384" s="82"/>
    </row>
    <row r="385" spans="1:23">
      <c r="B385" s="335" t="s">
        <v>12</v>
      </c>
      <c r="C385" s="325">
        <f>'TH_YouTube Performance'!E66</f>
        <v>32453.65958135141</v>
      </c>
      <c r="D385" s="326">
        <f>C5</f>
        <v>17985</v>
      </c>
      <c r="E385" s="327">
        <f>'TH_YouTube Performance'!G66</f>
        <v>101068097.32039945</v>
      </c>
      <c r="F385" s="328">
        <f>E5</f>
        <v>83731674</v>
      </c>
      <c r="G385" s="329">
        <f>'TH_YouTube Performance'!I66</f>
        <v>9265411.4280192014</v>
      </c>
      <c r="H385" s="329">
        <f>G5</f>
        <v>6427843</v>
      </c>
      <c r="I385" s="82"/>
      <c r="J385" s="325">
        <f t="shared" ref="J385:J396" si="46">C385</f>
        <v>32453.65958135141</v>
      </c>
      <c r="K385" s="326">
        <f>J5</f>
        <v>6616</v>
      </c>
      <c r="L385" s="327">
        <f t="shared" ref="L385:L396" si="47">E385</f>
        <v>101068097.32039945</v>
      </c>
      <c r="M385" s="328">
        <f>L5</f>
        <v>79105684</v>
      </c>
      <c r="N385" s="329">
        <f t="shared" ref="N385:N396" si="48">G385</f>
        <v>9265411.4280192014</v>
      </c>
      <c r="O385" s="329">
        <f>N5</f>
        <v>5853720</v>
      </c>
      <c r="P385" s="82"/>
      <c r="Q385" s="325">
        <f t="shared" ref="Q385:Q396" si="49">C385-J385</f>
        <v>0</v>
      </c>
      <c r="R385" s="326">
        <f>Q5</f>
        <v>11369</v>
      </c>
      <c r="S385" s="327">
        <f t="shared" ref="S385:S396" si="50">E385-L385</f>
        <v>0</v>
      </c>
      <c r="T385" s="328">
        <f>S5</f>
        <v>4625990</v>
      </c>
      <c r="U385" s="329">
        <f t="shared" ref="U385:U396" si="51">G385-N385</f>
        <v>0</v>
      </c>
      <c r="V385" s="329">
        <f>U5</f>
        <v>574123</v>
      </c>
      <c r="W385" s="82"/>
    </row>
    <row r="386" spans="1:23">
      <c r="B386" s="335" t="s">
        <v>13</v>
      </c>
      <c r="C386" s="325">
        <f>'TH_YouTube Performance'!E67</f>
        <v>28519.900412724968</v>
      </c>
      <c r="D386" s="326">
        <f>C37</f>
        <v>23347</v>
      </c>
      <c r="E386" s="327">
        <f>'TH_YouTube Performance'!G67</f>
        <v>88817474.135881677</v>
      </c>
      <c r="F386" s="328">
        <f>E37</f>
        <v>80755802</v>
      </c>
      <c r="G386" s="329">
        <f>'TH_YouTube Performance'!I67</f>
        <v>8142336.3225845424</v>
      </c>
      <c r="H386" s="329">
        <f>G37</f>
        <v>6236890</v>
      </c>
      <c r="I386" s="82"/>
      <c r="J386" s="325">
        <f t="shared" si="46"/>
        <v>28519.900412724968</v>
      </c>
      <c r="K386" s="326">
        <f>J37</f>
        <v>10109</v>
      </c>
      <c r="L386" s="327">
        <f t="shared" si="47"/>
        <v>88817474.135881677</v>
      </c>
      <c r="M386" s="328">
        <f>L37</f>
        <v>76944769</v>
      </c>
      <c r="N386" s="329">
        <f t="shared" si="48"/>
        <v>8142336.3225845424</v>
      </c>
      <c r="O386" s="329">
        <f>N37</f>
        <v>5740417</v>
      </c>
      <c r="P386" s="82"/>
      <c r="Q386" s="325">
        <f t="shared" si="49"/>
        <v>0</v>
      </c>
      <c r="R386" s="326">
        <f>Q37</f>
        <v>13238</v>
      </c>
      <c r="S386" s="327">
        <f t="shared" si="50"/>
        <v>0</v>
      </c>
      <c r="T386" s="328">
        <f>S37</f>
        <v>3811033</v>
      </c>
      <c r="U386" s="329">
        <f t="shared" si="51"/>
        <v>0</v>
      </c>
      <c r="V386" s="329">
        <f>U37</f>
        <v>496473</v>
      </c>
      <c r="W386" s="82"/>
    </row>
    <row r="387" spans="1:23">
      <c r="B387" s="335" t="s">
        <v>14</v>
      </c>
      <c r="C387" s="325">
        <f>'TH_YouTube Performance'!E68</f>
        <v>34223.880495269965</v>
      </c>
      <c r="D387" s="326">
        <f>C66</f>
        <v>14334</v>
      </c>
      <c r="E387" s="327">
        <f>'TH_YouTube Performance'!G68</f>
        <v>106580968.96305802</v>
      </c>
      <c r="F387" s="328">
        <f>E66</f>
        <v>103932465</v>
      </c>
      <c r="G387" s="329">
        <f>'TH_YouTube Performance'!I68</f>
        <v>9770803.5871014521</v>
      </c>
      <c r="H387" s="329">
        <f>G66</f>
        <v>8986233</v>
      </c>
      <c r="I387" s="82"/>
      <c r="J387" s="325">
        <f t="shared" si="46"/>
        <v>34223.880495269965</v>
      </c>
      <c r="K387" s="326">
        <f>J66</f>
        <v>2043</v>
      </c>
      <c r="L387" s="327">
        <f t="shared" si="47"/>
        <v>106580968.96305802</v>
      </c>
      <c r="M387" s="328">
        <f>L66</f>
        <v>99058641</v>
      </c>
      <c r="N387" s="329">
        <f t="shared" si="48"/>
        <v>9770803.5871014521</v>
      </c>
      <c r="O387" s="329">
        <f>N66</f>
        <v>8280425</v>
      </c>
      <c r="P387" s="82"/>
      <c r="Q387" s="325">
        <f t="shared" si="49"/>
        <v>0</v>
      </c>
      <c r="R387" s="326">
        <f>Q66</f>
        <v>12291</v>
      </c>
      <c r="S387" s="327">
        <f t="shared" si="50"/>
        <v>0</v>
      </c>
      <c r="T387" s="328">
        <f>S66</f>
        <v>4873824</v>
      </c>
      <c r="U387" s="329">
        <f t="shared" si="51"/>
        <v>0</v>
      </c>
      <c r="V387" s="329">
        <f>U66</f>
        <v>705808</v>
      </c>
      <c r="W387" s="82"/>
    </row>
    <row r="388" spans="1:23">
      <c r="B388" s="335" t="s">
        <v>15</v>
      </c>
      <c r="C388" s="325">
        <f>'TH_YouTube Performance'!E69</f>
        <v>42779.850619087454</v>
      </c>
      <c r="D388" s="326">
        <f>C98</f>
        <v>9414</v>
      </c>
      <c r="E388" s="327">
        <f>'TH_YouTube Performance'!G69</f>
        <v>133226211.20382252</v>
      </c>
      <c r="F388" s="328">
        <f>E98</f>
        <v>111270105</v>
      </c>
      <c r="G388" s="329">
        <f>'TH_YouTube Performance'!I69</f>
        <v>12213504.483876813</v>
      </c>
      <c r="H388" s="329">
        <f>G98</f>
        <v>12987814</v>
      </c>
      <c r="I388" s="82"/>
      <c r="J388" s="325">
        <f t="shared" si="46"/>
        <v>42779.850619087454</v>
      </c>
      <c r="K388" s="326">
        <f>J98</f>
        <v>328</v>
      </c>
      <c r="L388" s="327">
        <f t="shared" si="47"/>
        <v>133226211.20382252</v>
      </c>
      <c r="M388" s="328">
        <f>L98</f>
        <v>106964570</v>
      </c>
      <c r="N388" s="329">
        <f t="shared" si="48"/>
        <v>12213504.483876813</v>
      </c>
      <c r="O388" s="329">
        <f>N98</f>
        <v>11952318</v>
      </c>
      <c r="P388" s="82"/>
      <c r="Q388" s="325">
        <f t="shared" si="49"/>
        <v>0</v>
      </c>
      <c r="R388" s="326">
        <f>Q98</f>
        <v>9086</v>
      </c>
      <c r="S388" s="327">
        <f t="shared" si="50"/>
        <v>0</v>
      </c>
      <c r="T388" s="328">
        <f>S98</f>
        <v>4305535</v>
      </c>
      <c r="U388" s="329">
        <f t="shared" si="51"/>
        <v>0</v>
      </c>
      <c r="V388" s="329">
        <f>U98</f>
        <v>1035496</v>
      </c>
      <c r="W388" s="82"/>
    </row>
    <row r="389" spans="1:23">
      <c r="B389" s="335" t="s">
        <v>16</v>
      </c>
      <c r="C389" s="325">
        <f>'TH_YouTube Performance'!E70</f>
        <v>41068.656594323948</v>
      </c>
      <c r="D389" s="326">
        <f>C129</f>
        <v>7291</v>
      </c>
      <c r="E389" s="327">
        <f>'TH_YouTube Performance'!G70</f>
        <v>127897162.75566959</v>
      </c>
      <c r="F389" s="328">
        <f>E129</f>
        <v>106062922</v>
      </c>
      <c r="G389" s="329">
        <f>'TH_YouTube Performance'!I70</f>
        <v>11724964.304521739</v>
      </c>
      <c r="H389" s="329">
        <f>G129</f>
        <v>15179425</v>
      </c>
      <c r="I389" s="82"/>
      <c r="J389" s="325">
        <f t="shared" si="46"/>
        <v>41068.656594323948</v>
      </c>
      <c r="K389" s="326">
        <f>J129</f>
        <v>308</v>
      </c>
      <c r="L389" s="327">
        <f t="shared" si="47"/>
        <v>127897162.75566959</v>
      </c>
      <c r="M389" s="328">
        <f>L129</f>
        <v>100169724</v>
      </c>
      <c r="N389" s="329">
        <f t="shared" si="48"/>
        <v>11724964.304521739</v>
      </c>
      <c r="O389" s="329">
        <f>N129</f>
        <v>13828333</v>
      </c>
      <c r="P389" s="82"/>
      <c r="Q389" s="325">
        <f t="shared" si="49"/>
        <v>0</v>
      </c>
      <c r="R389" s="326">
        <f>Q129</f>
        <v>6983</v>
      </c>
      <c r="S389" s="327">
        <f t="shared" si="50"/>
        <v>0</v>
      </c>
      <c r="T389" s="328">
        <f>S129</f>
        <v>5893198</v>
      </c>
      <c r="U389" s="329">
        <f t="shared" si="51"/>
        <v>0</v>
      </c>
      <c r="V389" s="329">
        <f>U129</f>
        <v>1351092</v>
      </c>
      <c r="W389" s="82"/>
    </row>
    <row r="390" spans="1:23">
      <c r="B390" s="335" t="s">
        <v>17</v>
      </c>
      <c r="C390" s="325">
        <f>'TH_YouTube Performance'!E71</f>
        <v>41890.029726210429</v>
      </c>
      <c r="D390" s="326">
        <f>C161</f>
        <v>6523</v>
      </c>
      <c r="E390" s="327">
        <f>'TH_YouTube Performance'!G71</f>
        <v>130455106.010783</v>
      </c>
      <c r="F390" s="328">
        <f>E161</f>
        <v>96421756</v>
      </c>
      <c r="G390" s="329">
        <f>'TH_YouTube Performance'!I71</f>
        <v>11959463.590612175</v>
      </c>
      <c r="H390" s="329">
        <f>G161</f>
        <v>16329420</v>
      </c>
      <c r="I390" s="82"/>
      <c r="J390" s="325">
        <f t="shared" si="46"/>
        <v>41890.029726210429</v>
      </c>
      <c r="K390" s="326">
        <f>J161</f>
        <v>886</v>
      </c>
      <c r="L390" s="327">
        <f t="shared" si="47"/>
        <v>130455106.010783</v>
      </c>
      <c r="M390" s="328">
        <f>L161</f>
        <v>89075535</v>
      </c>
      <c r="N390" s="329">
        <f t="shared" si="48"/>
        <v>11959463.590612175</v>
      </c>
      <c r="O390" s="329">
        <f>N161</f>
        <v>14428229</v>
      </c>
      <c r="P390" s="82"/>
      <c r="Q390" s="325">
        <f t="shared" si="49"/>
        <v>0</v>
      </c>
      <c r="R390" s="326">
        <f>Q161</f>
        <v>5637</v>
      </c>
      <c r="S390" s="327">
        <f t="shared" si="50"/>
        <v>0</v>
      </c>
      <c r="T390" s="328">
        <f>S161</f>
        <v>7346221</v>
      </c>
      <c r="U390" s="329">
        <f t="shared" si="51"/>
        <v>0</v>
      </c>
      <c r="V390" s="329">
        <f>U161</f>
        <v>1901191</v>
      </c>
      <c r="W390" s="82"/>
    </row>
    <row r="391" spans="1:23">
      <c r="B391" s="335" t="s">
        <v>18</v>
      </c>
      <c r="C391" s="325">
        <f>'TH_YouTube Performance'!E72</f>
        <v>43984.53121252096</v>
      </c>
      <c r="D391" s="326">
        <f>C192</f>
        <v>5231</v>
      </c>
      <c r="E391" s="327">
        <f>'TH_YouTube Performance'!G72</f>
        <v>136977861.31132218</v>
      </c>
      <c r="F391" s="328">
        <f>E192</f>
        <v>142012046</v>
      </c>
      <c r="G391" s="329">
        <f>'TH_YouTube Performance'!I72</f>
        <v>12557436.770142784</v>
      </c>
      <c r="H391" s="329">
        <f>G192</f>
        <v>26832577</v>
      </c>
      <c r="I391" s="82"/>
      <c r="J391" s="325">
        <f t="shared" si="46"/>
        <v>43984.53121252096</v>
      </c>
      <c r="K391" s="326">
        <f>J192</f>
        <v>333</v>
      </c>
      <c r="L391" s="327">
        <f t="shared" si="47"/>
        <v>136977861.31132218</v>
      </c>
      <c r="M391" s="328">
        <f>L192</f>
        <v>132837262</v>
      </c>
      <c r="N391" s="329">
        <f t="shared" si="48"/>
        <v>12557436.770142784</v>
      </c>
      <c r="O391" s="329">
        <f>N192</f>
        <v>24704007</v>
      </c>
      <c r="P391" s="82"/>
      <c r="Q391" s="325">
        <f t="shared" si="49"/>
        <v>0</v>
      </c>
      <c r="R391" s="326">
        <f>Q192</f>
        <v>4898</v>
      </c>
      <c r="S391" s="327">
        <f t="shared" si="50"/>
        <v>0</v>
      </c>
      <c r="T391" s="328">
        <f>S192</f>
        <v>9174784</v>
      </c>
      <c r="U391" s="329">
        <f t="shared" si="51"/>
        <v>0</v>
      </c>
      <c r="V391" s="329">
        <f>U192</f>
        <v>2128570</v>
      </c>
      <c r="W391" s="82"/>
    </row>
    <row r="392" spans="1:23">
      <c r="B392" s="335" t="s">
        <v>19</v>
      </c>
      <c r="C392" s="325">
        <f>'TH_YouTube Performance'!E73</f>
        <v>48382.984333773056</v>
      </c>
      <c r="D392" s="326">
        <f>C224</f>
        <v>557895</v>
      </c>
      <c r="E392" s="327">
        <f>'TH_YouTube Performance'!G73</f>
        <v>150675647.4424544</v>
      </c>
      <c r="F392" s="328">
        <f>E224</f>
        <v>168781036</v>
      </c>
      <c r="G392" s="329">
        <f>'TH_YouTube Performance'!I73</f>
        <v>13813180.447157064</v>
      </c>
      <c r="H392" s="329">
        <f>G224</f>
        <v>66967835</v>
      </c>
      <c r="I392" s="82"/>
      <c r="J392" s="325">
        <f t="shared" si="46"/>
        <v>48382.984333773056</v>
      </c>
      <c r="K392" s="326">
        <f>J224</f>
        <v>537474</v>
      </c>
      <c r="L392" s="327">
        <f t="shared" si="47"/>
        <v>150675647.4424544</v>
      </c>
      <c r="M392" s="328">
        <f>L224</f>
        <v>152169499</v>
      </c>
      <c r="N392" s="329">
        <f t="shared" si="48"/>
        <v>13813180.447157064</v>
      </c>
      <c r="O392" s="329">
        <f>N224</f>
        <v>63006163</v>
      </c>
      <c r="P392" s="82"/>
      <c r="Q392" s="325">
        <f t="shared" si="49"/>
        <v>0</v>
      </c>
      <c r="R392" s="326">
        <f>Q224</f>
        <v>20421</v>
      </c>
      <c r="S392" s="327">
        <f t="shared" si="50"/>
        <v>0</v>
      </c>
      <c r="T392" s="328">
        <f>S224</f>
        <v>16611537</v>
      </c>
      <c r="U392" s="329">
        <f t="shared" si="51"/>
        <v>0</v>
      </c>
      <c r="V392" s="329">
        <f>U224</f>
        <v>3961672</v>
      </c>
      <c r="W392" s="82"/>
    </row>
    <row r="393" spans="1:23">
      <c r="B393" s="335" t="s">
        <v>20</v>
      </c>
      <c r="C393" s="325">
        <f>'TH_YouTube Performance'!E74</f>
        <v>58059.58120052766</v>
      </c>
      <c r="D393" s="326">
        <f>C256</f>
        <v>502943</v>
      </c>
      <c r="E393" s="327">
        <f>'TH_YouTube Performance'!G74</f>
        <v>180810776.93094528</v>
      </c>
      <c r="F393" s="328">
        <f>E256</f>
        <v>16941478</v>
      </c>
      <c r="G393" s="329">
        <f>'TH_YouTube Performance'!I74</f>
        <v>16575816.536588477</v>
      </c>
      <c r="H393" s="329">
        <f>G256</f>
        <v>9892694</v>
      </c>
      <c r="I393" s="82"/>
      <c r="J393" s="325">
        <f t="shared" si="46"/>
        <v>58059.58120052766</v>
      </c>
      <c r="K393" s="326">
        <f>J256</f>
        <v>488746</v>
      </c>
      <c r="L393" s="327">
        <f t="shared" si="47"/>
        <v>180810776.93094528</v>
      </c>
      <c r="M393" s="328">
        <f>L256</f>
        <v>14734745</v>
      </c>
      <c r="N393" s="329">
        <f t="shared" si="48"/>
        <v>16575816.536588477</v>
      </c>
      <c r="O393" s="329">
        <f>N256</f>
        <v>9336576</v>
      </c>
      <c r="P393" s="82"/>
      <c r="Q393" s="325">
        <f t="shared" si="49"/>
        <v>0</v>
      </c>
      <c r="R393" s="326">
        <f>Q256</f>
        <v>14197</v>
      </c>
      <c r="S393" s="327">
        <f t="shared" si="50"/>
        <v>0</v>
      </c>
      <c r="T393" s="328">
        <f>S256</f>
        <v>2206733</v>
      </c>
      <c r="U393" s="329">
        <f t="shared" si="51"/>
        <v>0</v>
      </c>
      <c r="V393" s="329">
        <f>U256</f>
        <v>556118</v>
      </c>
      <c r="W393" s="82"/>
    </row>
    <row r="394" spans="1:23">
      <c r="B394" s="335" t="s">
        <v>21</v>
      </c>
      <c r="C394" s="325">
        <f>'TH_YouTube Performance'!E75</f>
        <v>66768.518380606809</v>
      </c>
      <c r="D394" s="326">
        <f>C287</f>
        <v>0</v>
      </c>
      <c r="E394" s="327">
        <f>'TH_YouTube Performance'!G75</f>
        <v>207932393.47058702</v>
      </c>
      <c r="F394" s="328">
        <f>E287</f>
        <v>0</v>
      </c>
      <c r="G394" s="329">
        <f>'TH_YouTube Performance'!I75</f>
        <v>19062189.017076746</v>
      </c>
      <c r="H394" s="329">
        <f>G287</f>
        <v>0</v>
      </c>
      <c r="I394" s="82"/>
      <c r="J394" s="325">
        <f t="shared" si="46"/>
        <v>66768.518380606809</v>
      </c>
      <c r="K394" s="326">
        <f>J287</f>
        <v>0</v>
      </c>
      <c r="L394" s="327">
        <f t="shared" si="47"/>
        <v>207932393.47058702</v>
      </c>
      <c r="M394" s="328">
        <f>L287</f>
        <v>0</v>
      </c>
      <c r="N394" s="329">
        <f t="shared" si="48"/>
        <v>19062189.017076746</v>
      </c>
      <c r="O394" s="329">
        <f>N287</f>
        <v>0</v>
      </c>
      <c r="P394" s="82"/>
      <c r="Q394" s="325">
        <f t="shared" si="49"/>
        <v>0</v>
      </c>
      <c r="R394" s="326">
        <f>Q287</f>
        <v>0</v>
      </c>
      <c r="S394" s="327">
        <f t="shared" si="50"/>
        <v>0</v>
      </c>
      <c r="T394" s="328">
        <f>S287</f>
        <v>0</v>
      </c>
      <c r="U394" s="329">
        <f t="shared" si="51"/>
        <v>0</v>
      </c>
      <c r="V394" s="329">
        <f>U287</f>
        <v>0</v>
      </c>
      <c r="W394" s="82"/>
    </row>
    <row r="395" spans="1:23">
      <c r="B395" s="335" t="s">
        <v>22</v>
      </c>
      <c r="C395" s="325">
        <f>'TH_YouTube Performance'!E76</f>
        <v>86799.073894788846</v>
      </c>
      <c r="D395" s="326">
        <f>C319</f>
        <v>0</v>
      </c>
      <c r="E395" s="327">
        <f>'TH_YouTube Performance'!G76</f>
        <v>270312111.5117631</v>
      </c>
      <c r="F395" s="328">
        <f>E319</f>
        <v>0</v>
      </c>
      <c r="G395" s="329">
        <f>'TH_YouTube Performance'!I76</f>
        <v>24780845.722199768</v>
      </c>
      <c r="H395" s="329">
        <f>G319</f>
        <v>0</v>
      </c>
      <c r="I395" s="82"/>
      <c r="J395" s="325">
        <f t="shared" si="46"/>
        <v>86799.073894788846</v>
      </c>
      <c r="K395" s="326">
        <f>J319</f>
        <v>0</v>
      </c>
      <c r="L395" s="327">
        <f t="shared" si="47"/>
        <v>270312111.5117631</v>
      </c>
      <c r="M395" s="328">
        <f>L319</f>
        <v>0</v>
      </c>
      <c r="N395" s="329">
        <f t="shared" si="48"/>
        <v>24780845.722199768</v>
      </c>
      <c r="O395" s="329">
        <f>N319</f>
        <v>0</v>
      </c>
      <c r="P395" s="82"/>
      <c r="Q395" s="325">
        <f t="shared" si="49"/>
        <v>0</v>
      </c>
      <c r="R395" s="326">
        <f>Q319</f>
        <v>0</v>
      </c>
      <c r="S395" s="327">
        <f t="shared" si="50"/>
        <v>0</v>
      </c>
      <c r="T395" s="328">
        <f>S319</f>
        <v>0</v>
      </c>
      <c r="U395" s="329">
        <f t="shared" si="51"/>
        <v>0</v>
      </c>
      <c r="V395" s="329">
        <f>U319</f>
        <v>0</v>
      </c>
      <c r="W395" s="82"/>
    </row>
    <row r="396" spans="1:23">
      <c r="B396" s="335" t="s">
        <v>23</v>
      </c>
      <c r="C396" s="325">
        <f>'TH_YouTube Performance'!E77</f>
        <v>112838.7960632255</v>
      </c>
      <c r="D396" s="326">
        <f>C350</f>
        <v>0</v>
      </c>
      <c r="E396" s="327">
        <f>'TH_YouTube Performance'!G77</f>
        <v>351405744.9652921</v>
      </c>
      <c r="F396" s="328">
        <f>E350</f>
        <v>0</v>
      </c>
      <c r="G396" s="329">
        <f>'TH_YouTube Performance'!I77</f>
        <v>32215099.438859701</v>
      </c>
      <c r="H396" s="329">
        <f>G350</f>
        <v>0</v>
      </c>
      <c r="I396" s="82"/>
      <c r="J396" s="325">
        <f t="shared" si="46"/>
        <v>112838.7960632255</v>
      </c>
      <c r="K396" s="326">
        <f>J350</f>
        <v>0</v>
      </c>
      <c r="L396" s="327">
        <f t="shared" si="47"/>
        <v>351405744.9652921</v>
      </c>
      <c r="M396" s="328">
        <f>L350</f>
        <v>0</v>
      </c>
      <c r="N396" s="329">
        <f t="shared" si="48"/>
        <v>32215099.438859701</v>
      </c>
      <c r="O396" s="329">
        <f>N350</f>
        <v>0</v>
      </c>
      <c r="P396" s="82"/>
      <c r="Q396" s="325">
        <f t="shared" si="49"/>
        <v>0</v>
      </c>
      <c r="R396" s="326">
        <f>Q350</f>
        <v>0</v>
      </c>
      <c r="S396" s="327">
        <f t="shared" si="50"/>
        <v>0</v>
      </c>
      <c r="T396" s="328">
        <f>S350</f>
        <v>0</v>
      </c>
      <c r="U396" s="329">
        <f t="shared" si="51"/>
        <v>0</v>
      </c>
      <c r="V396" s="329">
        <f>U350</f>
        <v>0</v>
      </c>
      <c r="W396" s="82"/>
    </row>
    <row r="397" spans="1:23">
      <c r="B397" s="335" t="s">
        <v>5</v>
      </c>
      <c r="C397" s="324">
        <f t="shared" ref="C397:H397" si="52">SUM(C385:C396)</f>
        <v>637769.46251441108</v>
      </c>
      <c r="D397" s="324">
        <f t="shared" si="52"/>
        <v>1144963</v>
      </c>
      <c r="E397" s="320">
        <f t="shared" si="52"/>
        <v>1986159556.0219784</v>
      </c>
      <c r="F397" s="320">
        <f t="shared" si="52"/>
        <v>909909284</v>
      </c>
      <c r="G397" s="322">
        <f t="shared" si="52"/>
        <v>182081051.64874047</v>
      </c>
      <c r="H397" s="322">
        <f t="shared" si="52"/>
        <v>169840731</v>
      </c>
      <c r="I397" s="82"/>
      <c r="J397" s="324">
        <f t="shared" ref="J397:O397" si="53">SUM(J385:J396)</f>
        <v>637769.46251441108</v>
      </c>
      <c r="K397" s="324">
        <f t="shared" si="53"/>
        <v>1046843</v>
      </c>
      <c r="L397" s="320">
        <f t="shared" si="53"/>
        <v>1986159556.0219784</v>
      </c>
      <c r="M397" s="320">
        <f t="shared" si="53"/>
        <v>851060429</v>
      </c>
      <c r="N397" s="322">
        <f t="shared" si="53"/>
        <v>182081051.64874047</v>
      </c>
      <c r="O397" s="322">
        <f t="shared" si="53"/>
        <v>157130188</v>
      </c>
      <c r="P397" s="82"/>
      <c r="Q397" s="324">
        <f t="shared" ref="Q397:V397" si="54">SUM(Q385:Q396)</f>
        <v>0</v>
      </c>
      <c r="R397" s="324">
        <f t="shared" si="54"/>
        <v>98120</v>
      </c>
      <c r="S397" s="320">
        <f t="shared" si="54"/>
        <v>0</v>
      </c>
      <c r="T397" s="320">
        <f t="shared" si="54"/>
        <v>58848855</v>
      </c>
      <c r="U397" s="322">
        <f t="shared" si="54"/>
        <v>0</v>
      </c>
      <c r="V397" s="322">
        <f t="shared" si="54"/>
        <v>12710543</v>
      </c>
      <c r="W397" s="82"/>
    </row>
    <row r="398" spans="1:23">
      <c r="I398" s="82"/>
      <c r="P398" s="82"/>
      <c r="W398" s="82"/>
    </row>
    <row r="399" spans="1:23">
      <c r="A399" s="81" t="s">
        <v>93</v>
      </c>
      <c r="C399" s="544" t="s">
        <v>1</v>
      </c>
      <c r="D399" s="544"/>
      <c r="E399" s="545" t="s">
        <v>2</v>
      </c>
      <c r="F399" s="545"/>
      <c r="G399" s="546" t="s">
        <v>3</v>
      </c>
      <c r="H399" s="546"/>
      <c r="I399" s="82"/>
      <c r="J399" s="544" t="s">
        <v>1</v>
      </c>
      <c r="K399" s="544"/>
      <c r="L399" s="545" t="s">
        <v>2</v>
      </c>
      <c r="M399" s="545"/>
      <c r="N399" s="546" t="s">
        <v>3</v>
      </c>
      <c r="O399" s="546"/>
      <c r="P399" s="82"/>
      <c r="Q399" s="544" t="s">
        <v>1</v>
      </c>
      <c r="R399" s="544"/>
      <c r="S399" s="545" t="s">
        <v>2</v>
      </c>
      <c r="T399" s="545"/>
      <c r="U399" s="546" t="s">
        <v>3</v>
      </c>
      <c r="V399" s="546"/>
      <c r="W399" s="82"/>
    </row>
    <row r="400" spans="1:23">
      <c r="C400" s="376" t="s">
        <v>91</v>
      </c>
      <c r="D400" s="376" t="s">
        <v>27</v>
      </c>
      <c r="E400" s="378" t="s">
        <v>91</v>
      </c>
      <c r="F400" s="378" t="s">
        <v>27</v>
      </c>
      <c r="G400" s="377" t="s">
        <v>91</v>
      </c>
      <c r="H400" s="377" t="s">
        <v>27</v>
      </c>
      <c r="I400" s="82"/>
      <c r="J400" s="376" t="s">
        <v>91</v>
      </c>
      <c r="K400" s="376" t="s">
        <v>27</v>
      </c>
      <c r="L400" s="378" t="s">
        <v>91</v>
      </c>
      <c r="M400" s="378" t="s">
        <v>27</v>
      </c>
      <c r="N400" s="377" t="s">
        <v>91</v>
      </c>
      <c r="O400" s="377" t="s">
        <v>27</v>
      </c>
      <c r="P400" s="82"/>
      <c r="Q400" s="376" t="s">
        <v>91</v>
      </c>
      <c r="R400" s="376" t="s">
        <v>27</v>
      </c>
      <c r="S400" s="378" t="s">
        <v>91</v>
      </c>
      <c r="T400" s="378" t="s">
        <v>27</v>
      </c>
      <c r="U400" s="377" t="s">
        <v>91</v>
      </c>
      <c r="V400" s="377" t="s">
        <v>27</v>
      </c>
      <c r="W400" s="82"/>
    </row>
    <row r="401" spans="2:23">
      <c r="B401" s="335" t="s">
        <v>12</v>
      </c>
      <c r="C401" s="331">
        <f>'TH_YouTube Performance'!F66</f>
        <v>5.8416587246432545</v>
      </c>
      <c r="D401" s="331">
        <f>D5</f>
        <v>0.85000000000000031</v>
      </c>
      <c r="E401" s="332">
        <f>'TH_YouTube Performance'!H66</f>
        <v>18192.2575176719</v>
      </c>
      <c r="F401" s="332">
        <f>F5</f>
        <v>11744.779999999999</v>
      </c>
      <c r="G401" s="333">
        <f>'TH_YouTube Performance'!J66</f>
        <v>1667.7740570434564</v>
      </c>
      <c r="H401" s="333">
        <f>H5</f>
        <v>571.70000000000005</v>
      </c>
      <c r="I401" s="82"/>
      <c r="J401" s="331">
        <f t="shared" ref="J401:J412" si="55">C401</f>
        <v>5.8416587246432545</v>
      </c>
      <c r="K401" s="331">
        <f>K5</f>
        <v>0.51000000000000023</v>
      </c>
      <c r="L401" s="332">
        <f t="shared" ref="L401:L412" si="56">E401</f>
        <v>18192.2575176719</v>
      </c>
      <c r="M401" s="332">
        <f>M5</f>
        <v>10850.28</v>
      </c>
      <c r="N401" s="333">
        <f t="shared" ref="N401:N412" si="57">G401</f>
        <v>1667.7740570434564</v>
      </c>
      <c r="O401" s="333">
        <f>O5</f>
        <v>501.09</v>
      </c>
      <c r="P401" s="82"/>
      <c r="Q401" s="331">
        <f t="shared" ref="Q401:Q412" si="58">C401-J401</f>
        <v>0</v>
      </c>
      <c r="R401" s="331">
        <f>R5</f>
        <v>0.33999999999999997</v>
      </c>
      <c r="S401" s="332">
        <f t="shared" ref="S401:S412" si="59">E401-L401</f>
        <v>0</v>
      </c>
      <c r="T401" s="332">
        <f>T5</f>
        <v>894.5</v>
      </c>
      <c r="U401" s="333">
        <f t="shared" ref="U401:U412" si="60">G401-N401</f>
        <v>0</v>
      </c>
      <c r="V401" s="333">
        <f>V5</f>
        <v>70.61</v>
      </c>
      <c r="W401" s="82"/>
    </row>
    <row r="402" spans="2:23">
      <c r="B402" s="335" t="s">
        <v>13</v>
      </c>
      <c r="C402" s="331">
        <f>'TH_YouTube Performance'!F67</f>
        <v>5.1335820742904943</v>
      </c>
      <c r="D402" s="331">
        <f>D37</f>
        <v>1.3700000000000006</v>
      </c>
      <c r="E402" s="332">
        <f>'TH_YouTube Performance'!H67</f>
        <v>15987.145344458702</v>
      </c>
      <c r="F402" s="332">
        <f>F37</f>
        <v>17885.199999999997</v>
      </c>
      <c r="G402" s="333">
        <f>'TH_YouTube Performance'!J67</f>
        <v>1465.6205380652177</v>
      </c>
      <c r="H402" s="333">
        <f>H37</f>
        <v>826.6099999999999</v>
      </c>
      <c r="I402" s="82"/>
      <c r="J402" s="331">
        <f t="shared" si="55"/>
        <v>5.1335820742904943</v>
      </c>
      <c r="K402" s="331">
        <f>K37</f>
        <v>0.97000000000000042</v>
      </c>
      <c r="L402" s="332">
        <f t="shared" si="56"/>
        <v>15987.145344458702</v>
      </c>
      <c r="M402" s="332">
        <f>M37</f>
        <v>16814.939999999999</v>
      </c>
      <c r="N402" s="333">
        <f t="shared" si="57"/>
        <v>1465.6205380652177</v>
      </c>
      <c r="O402" s="333">
        <f>O37</f>
        <v>725.43000000000006</v>
      </c>
      <c r="P402" s="82"/>
      <c r="Q402" s="331">
        <f t="shared" si="58"/>
        <v>0</v>
      </c>
      <c r="R402" s="331">
        <f>R37</f>
        <v>0.40000000000000008</v>
      </c>
      <c r="S402" s="332">
        <f t="shared" si="59"/>
        <v>0</v>
      </c>
      <c r="T402" s="332">
        <f>T37</f>
        <v>1070.2599999999998</v>
      </c>
      <c r="U402" s="333">
        <f t="shared" si="60"/>
        <v>0</v>
      </c>
      <c r="V402" s="333">
        <f>V37</f>
        <v>101.17999999999998</v>
      </c>
      <c r="W402" s="82"/>
    </row>
    <row r="403" spans="2:23">
      <c r="B403" s="335" t="s">
        <v>14</v>
      </c>
      <c r="C403" s="331">
        <f>'TH_YouTube Performance'!F68</f>
        <v>6.1602984891485937</v>
      </c>
      <c r="D403" s="331">
        <f>D66</f>
        <v>0.52000000000000024</v>
      </c>
      <c r="E403" s="332">
        <f>'TH_YouTube Performance'!H68</f>
        <v>19184.574413350445</v>
      </c>
      <c r="F403" s="332">
        <f>F66</f>
        <v>34740.61</v>
      </c>
      <c r="G403" s="333">
        <f>'TH_YouTube Performance'!J68</f>
        <v>1758.7446456782616</v>
      </c>
      <c r="H403" s="333">
        <f>H66</f>
        <v>1861.6100000000001</v>
      </c>
      <c r="I403" s="82"/>
      <c r="J403" s="331">
        <f t="shared" si="55"/>
        <v>6.1602984891485937</v>
      </c>
      <c r="K403" s="331">
        <f>K66</f>
        <v>0.17</v>
      </c>
      <c r="L403" s="332">
        <f t="shared" si="56"/>
        <v>19184.574413350445</v>
      </c>
      <c r="M403" s="332">
        <f>M66</f>
        <v>33332.479999999996</v>
      </c>
      <c r="N403" s="333">
        <f t="shared" si="57"/>
        <v>1758.7446456782616</v>
      </c>
      <c r="O403" s="333">
        <f>O66</f>
        <v>1732.85</v>
      </c>
      <c r="P403" s="82"/>
      <c r="Q403" s="331">
        <f t="shared" si="58"/>
        <v>0</v>
      </c>
      <c r="R403" s="331">
        <f>R66</f>
        <v>0.35000000000000009</v>
      </c>
      <c r="S403" s="332">
        <f t="shared" si="59"/>
        <v>0</v>
      </c>
      <c r="T403" s="332">
        <f>T66</f>
        <v>1408.13</v>
      </c>
      <c r="U403" s="333">
        <f t="shared" si="60"/>
        <v>0</v>
      </c>
      <c r="V403" s="333">
        <f>V66</f>
        <v>128.76</v>
      </c>
      <c r="W403" s="82"/>
    </row>
    <row r="404" spans="2:23">
      <c r="B404" s="335" t="s">
        <v>15</v>
      </c>
      <c r="C404" s="331">
        <f>'TH_YouTube Performance'!F69</f>
        <v>7.7003731114357423</v>
      </c>
      <c r="D404" s="331">
        <f>D98</f>
        <v>0.22000000000000006</v>
      </c>
      <c r="E404" s="332">
        <f>'TH_YouTube Performance'!H69</f>
        <v>23980.718016688057</v>
      </c>
      <c r="F404" s="332">
        <f>F98</f>
        <v>33316.100000000006</v>
      </c>
      <c r="G404" s="333">
        <f>'TH_YouTube Performance'!J69</f>
        <v>2198.4308070978263</v>
      </c>
      <c r="H404" s="333">
        <f>H98</f>
        <v>2969.36</v>
      </c>
      <c r="I404" s="82"/>
      <c r="J404" s="331">
        <f t="shared" si="55"/>
        <v>7.7003731114357423</v>
      </c>
      <c r="K404" s="331">
        <f>K98</f>
        <v>0</v>
      </c>
      <c r="L404" s="332">
        <f t="shared" si="56"/>
        <v>23980.718016688057</v>
      </c>
      <c r="M404" s="332">
        <f>M98</f>
        <v>32350.280000000002</v>
      </c>
      <c r="N404" s="333">
        <f t="shared" si="57"/>
        <v>2198.4308070978263</v>
      </c>
      <c r="O404" s="333">
        <f>O98</f>
        <v>2815.69</v>
      </c>
      <c r="P404" s="82"/>
      <c r="Q404" s="331">
        <f t="shared" si="58"/>
        <v>0</v>
      </c>
      <c r="R404" s="331">
        <f>R98</f>
        <v>0.22000000000000006</v>
      </c>
      <c r="S404" s="332">
        <f t="shared" si="59"/>
        <v>0</v>
      </c>
      <c r="T404" s="332">
        <f>T98</f>
        <v>965.81999999999948</v>
      </c>
      <c r="U404" s="333">
        <f t="shared" si="60"/>
        <v>0</v>
      </c>
      <c r="V404" s="333">
        <f>V98</f>
        <v>153.67000000000007</v>
      </c>
      <c r="W404" s="82"/>
    </row>
    <row r="405" spans="2:23">
      <c r="B405" s="335" t="s">
        <v>16</v>
      </c>
      <c r="C405" s="331">
        <f>'TH_YouTube Performance'!F70</f>
        <v>7.3923581869783108</v>
      </c>
      <c r="D405" s="331">
        <f>D129</f>
        <v>0.18</v>
      </c>
      <c r="E405" s="332">
        <f>'TH_YouTube Performance'!H70</f>
        <v>23021.489296020529</v>
      </c>
      <c r="F405" s="332">
        <f>F129</f>
        <v>31918.839999999997</v>
      </c>
      <c r="G405" s="333">
        <f>'TH_YouTube Performance'!J70</f>
        <v>2110.4935748139133</v>
      </c>
      <c r="H405" s="333">
        <f>H129</f>
        <v>3022.3300000000004</v>
      </c>
      <c r="I405" s="82"/>
      <c r="J405" s="331">
        <f t="shared" si="55"/>
        <v>7.3923581869783108</v>
      </c>
      <c r="K405" s="331">
        <f>K129</f>
        <v>0</v>
      </c>
      <c r="L405" s="332">
        <f t="shared" si="56"/>
        <v>23021.489296020529</v>
      </c>
      <c r="M405" s="332">
        <f>M129</f>
        <v>30542.560000000005</v>
      </c>
      <c r="N405" s="333">
        <f t="shared" si="57"/>
        <v>2110.4935748139133</v>
      </c>
      <c r="O405" s="333">
        <f>O129</f>
        <v>2787.77</v>
      </c>
      <c r="P405" s="82"/>
      <c r="Q405" s="331">
        <f t="shared" si="58"/>
        <v>0</v>
      </c>
      <c r="R405" s="331">
        <f>R129</f>
        <v>0.18</v>
      </c>
      <c r="S405" s="332">
        <f t="shared" si="59"/>
        <v>0</v>
      </c>
      <c r="T405" s="332">
        <f>T129</f>
        <v>1376.2800000000002</v>
      </c>
      <c r="U405" s="333">
        <f t="shared" si="60"/>
        <v>0</v>
      </c>
      <c r="V405" s="333">
        <f>V129</f>
        <v>234.56000000000006</v>
      </c>
      <c r="W405" s="82"/>
    </row>
    <row r="406" spans="2:23">
      <c r="B406" s="335" t="s">
        <v>17</v>
      </c>
      <c r="C406" s="331">
        <f>'TH_YouTube Performance'!F71</f>
        <v>7.5402053507178772</v>
      </c>
      <c r="D406" s="331">
        <f>D161</f>
        <v>0.14000000000000001</v>
      </c>
      <c r="E406" s="332">
        <f>'TH_YouTube Performance'!H71</f>
        <v>23481.919081940941</v>
      </c>
      <c r="F406" s="332">
        <f>F161</f>
        <v>30405.260000000002</v>
      </c>
      <c r="G406" s="333">
        <f>'TH_YouTube Performance'!J71</f>
        <v>2152.7034463101918</v>
      </c>
      <c r="H406" s="333">
        <f>H161</f>
        <v>3610.8499999999995</v>
      </c>
      <c r="I406" s="82"/>
      <c r="J406" s="331">
        <f t="shared" si="55"/>
        <v>7.5402053507178772</v>
      </c>
      <c r="K406" s="331">
        <f>K161</f>
        <v>0</v>
      </c>
      <c r="L406" s="332">
        <f t="shared" si="56"/>
        <v>23481.919081940941</v>
      </c>
      <c r="M406" s="332">
        <f>M161</f>
        <v>28011.569999999996</v>
      </c>
      <c r="N406" s="333">
        <f t="shared" si="57"/>
        <v>2152.7034463101918</v>
      </c>
      <c r="O406" s="333">
        <f>O161</f>
        <v>3215.7100000000009</v>
      </c>
      <c r="P406" s="82"/>
      <c r="Q406" s="331">
        <f t="shared" si="58"/>
        <v>0</v>
      </c>
      <c r="R406" s="331">
        <f>R161</f>
        <v>0.14000000000000001</v>
      </c>
      <c r="S406" s="332">
        <f t="shared" si="59"/>
        <v>0</v>
      </c>
      <c r="T406" s="332">
        <f>T161</f>
        <v>2393.6899999999996</v>
      </c>
      <c r="U406" s="333">
        <f t="shared" si="60"/>
        <v>0</v>
      </c>
      <c r="V406" s="333">
        <f>V161</f>
        <v>395.14000000000004</v>
      </c>
      <c r="W406" s="82"/>
    </row>
    <row r="407" spans="2:23">
      <c r="B407" s="335" t="s">
        <v>18</v>
      </c>
      <c r="C407" s="331">
        <f>'TH_YouTube Performance'!F72</f>
        <v>7.9172156182537732</v>
      </c>
      <c r="D407" s="331">
        <f>D192</f>
        <v>0.19000000000000006</v>
      </c>
      <c r="E407" s="332">
        <f>'TH_YouTube Performance'!H72</f>
        <v>24656.015036037996</v>
      </c>
      <c r="F407" s="332">
        <f>F192</f>
        <v>45395.429999999993</v>
      </c>
      <c r="G407" s="333">
        <f>'TH_YouTube Performance'!J72</f>
        <v>2260.3386186257012</v>
      </c>
      <c r="H407" s="333">
        <f>H192</f>
        <v>9670.14</v>
      </c>
      <c r="I407" s="82"/>
      <c r="J407" s="331">
        <f t="shared" si="55"/>
        <v>7.9172156182537732</v>
      </c>
      <c r="K407" s="331">
        <f>K192</f>
        <v>0</v>
      </c>
      <c r="L407" s="332">
        <f t="shared" si="56"/>
        <v>24656.015036037996</v>
      </c>
      <c r="M407" s="332">
        <f>M192</f>
        <v>41863.799999999996</v>
      </c>
      <c r="N407" s="333">
        <f t="shared" si="57"/>
        <v>2260.3386186257012</v>
      </c>
      <c r="O407" s="333">
        <f>O192</f>
        <v>8924.61</v>
      </c>
      <c r="P407" s="82"/>
      <c r="Q407" s="331">
        <f t="shared" si="58"/>
        <v>0</v>
      </c>
      <c r="R407" s="331">
        <f>R192</f>
        <v>0.19000000000000006</v>
      </c>
      <c r="S407" s="332">
        <f t="shared" si="59"/>
        <v>0</v>
      </c>
      <c r="T407" s="332">
        <f>T192</f>
        <v>3531.6299999999997</v>
      </c>
      <c r="U407" s="333">
        <f t="shared" si="60"/>
        <v>0</v>
      </c>
      <c r="V407" s="333">
        <f>V192</f>
        <v>745.53</v>
      </c>
      <c r="W407" s="82"/>
    </row>
    <row r="408" spans="2:23">
      <c r="B408" s="335" t="s">
        <v>19</v>
      </c>
      <c r="C408" s="331">
        <f>'TH_YouTube Performance'!F73</f>
        <v>8.7089371800791504</v>
      </c>
      <c r="D408" s="331">
        <f>D224</f>
        <v>288.86400000000003</v>
      </c>
      <c r="E408" s="332">
        <f>'TH_YouTube Performance'!H73</f>
        <v>27121.616539641793</v>
      </c>
      <c r="F408" s="332">
        <f>F224</f>
        <v>54772.393999999687</v>
      </c>
      <c r="G408" s="333">
        <f>'TH_YouTube Performance'!J73</f>
        <v>2486.3724804882718</v>
      </c>
      <c r="H408" s="333">
        <f>H224</f>
        <v>23652.75799999966</v>
      </c>
      <c r="I408" s="82"/>
      <c r="J408" s="331">
        <f t="shared" si="55"/>
        <v>8.7089371800791504</v>
      </c>
      <c r="K408" s="331">
        <f>K224</f>
        <v>280.82299999999998</v>
      </c>
      <c r="L408" s="332">
        <f t="shared" si="56"/>
        <v>27121.616539641793</v>
      </c>
      <c r="M408" s="332">
        <f>M224</f>
        <v>48666.327000000063</v>
      </c>
      <c r="N408" s="333">
        <f t="shared" si="57"/>
        <v>2486.3724804882718</v>
      </c>
      <c r="O408" s="333">
        <f>O224</f>
        <v>21761.083999999759</v>
      </c>
      <c r="P408" s="82"/>
      <c r="Q408" s="331">
        <f t="shared" si="58"/>
        <v>0</v>
      </c>
      <c r="R408" s="331">
        <f>R224</f>
        <v>8.0409999999999933</v>
      </c>
      <c r="S408" s="332">
        <f t="shared" si="59"/>
        <v>0</v>
      </c>
      <c r="T408" s="332">
        <f>T224</f>
        <v>6106.0669999996353</v>
      </c>
      <c r="U408" s="333">
        <f t="shared" si="60"/>
        <v>0</v>
      </c>
      <c r="V408" s="333">
        <f>V224</f>
        <v>1891.6739999999013</v>
      </c>
      <c r="W408" s="82"/>
    </row>
    <row r="409" spans="2:23">
      <c r="B409" s="335" t="s">
        <v>20</v>
      </c>
      <c r="C409" s="331">
        <f>'TH_YouTube Performance'!F74</f>
        <v>10.450724616094979</v>
      </c>
      <c r="D409" s="331">
        <f>D256</f>
        <v>237.52099999999999</v>
      </c>
      <c r="E409" s="332">
        <f>'TH_YouTube Performance'!H74</f>
        <v>32545.939847570153</v>
      </c>
      <c r="F409" s="332">
        <f>F256</f>
        <v>5513.9709999998095</v>
      </c>
      <c r="G409" s="333">
        <f>'TH_YouTube Performance'!J74</f>
        <v>2983.646976585926</v>
      </c>
      <c r="H409" s="333">
        <f>H256</f>
        <v>4051.4699999999348</v>
      </c>
      <c r="I409" s="82"/>
      <c r="J409" s="331">
        <f t="shared" si="55"/>
        <v>10.450724616094979</v>
      </c>
      <c r="K409" s="331">
        <f>K256</f>
        <v>230.774</v>
      </c>
      <c r="L409" s="332">
        <f t="shared" si="56"/>
        <v>32545.939847570153</v>
      </c>
      <c r="M409" s="332">
        <f>M256</f>
        <v>4676.0389999998679</v>
      </c>
      <c r="N409" s="333">
        <f t="shared" si="57"/>
        <v>2983.646976585926</v>
      </c>
      <c r="O409" s="333">
        <f>O256</f>
        <v>3657.4619999999354</v>
      </c>
      <c r="P409" s="82"/>
      <c r="Q409" s="331">
        <f t="shared" si="58"/>
        <v>0</v>
      </c>
      <c r="R409" s="331">
        <f>R256</f>
        <v>6.7469999999999857</v>
      </c>
      <c r="S409" s="332">
        <f t="shared" si="59"/>
        <v>0</v>
      </c>
      <c r="T409" s="332">
        <f>T256</f>
        <v>837.93199999994181</v>
      </c>
      <c r="U409" s="333">
        <f t="shared" si="60"/>
        <v>0</v>
      </c>
      <c r="V409" s="333">
        <f>V256</f>
        <v>394.00799999999947</v>
      </c>
      <c r="W409" s="82"/>
    </row>
    <row r="410" spans="2:23">
      <c r="B410" s="335" t="s">
        <v>21</v>
      </c>
      <c r="C410" s="331">
        <f>'TH_YouTube Performance'!F75</f>
        <v>12.018333308509227</v>
      </c>
      <c r="D410" s="331">
        <f>D287</f>
        <v>0</v>
      </c>
      <c r="E410" s="332">
        <f>'TH_YouTube Performance'!H75</f>
        <v>37427.830824705663</v>
      </c>
      <c r="F410" s="332">
        <f>F287</f>
        <v>0</v>
      </c>
      <c r="G410" s="333">
        <f>'TH_YouTube Performance'!J75</f>
        <v>3431.1940230738146</v>
      </c>
      <c r="H410" s="333">
        <f>H287</f>
        <v>0</v>
      </c>
      <c r="I410" s="82"/>
      <c r="J410" s="331">
        <f t="shared" si="55"/>
        <v>12.018333308509227</v>
      </c>
      <c r="K410" s="331">
        <f>K287</f>
        <v>0</v>
      </c>
      <c r="L410" s="332">
        <f t="shared" si="56"/>
        <v>37427.830824705663</v>
      </c>
      <c r="M410" s="332">
        <f>M287</f>
        <v>0</v>
      </c>
      <c r="N410" s="333">
        <f t="shared" si="57"/>
        <v>3431.1940230738146</v>
      </c>
      <c r="O410" s="333">
        <f>O287</f>
        <v>0</v>
      </c>
      <c r="P410" s="82"/>
      <c r="Q410" s="331">
        <f t="shared" si="58"/>
        <v>0</v>
      </c>
      <c r="R410" s="331">
        <f>R287</f>
        <v>0</v>
      </c>
      <c r="S410" s="332">
        <f t="shared" si="59"/>
        <v>0</v>
      </c>
      <c r="T410" s="332">
        <f>T287</f>
        <v>0</v>
      </c>
      <c r="U410" s="333">
        <f t="shared" si="60"/>
        <v>0</v>
      </c>
      <c r="V410" s="333">
        <f>V287</f>
        <v>0</v>
      </c>
      <c r="W410" s="82"/>
    </row>
    <row r="411" spans="2:23">
      <c r="B411" s="335" t="s">
        <v>22</v>
      </c>
      <c r="C411" s="331">
        <f>'TH_YouTube Performance'!F76</f>
        <v>15.623833301061993</v>
      </c>
      <c r="D411" s="331">
        <f>D319</f>
        <v>0</v>
      </c>
      <c r="E411" s="332">
        <f>'TH_YouTube Performance'!H76</f>
        <v>48656.180072117357</v>
      </c>
      <c r="F411" s="332">
        <f>F319</f>
        <v>0</v>
      </c>
      <c r="G411" s="333">
        <f>'TH_YouTube Performance'!J76</f>
        <v>4460.5522299959584</v>
      </c>
      <c r="H411" s="333">
        <f>H319</f>
        <v>0</v>
      </c>
      <c r="I411" s="82"/>
      <c r="J411" s="331">
        <f t="shared" si="55"/>
        <v>15.623833301061993</v>
      </c>
      <c r="K411" s="331">
        <f>K319</f>
        <v>0</v>
      </c>
      <c r="L411" s="332">
        <f t="shared" si="56"/>
        <v>48656.180072117357</v>
      </c>
      <c r="M411" s="332">
        <f>M319</f>
        <v>0</v>
      </c>
      <c r="N411" s="333">
        <f t="shared" si="57"/>
        <v>4460.5522299959584</v>
      </c>
      <c r="O411" s="333">
        <f>O319</f>
        <v>0</v>
      </c>
      <c r="P411" s="82"/>
      <c r="Q411" s="331">
        <f t="shared" si="58"/>
        <v>0</v>
      </c>
      <c r="R411" s="331">
        <f>R319</f>
        <v>0</v>
      </c>
      <c r="S411" s="332">
        <f t="shared" si="59"/>
        <v>0</v>
      </c>
      <c r="T411" s="332">
        <f>T319</f>
        <v>0</v>
      </c>
      <c r="U411" s="333">
        <f t="shared" si="60"/>
        <v>0</v>
      </c>
      <c r="V411" s="333">
        <f>V319</f>
        <v>0</v>
      </c>
      <c r="W411" s="82"/>
    </row>
    <row r="412" spans="2:23">
      <c r="B412" s="335" t="s">
        <v>23</v>
      </c>
      <c r="C412" s="331">
        <f>'TH_YouTube Performance'!F77</f>
        <v>20.310983291380591</v>
      </c>
      <c r="D412" s="331">
        <f>D350</f>
        <v>0</v>
      </c>
      <c r="E412" s="332">
        <f>'TH_YouTube Performance'!H77</f>
        <v>63253.034093752583</v>
      </c>
      <c r="F412" s="332">
        <f>F350</f>
        <v>0</v>
      </c>
      <c r="G412" s="333">
        <f>'TH_YouTube Performance'!J77</f>
        <v>5798.717898994747</v>
      </c>
      <c r="H412" s="333">
        <f>H350</f>
        <v>0</v>
      </c>
      <c r="I412" s="82"/>
      <c r="J412" s="331">
        <f t="shared" si="55"/>
        <v>20.310983291380591</v>
      </c>
      <c r="K412" s="331">
        <f>K350</f>
        <v>0</v>
      </c>
      <c r="L412" s="332">
        <f t="shared" si="56"/>
        <v>63253.034093752583</v>
      </c>
      <c r="M412" s="332">
        <f>M350</f>
        <v>0</v>
      </c>
      <c r="N412" s="333">
        <f t="shared" si="57"/>
        <v>5798.717898994747</v>
      </c>
      <c r="O412" s="333">
        <f>O350</f>
        <v>0</v>
      </c>
      <c r="P412" s="82"/>
      <c r="Q412" s="331">
        <f t="shared" si="58"/>
        <v>0</v>
      </c>
      <c r="R412" s="331">
        <f>R350</f>
        <v>0</v>
      </c>
      <c r="S412" s="332">
        <f t="shared" si="59"/>
        <v>0</v>
      </c>
      <c r="T412" s="332">
        <f>T350</f>
        <v>0</v>
      </c>
      <c r="U412" s="333">
        <f t="shared" si="60"/>
        <v>0</v>
      </c>
      <c r="V412" s="333">
        <f>V350</f>
        <v>0</v>
      </c>
      <c r="W412" s="82"/>
    </row>
    <row r="413" spans="2:23">
      <c r="B413" s="335" t="s">
        <v>5</v>
      </c>
      <c r="C413" s="330">
        <f t="shared" ref="C413:H413" si="61">SUM(C401:C412)</f>
        <v>114.79850325259397</v>
      </c>
      <c r="D413" s="330">
        <f t="shared" si="61"/>
        <v>529.85500000000002</v>
      </c>
      <c r="E413" s="321">
        <f t="shared" si="61"/>
        <v>357508.72008395608</v>
      </c>
      <c r="F413" s="321">
        <f t="shared" si="61"/>
        <v>265692.5849999995</v>
      </c>
      <c r="G413" s="323">
        <f t="shared" si="61"/>
        <v>32774.589296773287</v>
      </c>
      <c r="H413" s="323">
        <f t="shared" si="61"/>
        <v>50236.827999999594</v>
      </c>
      <c r="I413" s="82"/>
      <c r="J413" s="330">
        <f t="shared" ref="J413:O413" si="62">SUM(J401:J412)</f>
        <v>114.79850325259397</v>
      </c>
      <c r="K413" s="330">
        <f t="shared" si="62"/>
        <v>513.24699999999996</v>
      </c>
      <c r="L413" s="321">
        <f t="shared" si="62"/>
        <v>357508.72008395608</v>
      </c>
      <c r="M413" s="321">
        <f t="shared" si="62"/>
        <v>247108.27599999995</v>
      </c>
      <c r="N413" s="323">
        <f t="shared" si="62"/>
        <v>32774.589296773287</v>
      </c>
      <c r="O413" s="323">
        <f t="shared" si="62"/>
        <v>46121.695999999698</v>
      </c>
      <c r="P413" s="82"/>
      <c r="Q413" s="330">
        <f t="shared" ref="Q413:V413" si="63">SUM(Q401:Q412)</f>
        <v>0</v>
      </c>
      <c r="R413" s="330">
        <f t="shared" si="63"/>
        <v>16.607999999999979</v>
      </c>
      <c r="S413" s="321">
        <f t="shared" si="63"/>
        <v>0</v>
      </c>
      <c r="T413" s="321">
        <f t="shared" si="63"/>
        <v>18584.308999999579</v>
      </c>
      <c r="U413" s="323">
        <f t="shared" si="63"/>
        <v>0</v>
      </c>
      <c r="V413" s="323">
        <f t="shared" si="63"/>
        <v>4115.1319999999014</v>
      </c>
      <c r="W413" s="82"/>
    </row>
    <row r="414" spans="2:23">
      <c r="I414" s="82"/>
      <c r="P414" s="82"/>
      <c r="W414" s="82"/>
    </row>
  </sheetData>
  <mergeCells count="28"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C399:D399"/>
    <mergeCell ref="E399:F399"/>
    <mergeCell ref="G399:H399"/>
    <mergeCell ref="J399:K399"/>
    <mergeCell ref="L399:M39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0" sqref="E30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448" t="s">
        <v>9</v>
      </c>
    </row>
    <row r="2" spans="2:22">
      <c r="E2" s="462">
        <v>42736</v>
      </c>
      <c r="F2" s="463">
        <v>42767</v>
      </c>
      <c r="G2" s="463">
        <v>42795</v>
      </c>
      <c r="H2" s="463">
        <v>42826</v>
      </c>
      <c r="I2" s="463">
        <v>42856</v>
      </c>
      <c r="J2" s="463">
        <v>42887</v>
      </c>
      <c r="K2" s="463">
        <v>42917</v>
      </c>
      <c r="L2" s="463">
        <v>42948</v>
      </c>
      <c r="M2" s="463">
        <v>42979</v>
      </c>
      <c r="N2" s="463">
        <v>43009</v>
      </c>
      <c r="O2" s="463">
        <v>43040</v>
      </c>
      <c r="P2" s="463">
        <v>43070</v>
      </c>
      <c r="Q2" s="463" t="s">
        <v>0</v>
      </c>
      <c r="S2" s="463" t="s">
        <v>142</v>
      </c>
      <c r="T2" s="463" t="s">
        <v>143</v>
      </c>
      <c r="U2" s="463" t="s">
        <v>144</v>
      </c>
      <c r="V2" s="463" t="s">
        <v>145</v>
      </c>
    </row>
    <row r="3" spans="2:22" hidden="1">
      <c r="B3" s="334"/>
      <c r="C3" s="456"/>
      <c r="D3" s="457"/>
      <c r="E3" s="464"/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S3" s="465"/>
      <c r="T3" s="465"/>
      <c r="U3" s="465"/>
      <c r="V3" s="465"/>
    </row>
    <row r="4" spans="2:22" hidden="1">
      <c r="C4" s="458"/>
      <c r="D4" s="459"/>
      <c r="E4" s="466"/>
      <c r="F4" s="467"/>
      <c r="G4" s="467"/>
      <c r="H4" s="467"/>
      <c r="I4" s="467"/>
      <c r="J4" s="467"/>
      <c r="K4" s="467"/>
      <c r="L4" s="467"/>
      <c r="M4" s="467"/>
      <c r="N4" s="467"/>
      <c r="O4" s="467"/>
      <c r="P4" s="467"/>
      <c r="Q4" s="468"/>
      <c r="R4" s="383"/>
      <c r="S4" s="467"/>
      <c r="T4" s="467"/>
      <c r="U4" s="467"/>
      <c r="V4" s="467"/>
    </row>
    <row r="5" spans="2:22" hidden="1">
      <c r="C5" s="458"/>
      <c r="D5" s="459"/>
      <c r="E5" s="466"/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  <c r="Q5" s="468"/>
      <c r="R5" s="383"/>
      <c r="S5" s="467"/>
      <c r="T5" s="467"/>
      <c r="U5" s="467"/>
      <c r="V5" s="467"/>
    </row>
    <row r="6" spans="2:22" hidden="1">
      <c r="C6" s="458"/>
      <c r="D6" s="459"/>
      <c r="E6" s="466"/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7"/>
      <c r="Q6" s="468"/>
      <c r="R6" s="383"/>
      <c r="S6" s="467"/>
      <c r="T6" s="467"/>
      <c r="U6" s="467"/>
      <c r="V6" s="467"/>
    </row>
    <row r="7" spans="2:22" hidden="1">
      <c r="C7" s="460"/>
      <c r="D7" s="461"/>
      <c r="E7" s="469"/>
      <c r="F7" s="470"/>
      <c r="G7" s="470"/>
      <c r="H7" s="471"/>
      <c r="I7" s="471"/>
      <c r="J7" s="471"/>
      <c r="K7" s="471"/>
      <c r="L7" s="471"/>
      <c r="M7" s="471"/>
      <c r="N7" s="471"/>
      <c r="O7" s="471"/>
      <c r="P7" s="471"/>
      <c r="Q7" s="472"/>
      <c r="R7" s="383"/>
      <c r="S7" s="471"/>
      <c r="T7" s="471"/>
      <c r="U7" s="471"/>
      <c r="V7" s="471"/>
    </row>
    <row r="8" spans="2:22" hidden="1">
      <c r="E8" s="515"/>
      <c r="F8" s="515"/>
      <c r="G8" s="515"/>
      <c r="H8" s="515"/>
      <c r="I8" s="515"/>
      <c r="J8" s="515"/>
      <c r="K8" s="515"/>
      <c r="L8" s="515"/>
      <c r="M8" s="515"/>
      <c r="N8" s="515"/>
      <c r="O8" s="515"/>
      <c r="P8" s="515"/>
    </row>
    <row r="9" spans="2:22" hidden="1">
      <c r="B9" s="334"/>
      <c r="C9" s="456"/>
      <c r="D9" s="457"/>
      <c r="E9" s="473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S9" s="473"/>
      <c r="T9" s="473"/>
      <c r="U9" s="473"/>
      <c r="V9" s="473"/>
    </row>
    <row r="10" spans="2:22" s="383" customFormat="1" hidden="1">
      <c r="C10" s="460"/>
      <c r="D10" s="461"/>
      <c r="E10" s="506"/>
      <c r="F10" s="506"/>
      <c r="G10" s="506"/>
      <c r="H10" s="506"/>
      <c r="I10" s="506"/>
      <c r="J10" s="506"/>
      <c r="K10" s="506"/>
      <c r="L10" s="506"/>
      <c r="M10" s="506"/>
      <c r="N10" s="506"/>
      <c r="O10" s="506"/>
      <c r="P10" s="506"/>
      <c r="Q10" s="472"/>
      <c r="S10" s="471"/>
      <c r="T10" s="471"/>
      <c r="U10" s="471"/>
      <c r="V10" s="471"/>
    </row>
    <row r="11" spans="2:22" hidden="1"/>
    <row r="12" spans="2:22" hidden="1">
      <c r="B12" s="334"/>
      <c r="C12" s="456"/>
      <c r="D12" s="457"/>
      <c r="E12" s="473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S12" s="473"/>
      <c r="T12" s="473"/>
      <c r="U12" s="473"/>
      <c r="V12" s="473"/>
    </row>
    <row r="13" spans="2:22" hidden="1">
      <c r="C13" s="458"/>
      <c r="D13" s="459"/>
      <c r="E13" s="467"/>
      <c r="F13" s="467"/>
      <c r="G13" s="467"/>
      <c r="H13" s="467"/>
      <c r="I13" s="467"/>
      <c r="J13" s="467"/>
      <c r="K13" s="467"/>
      <c r="L13" s="467"/>
      <c r="M13" s="467"/>
      <c r="N13" s="467"/>
      <c r="O13" s="467"/>
      <c r="P13" s="467"/>
      <c r="Q13" s="468"/>
      <c r="R13" s="383"/>
      <c r="S13" s="467"/>
      <c r="T13" s="467"/>
      <c r="U13" s="467"/>
      <c r="V13" s="467"/>
    </row>
    <row r="14" spans="2:22" hidden="1">
      <c r="C14" s="458"/>
      <c r="D14" s="459"/>
      <c r="E14" s="467"/>
      <c r="F14" s="467"/>
      <c r="G14" s="467"/>
      <c r="H14" s="467"/>
      <c r="I14" s="467"/>
      <c r="J14" s="467"/>
      <c r="K14" s="467"/>
      <c r="L14" s="467"/>
      <c r="M14" s="467"/>
      <c r="N14" s="467"/>
      <c r="O14" s="467"/>
      <c r="P14" s="467"/>
      <c r="Q14" s="468"/>
      <c r="R14" s="383"/>
      <c r="S14" s="467"/>
      <c r="T14" s="467"/>
      <c r="U14" s="467"/>
      <c r="V14" s="467"/>
    </row>
    <row r="15" spans="2:22" hidden="1">
      <c r="C15" s="458"/>
      <c r="D15" s="459"/>
      <c r="E15" s="467"/>
      <c r="F15" s="467"/>
      <c r="G15" s="467"/>
      <c r="H15" s="467"/>
      <c r="I15" s="467"/>
      <c r="J15" s="467"/>
      <c r="K15" s="467"/>
      <c r="L15" s="467"/>
      <c r="M15" s="467"/>
      <c r="N15" s="467"/>
      <c r="O15" s="467"/>
      <c r="P15" s="467"/>
      <c r="Q15" s="468"/>
      <c r="R15" s="383"/>
      <c r="S15" s="467"/>
      <c r="T15" s="467"/>
      <c r="U15" s="467"/>
      <c r="V15" s="467"/>
    </row>
    <row r="16" spans="2:22" hidden="1">
      <c r="C16" s="460"/>
      <c r="D16" s="461"/>
      <c r="E16" s="470"/>
      <c r="F16" s="470"/>
      <c r="G16" s="470"/>
      <c r="H16" s="471"/>
      <c r="I16" s="471"/>
      <c r="J16" s="471"/>
      <c r="K16" s="471"/>
      <c r="L16" s="471"/>
      <c r="M16" s="471"/>
      <c r="N16" s="471"/>
      <c r="O16" s="471"/>
      <c r="P16" s="471"/>
      <c r="Q16" s="472"/>
      <c r="R16" s="383"/>
      <c r="S16" s="471"/>
      <c r="T16" s="471"/>
      <c r="U16" s="471"/>
      <c r="V16" s="471"/>
    </row>
    <row r="17" spans="1:22" hidden="1"/>
    <row r="18" spans="1:22" hidden="1">
      <c r="B18" s="334"/>
      <c r="C18" s="456"/>
      <c r="D18" s="457"/>
      <c r="E18" s="473"/>
      <c r="F18" s="473"/>
      <c r="G18" s="473"/>
      <c r="H18" s="473"/>
      <c r="I18" s="473"/>
      <c r="J18" s="473"/>
      <c r="K18" s="473"/>
      <c r="L18" s="473"/>
      <c r="M18" s="473"/>
      <c r="N18" s="473"/>
      <c r="O18" s="473"/>
      <c r="P18" s="473"/>
      <c r="Q18" s="473"/>
      <c r="S18" s="473"/>
      <c r="T18" s="473"/>
      <c r="U18" s="473"/>
      <c r="V18" s="473"/>
    </row>
    <row r="19" spans="1:22" s="383" customFormat="1" hidden="1">
      <c r="C19" s="460"/>
      <c r="D19" s="461"/>
      <c r="E19" s="471"/>
      <c r="F19" s="471"/>
      <c r="G19" s="471"/>
      <c r="H19" s="471"/>
      <c r="I19" s="471"/>
      <c r="J19" s="471"/>
      <c r="K19" s="471"/>
      <c r="L19" s="471"/>
      <c r="M19" s="471"/>
      <c r="N19" s="471"/>
      <c r="O19" s="471"/>
      <c r="P19" s="471"/>
      <c r="Q19" s="472"/>
      <c r="S19" s="471"/>
      <c r="T19" s="471"/>
      <c r="U19" s="471"/>
      <c r="V19" s="471"/>
    </row>
    <row r="20" spans="1:22" hidden="1"/>
    <row r="21" spans="1:22" hidden="1">
      <c r="C21" s="384"/>
      <c r="D21" s="421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S21" s="390"/>
      <c r="T21" s="390"/>
      <c r="U21" s="390"/>
      <c r="V21" s="390"/>
    </row>
    <row r="22" spans="1:22" hidden="1">
      <c r="C22" s="386"/>
      <c r="D22" s="425"/>
      <c r="E22" s="444"/>
      <c r="F22" s="444"/>
      <c r="G22" s="444"/>
      <c r="H22" s="444"/>
      <c r="I22" s="444"/>
      <c r="J22" s="444"/>
      <c r="K22" s="444"/>
      <c r="L22" s="444"/>
      <c r="M22" s="444"/>
      <c r="N22" s="444"/>
      <c r="O22" s="444"/>
      <c r="P22" s="444"/>
      <c r="Q22" s="445"/>
      <c r="S22" s="444"/>
      <c r="T22" s="444"/>
      <c r="U22" s="444"/>
      <c r="V22" s="444"/>
    </row>
    <row r="23" spans="1:22" hidden="1">
      <c r="C23" s="386"/>
      <c r="D23" s="425"/>
      <c r="E23" s="444"/>
      <c r="F23" s="444"/>
      <c r="G23" s="444"/>
      <c r="H23" s="444"/>
      <c r="I23" s="444"/>
      <c r="J23" s="444"/>
      <c r="K23" s="444"/>
      <c r="L23" s="444"/>
      <c r="M23" s="444"/>
      <c r="N23" s="444"/>
      <c r="O23" s="444"/>
      <c r="P23" s="444"/>
      <c r="Q23" s="445"/>
      <c r="S23" s="444"/>
      <c r="T23" s="444"/>
      <c r="U23" s="444"/>
      <c r="V23" s="444"/>
    </row>
    <row r="24" spans="1:22" hidden="1">
      <c r="C24" s="386"/>
      <c r="D24" s="425"/>
      <c r="E24" s="444"/>
      <c r="F24" s="444"/>
      <c r="G24" s="444"/>
      <c r="H24" s="444"/>
      <c r="I24" s="444"/>
      <c r="J24" s="444"/>
      <c r="K24" s="444"/>
      <c r="L24" s="444"/>
      <c r="M24" s="444"/>
      <c r="N24" s="444"/>
      <c r="O24" s="444"/>
      <c r="P24" s="444"/>
      <c r="Q24" s="445"/>
      <c r="S24" s="444"/>
      <c r="T24" s="444"/>
      <c r="U24" s="444"/>
      <c r="V24" s="444"/>
    </row>
    <row r="25" spans="1:22" hidden="1">
      <c r="C25" s="386"/>
      <c r="D25" s="425"/>
      <c r="E25" s="444"/>
      <c r="F25" s="444"/>
      <c r="G25" s="444"/>
      <c r="H25" s="444"/>
      <c r="I25" s="444"/>
      <c r="J25" s="444"/>
      <c r="K25" s="444"/>
      <c r="L25" s="444"/>
      <c r="M25" s="444"/>
      <c r="N25" s="444"/>
      <c r="O25" s="444"/>
      <c r="P25" s="444"/>
      <c r="Q25" s="445"/>
      <c r="S25" s="444"/>
      <c r="T25" s="444"/>
      <c r="U25" s="444"/>
      <c r="V25" s="444"/>
    </row>
    <row r="26" spans="1:22" hidden="1">
      <c r="C26" s="388"/>
      <c r="D26" s="426"/>
      <c r="E26" s="446"/>
      <c r="F26" s="446"/>
      <c r="G26" s="446"/>
      <c r="H26" s="446"/>
      <c r="I26" s="446"/>
      <c r="J26" s="446"/>
      <c r="K26" s="446"/>
      <c r="L26" s="446"/>
      <c r="M26" s="446"/>
      <c r="N26" s="446"/>
      <c r="O26" s="446"/>
      <c r="P26" s="446"/>
      <c r="Q26" s="447"/>
      <c r="S26" s="446"/>
      <c r="T26" s="446"/>
      <c r="U26" s="446"/>
      <c r="V26" s="446"/>
    </row>
    <row r="27" spans="1:22" hidden="1">
      <c r="C27" s="413"/>
      <c r="D27" s="414"/>
      <c r="E27" s="347"/>
      <c r="F27" s="347"/>
      <c r="G27" s="347"/>
      <c r="H27" s="347"/>
      <c r="I27" s="347"/>
      <c r="J27" s="347"/>
      <c r="K27" s="347"/>
      <c r="L27" s="347"/>
      <c r="M27" s="347"/>
      <c r="N27" s="347"/>
      <c r="O27" s="347"/>
      <c r="P27" s="347"/>
      <c r="Q27" s="415"/>
      <c r="S27" s="347"/>
      <c r="T27" s="347"/>
      <c r="U27" s="347"/>
      <c r="V27" s="347"/>
    </row>
    <row r="28" spans="1:22" ht="2.5499999999999998" hidden="1" customHeight="1">
      <c r="A28" s="416"/>
      <c r="B28" s="416"/>
      <c r="C28" s="417"/>
      <c r="D28" s="418"/>
      <c r="E28" s="419"/>
      <c r="F28" s="419"/>
      <c r="G28" s="419"/>
      <c r="H28" s="419"/>
      <c r="I28" s="419"/>
      <c r="J28" s="419"/>
      <c r="K28" s="419"/>
      <c r="L28" s="419"/>
      <c r="M28" s="419"/>
      <c r="N28" s="419"/>
      <c r="O28" s="419"/>
      <c r="P28" s="419"/>
      <c r="Q28" s="420"/>
      <c r="R28" s="416"/>
      <c r="S28" s="419"/>
      <c r="T28" s="419"/>
      <c r="U28" s="419"/>
      <c r="V28" s="419"/>
    </row>
    <row r="29" spans="1:22" hidden="1"/>
    <row r="30" spans="1:22">
      <c r="B30" s="334" t="s">
        <v>109</v>
      </c>
      <c r="C30" s="456" t="s">
        <v>117</v>
      </c>
      <c r="D30" s="457"/>
      <c r="E30" s="464">
        <f>SUBTOTAL(9,E31:E34)</f>
        <v>1713.5351389999998</v>
      </c>
      <c r="F30" s="465">
        <f t="shared" ref="F30:G30" si="0">SUBTOTAL(9,F31:F34)</f>
        <v>2340.3678440000003</v>
      </c>
      <c r="G30" s="465">
        <f t="shared" si="0"/>
        <v>3200.2898249999994</v>
      </c>
      <c r="H30" s="465">
        <f>SUBTOTAL(9,H31:H34)</f>
        <v>3547.2373989999996</v>
      </c>
      <c r="I30" s="465">
        <f t="shared" ref="I30:J30" si="1">SUBTOTAL(9,I31:I34)</f>
        <v>3386.3619510000003</v>
      </c>
      <c r="J30" s="465">
        <f t="shared" si="1"/>
        <v>5765.5085340000014</v>
      </c>
      <c r="K30" s="465">
        <f>SUBTOTAL(9,K31:K34)</f>
        <v>6117.6383050000004</v>
      </c>
      <c r="L30" s="465">
        <f t="shared" ref="L30:M30" si="2">SUBTOTAL(9,L31:L34)</f>
        <v>8091.4200000000019</v>
      </c>
      <c r="M30" s="465">
        <f t="shared" si="2"/>
        <v>14663.02</v>
      </c>
      <c r="N30" s="465">
        <f>SUBTOTAL(9,N31:N34)</f>
        <v>5872.7700000000013</v>
      </c>
      <c r="O30" s="465">
        <f t="shared" ref="O30:Q30" si="3">SUBTOTAL(9,O31:O34)</f>
        <v>16716.46</v>
      </c>
      <c r="P30" s="465">
        <f t="shared" si="3"/>
        <v>39887.53</v>
      </c>
      <c r="Q30" s="465">
        <f t="shared" si="3"/>
        <v>111302.13899700002</v>
      </c>
      <c r="S30" s="465">
        <f t="shared" ref="S30:V30" si="4">SUBTOTAL(9,S31:S34)</f>
        <v>7254.1928080000007</v>
      </c>
      <c r="T30" s="465">
        <f t="shared" si="4"/>
        <v>12699.107883999999</v>
      </c>
      <c r="U30" s="465">
        <f t="shared" si="4"/>
        <v>28872.078305000003</v>
      </c>
      <c r="V30" s="465">
        <f t="shared" si="4"/>
        <v>62476.759999999995</v>
      </c>
    </row>
    <row r="31" spans="1:22">
      <c r="C31" s="458" t="s">
        <v>130</v>
      </c>
      <c r="D31" s="459" t="s">
        <v>78</v>
      </c>
      <c r="E31" s="466">
        <v>2.600498</v>
      </c>
      <c r="F31" s="467">
        <v>0.96180299999999996</v>
      </c>
      <c r="G31" s="467">
        <v>2.0670600000000001</v>
      </c>
      <c r="H31" s="467">
        <v>0.651667</v>
      </c>
      <c r="I31" s="467">
        <v>0.52739099999999994</v>
      </c>
      <c r="J31" s="467">
        <v>0.54320899999999994</v>
      </c>
      <c r="K31" s="467">
        <v>1.275371</v>
      </c>
      <c r="L31" s="467">
        <v>0.55000000000000004</v>
      </c>
      <c r="M31" s="467">
        <v>0.66</v>
      </c>
      <c r="N31" s="467">
        <v>0.38</v>
      </c>
      <c r="O31" s="467">
        <v>1.39</v>
      </c>
      <c r="P31" s="467">
        <v>1.2200000000000002</v>
      </c>
      <c r="Q31" s="468">
        <f>SUM(E31:P31)</f>
        <v>12.826999000000002</v>
      </c>
      <c r="R31" s="383"/>
      <c r="S31" s="467">
        <f>SUM(E31:G31)</f>
        <v>5.6293609999999994</v>
      </c>
      <c r="T31" s="467">
        <f>SUM(H31:J31)</f>
        <v>1.722267</v>
      </c>
      <c r="U31" s="467">
        <f>SUM(K31:M31)</f>
        <v>2.4853710000000002</v>
      </c>
      <c r="V31" s="467">
        <f>SUM(N31:P31)</f>
        <v>2.99</v>
      </c>
    </row>
    <row r="32" spans="1:22">
      <c r="C32" s="458" t="s">
        <v>130</v>
      </c>
      <c r="D32" s="459" t="s">
        <v>79</v>
      </c>
      <c r="E32" s="466">
        <v>1710.7046409999998</v>
      </c>
      <c r="F32" s="467">
        <v>2327.606041</v>
      </c>
      <c r="G32" s="467">
        <v>3179.5317569999997</v>
      </c>
      <c r="H32" s="467">
        <v>3525.6549589999995</v>
      </c>
      <c r="I32" s="467">
        <v>3367.0453520000001</v>
      </c>
      <c r="J32" s="467">
        <v>5724.2826330000007</v>
      </c>
      <c r="K32" s="467">
        <v>6056.337144000001</v>
      </c>
      <c r="L32" s="467">
        <v>7824.3900000000012</v>
      </c>
      <c r="M32" s="467">
        <v>13842.04</v>
      </c>
      <c r="N32" s="467">
        <v>5498.6200000000008</v>
      </c>
      <c r="O32" s="467">
        <v>15920.329999999998</v>
      </c>
      <c r="P32" s="467">
        <v>21269.29</v>
      </c>
      <c r="Q32" s="468">
        <f t="shared" ref="Q32:Q34" si="5">SUM(E32:P32)</f>
        <v>90245.83252700002</v>
      </c>
      <c r="R32" s="383"/>
      <c r="S32" s="467">
        <f t="shared" ref="S32:S34" si="6">SUM(E32:G32)</f>
        <v>7217.842439</v>
      </c>
      <c r="T32" s="467">
        <f t="shared" ref="T32:T34" si="7">SUM(H32:J32)</f>
        <v>12616.982943999999</v>
      </c>
      <c r="U32" s="467">
        <f>SUM(K32:M32)</f>
        <v>27722.767144000005</v>
      </c>
      <c r="V32" s="467">
        <f t="shared" ref="V32:V34" si="8">SUM(N32:P32)</f>
        <v>42688.24</v>
      </c>
    </row>
    <row r="33" spans="2:22">
      <c r="C33" s="458" t="s">
        <v>130</v>
      </c>
      <c r="D33" s="459" t="s">
        <v>80</v>
      </c>
      <c r="E33" s="466">
        <v>0</v>
      </c>
      <c r="F33" s="467">
        <v>0</v>
      </c>
      <c r="G33" s="467">
        <v>0</v>
      </c>
      <c r="H33" s="467">
        <v>0</v>
      </c>
      <c r="I33" s="467">
        <v>0</v>
      </c>
      <c r="J33" s="467">
        <v>0</v>
      </c>
      <c r="K33" s="467">
        <v>0</v>
      </c>
      <c r="L33" s="467">
        <v>0</v>
      </c>
      <c r="M33" s="467">
        <v>0</v>
      </c>
      <c r="N33" s="467">
        <v>0</v>
      </c>
      <c r="O33" s="467">
        <v>0</v>
      </c>
      <c r="P33" s="467">
        <v>0</v>
      </c>
      <c r="Q33" s="468">
        <f t="shared" si="5"/>
        <v>0</v>
      </c>
      <c r="R33" s="383"/>
      <c r="S33" s="467">
        <f t="shared" si="6"/>
        <v>0</v>
      </c>
      <c r="T33" s="467">
        <f t="shared" si="7"/>
        <v>0</v>
      </c>
      <c r="U33" s="467">
        <f t="shared" ref="U33:U34" si="9">SUM(K33:M33)</f>
        <v>0</v>
      </c>
      <c r="V33" s="467">
        <f t="shared" si="8"/>
        <v>0</v>
      </c>
    </row>
    <row r="34" spans="2:22">
      <c r="C34" s="460" t="s">
        <v>130</v>
      </c>
      <c r="D34" s="461" t="s">
        <v>81</v>
      </c>
      <c r="E34" s="469">
        <v>0.23</v>
      </c>
      <c r="F34" s="470">
        <v>11.8</v>
      </c>
      <c r="G34" s="470">
        <v>18.691008</v>
      </c>
      <c r="H34" s="471">
        <v>20.930773000000002</v>
      </c>
      <c r="I34" s="471">
        <v>18.789207999999999</v>
      </c>
      <c r="J34" s="471">
        <v>40.682692000000003</v>
      </c>
      <c r="K34" s="471">
        <v>60.025790000000001</v>
      </c>
      <c r="L34" s="471">
        <v>266.48</v>
      </c>
      <c r="M34" s="471">
        <v>820.32</v>
      </c>
      <c r="N34" s="471">
        <v>373.77000000000004</v>
      </c>
      <c r="O34" s="471">
        <v>794.74</v>
      </c>
      <c r="P34" s="471">
        <v>18617.02</v>
      </c>
      <c r="Q34" s="472">
        <f t="shared" si="5"/>
        <v>21043.479470999999</v>
      </c>
      <c r="R34" s="383"/>
      <c r="S34" s="471">
        <f t="shared" si="6"/>
        <v>30.721008000000001</v>
      </c>
      <c r="T34" s="471">
        <f t="shared" si="7"/>
        <v>80.402673000000007</v>
      </c>
      <c r="U34" s="471">
        <f t="shared" si="9"/>
        <v>1146.8257900000001</v>
      </c>
      <c r="V34" s="471">
        <f t="shared" si="8"/>
        <v>19785.53</v>
      </c>
    </row>
    <row r="36" spans="2:22" hidden="1">
      <c r="B36" s="334"/>
      <c r="C36" s="456" t="s">
        <v>119</v>
      </c>
      <c r="D36" s="457"/>
      <c r="E36" s="473">
        <f>SUBTOTAL(9,E37:E37)</f>
        <v>0</v>
      </c>
      <c r="F36" s="473">
        <f t="shared" ref="F36:G36" si="10">SUBTOTAL(9,F37:F37)</f>
        <v>0</v>
      </c>
      <c r="G36" s="473">
        <f t="shared" si="10"/>
        <v>0</v>
      </c>
      <c r="H36" s="473">
        <f>SUBTOTAL(9,H37:H37)</f>
        <v>0</v>
      </c>
      <c r="I36" s="473">
        <f t="shared" ref="I36:J36" si="11">SUBTOTAL(9,I37:I37)</f>
        <v>0</v>
      </c>
      <c r="J36" s="473">
        <f t="shared" si="11"/>
        <v>0</v>
      </c>
      <c r="K36" s="473">
        <f>SUBTOTAL(9,K37:K37)</f>
        <v>0</v>
      </c>
      <c r="L36" s="473">
        <f t="shared" ref="L36:M36" si="12">SUBTOTAL(9,L37:L37)</f>
        <v>0</v>
      </c>
      <c r="M36" s="473">
        <f t="shared" si="12"/>
        <v>0</v>
      </c>
      <c r="N36" s="473">
        <f>SUBTOTAL(9,N37:N37)</f>
        <v>0</v>
      </c>
      <c r="O36" s="473">
        <f t="shared" ref="O36:Q36" si="13">SUBTOTAL(9,O37:O37)</f>
        <v>0</v>
      </c>
      <c r="P36" s="473">
        <f t="shared" si="13"/>
        <v>0</v>
      </c>
      <c r="Q36" s="473">
        <f t="shared" si="13"/>
        <v>0</v>
      </c>
      <c r="S36" s="473">
        <f t="shared" ref="S36:V36" si="14">SUBTOTAL(9,S37:S37)</f>
        <v>0</v>
      </c>
      <c r="T36" s="473">
        <f t="shared" si="14"/>
        <v>0</v>
      </c>
      <c r="U36" s="473">
        <f t="shared" si="14"/>
        <v>0</v>
      </c>
      <c r="V36" s="473">
        <f t="shared" si="14"/>
        <v>0</v>
      </c>
    </row>
    <row r="37" spans="2:22" s="383" customFormat="1" hidden="1">
      <c r="C37" s="460" t="s">
        <v>118</v>
      </c>
      <c r="D37" s="461" t="s">
        <v>78</v>
      </c>
      <c r="E37" s="474"/>
      <c r="F37" s="474"/>
      <c r="G37" s="474"/>
      <c r="H37" s="471"/>
      <c r="I37" s="471"/>
      <c r="J37" s="471"/>
      <c r="K37" s="471"/>
      <c r="L37" s="471"/>
      <c r="M37" s="471"/>
      <c r="N37" s="471"/>
      <c r="O37" s="471"/>
      <c r="P37" s="471"/>
      <c r="Q37" s="472">
        <f>SUM(E37:P37)</f>
        <v>0</v>
      </c>
      <c r="S37" s="471">
        <f t="shared" ref="S37" si="15">SUM(E37:G37)</f>
        <v>0</v>
      </c>
      <c r="T37" s="471">
        <f>SUM(H37:J37)</f>
        <v>0</v>
      </c>
      <c r="U37" s="471">
        <f>SUM(K37:M37)</f>
        <v>0</v>
      </c>
      <c r="V37" s="471">
        <f>SUM(N37:P37)</f>
        <v>0</v>
      </c>
    </row>
    <row r="38" spans="2:22" hidden="1"/>
    <row r="39" spans="2:22">
      <c r="B39" s="334"/>
      <c r="C39" s="456" t="s">
        <v>120</v>
      </c>
      <c r="D39" s="457"/>
      <c r="E39" s="473">
        <f>SUBTOTAL(9,E40:E43)</f>
        <v>0</v>
      </c>
      <c r="F39" s="473">
        <f t="shared" ref="F39:G39" si="16">SUBTOTAL(9,F40:F43)</f>
        <v>1697.6</v>
      </c>
      <c r="G39" s="473">
        <f t="shared" si="16"/>
        <v>12566.710000000001</v>
      </c>
      <c r="H39" s="473">
        <f>SUBTOTAL(9,H40:H43)</f>
        <v>12566.710000000001</v>
      </c>
      <c r="I39" s="473">
        <f t="shared" ref="I39:J39" si="17">SUBTOTAL(9,I40:I43)</f>
        <v>15100.83</v>
      </c>
      <c r="J39" s="473">
        <f t="shared" si="17"/>
        <v>16789.100000000002</v>
      </c>
      <c r="K39" s="473">
        <f>SUBTOTAL(9,K40:K43)</f>
        <v>20819.55</v>
      </c>
      <c r="L39" s="473">
        <f t="shared" ref="L39:M39" si="18">SUBTOTAL(9,L40:L43)</f>
        <v>19976.71</v>
      </c>
      <c r="M39" s="473">
        <f t="shared" si="18"/>
        <v>10517.18</v>
      </c>
      <c r="N39" s="473">
        <f>SUBTOTAL(9,N40:N43)</f>
        <v>7760.7199999999993</v>
      </c>
      <c r="O39" s="473">
        <f t="shared" ref="O39:Q39" si="19">SUBTOTAL(9,O40:O43)</f>
        <v>1637.97</v>
      </c>
      <c r="P39" s="473">
        <f t="shared" si="19"/>
        <v>-23344.93</v>
      </c>
      <c r="Q39" s="473">
        <f t="shared" si="19"/>
        <v>96088.150000000023</v>
      </c>
      <c r="S39" s="473">
        <f t="shared" ref="S39:V39" si="20">SUBTOTAL(9,S40:S43)</f>
        <v>14264.310000000001</v>
      </c>
      <c r="T39" s="473">
        <f t="shared" si="20"/>
        <v>44456.639999999999</v>
      </c>
      <c r="U39" s="473">
        <f t="shared" si="20"/>
        <v>51313.439999999995</v>
      </c>
      <c r="V39" s="473">
        <f t="shared" si="20"/>
        <v>-13946.240000000002</v>
      </c>
    </row>
    <row r="40" spans="2:22">
      <c r="C40" s="458" t="s">
        <v>118</v>
      </c>
      <c r="D40" s="459" t="s">
        <v>78</v>
      </c>
      <c r="E40" s="467">
        <v>0</v>
      </c>
      <c r="F40" s="467">
        <v>0</v>
      </c>
      <c r="G40" s="467">
        <v>0</v>
      </c>
      <c r="H40" s="467">
        <v>0</v>
      </c>
      <c r="I40" s="467">
        <v>0</v>
      </c>
      <c r="J40" s="467">
        <v>0</v>
      </c>
      <c r="K40" s="467">
        <v>0</v>
      </c>
      <c r="L40" s="467">
        <v>0</v>
      </c>
      <c r="M40" s="467">
        <v>0</v>
      </c>
      <c r="N40" s="467">
        <v>0</v>
      </c>
      <c r="O40" s="467">
        <v>0</v>
      </c>
      <c r="P40" s="467">
        <v>0</v>
      </c>
      <c r="Q40" s="468">
        <f>SUM(E40:P40)</f>
        <v>0</v>
      </c>
      <c r="R40" s="383"/>
      <c r="S40" s="467">
        <f t="shared" ref="S40:S43" si="21">SUM(E40:G40)</f>
        <v>0</v>
      </c>
      <c r="T40" s="467">
        <f t="shared" ref="T40:T43" si="22">SUM(H40:J40)</f>
        <v>0</v>
      </c>
      <c r="U40" s="467">
        <f t="shared" ref="U40:U43" si="23">SUM(K40:M40)</f>
        <v>0</v>
      </c>
      <c r="V40" s="467">
        <f t="shared" ref="V40:V43" si="24">SUM(N40:P40)</f>
        <v>0</v>
      </c>
    </row>
    <row r="41" spans="2:22">
      <c r="C41" s="458" t="s">
        <v>118</v>
      </c>
      <c r="D41" s="459" t="s">
        <v>79</v>
      </c>
      <c r="E41" s="467">
        <v>0</v>
      </c>
      <c r="F41" s="467">
        <v>0</v>
      </c>
      <c r="G41" s="467">
        <v>0</v>
      </c>
      <c r="H41" s="467">
        <v>0</v>
      </c>
      <c r="I41" s="467">
        <v>0</v>
      </c>
      <c r="J41" s="467">
        <v>0</v>
      </c>
      <c r="K41" s="467">
        <v>0</v>
      </c>
      <c r="L41" s="467">
        <v>0</v>
      </c>
      <c r="M41" s="467">
        <v>0</v>
      </c>
      <c r="N41" s="467">
        <v>0</v>
      </c>
      <c r="O41" s="467">
        <v>0</v>
      </c>
      <c r="P41" s="467">
        <v>0</v>
      </c>
      <c r="Q41" s="468">
        <f t="shared" ref="Q41:Q43" si="25">SUM(E41:P41)</f>
        <v>0</v>
      </c>
      <c r="R41" s="383"/>
      <c r="S41" s="467">
        <f t="shared" si="21"/>
        <v>0</v>
      </c>
      <c r="T41" s="467">
        <f t="shared" si="22"/>
        <v>0</v>
      </c>
      <c r="U41" s="467">
        <f t="shared" si="23"/>
        <v>0</v>
      </c>
      <c r="V41" s="467">
        <f t="shared" si="24"/>
        <v>0</v>
      </c>
    </row>
    <row r="42" spans="2:22">
      <c r="C42" s="458" t="s">
        <v>118</v>
      </c>
      <c r="D42" s="459" t="s">
        <v>80</v>
      </c>
      <c r="E42" s="467">
        <v>0</v>
      </c>
      <c r="F42" s="467">
        <v>0</v>
      </c>
      <c r="G42" s="467">
        <v>0</v>
      </c>
      <c r="H42" s="467">
        <v>0</v>
      </c>
      <c r="I42" s="467">
        <v>0</v>
      </c>
      <c r="J42" s="467">
        <v>0</v>
      </c>
      <c r="K42" s="467">
        <v>0</v>
      </c>
      <c r="L42" s="467">
        <v>0</v>
      </c>
      <c r="M42" s="467">
        <v>0</v>
      </c>
      <c r="N42" s="467">
        <v>0</v>
      </c>
      <c r="O42" s="467">
        <v>0</v>
      </c>
      <c r="P42" s="467">
        <v>0</v>
      </c>
      <c r="Q42" s="468">
        <f t="shared" si="25"/>
        <v>0</v>
      </c>
      <c r="R42" s="383"/>
      <c r="S42" s="467">
        <f t="shared" si="21"/>
        <v>0</v>
      </c>
      <c r="T42" s="467">
        <f t="shared" si="22"/>
        <v>0</v>
      </c>
      <c r="U42" s="467">
        <f t="shared" si="23"/>
        <v>0</v>
      </c>
      <c r="V42" s="467">
        <f t="shared" si="24"/>
        <v>0</v>
      </c>
    </row>
    <row r="43" spans="2:22">
      <c r="C43" s="460" t="s">
        <v>118</v>
      </c>
      <c r="D43" s="461" t="s">
        <v>104</v>
      </c>
      <c r="E43" s="470">
        <v>0</v>
      </c>
      <c r="F43" s="470">
        <v>1697.6</v>
      </c>
      <c r="G43" s="470">
        <v>12566.710000000001</v>
      </c>
      <c r="H43" s="471">
        <v>12566.710000000001</v>
      </c>
      <c r="I43" s="471">
        <v>15100.83</v>
      </c>
      <c r="J43" s="471">
        <v>16789.100000000002</v>
      </c>
      <c r="K43" s="471">
        <v>20819.55</v>
      </c>
      <c r="L43" s="471">
        <v>19976.71</v>
      </c>
      <c r="M43" s="471">
        <v>10517.18</v>
      </c>
      <c r="N43" s="471">
        <v>7760.7199999999993</v>
      </c>
      <c r="O43" s="471">
        <v>1637.97</v>
      </c>
      <c r="P43" s="471">
        <v>-23344.93</v>
      </c>
      <c r="Q43" s="472">
        <f t="shared" si="25"/>
        <v>96088.150000000023</v>
      </c>
      <c r="R43" s="383"/>
      <c r="S43" s="471">
        <f t="shared" si="21"/>
        <v>14264.310000000001</v>
      </c>
      <c r="T43" s="471">
        <f t="shared" si="22"/>
        <v>44456.639999999999</v>
      </c>
      <c r="U43" s="471">
        <f t="shared" si="23"/>
        <v>51313.439999999995</v>
      </c>
      <c r="V43" s="471">
        <f t="shared" si="24"/>
        <v>-13946.240000000002</v>
      </c>
    </row>
    <row r="45" spans="2:22" hidden="1">
      <c r="B45" s="334"/>
      <c r="C45" s="456" t="s">
        <v>121</v>
      </c>
      <c r="D45" s="457"/>
      <c r="E45" s="473">
        <f>SUBTOTAL(9,E46:E46)</f>
        <v>0</v>
      </c>
      <c r="F45" s="473">
        <f t="shared" ref="F45:G45" si="26">SUBTOTAL(9,F46:F46)</f>
        <v>0</v>
      </c>
      <c r="G45" s="473">
        <f t="shared" si="26"/>
        <v>0</v>
      </c>
      <c r="H45" s="473">
        <f>SUBTOTAL(9,H46:H46)</f>
        <v>0</v>
      </c>
      <c r="I45" s="473">
        <f t="shared" ref="I45:J45" si="27">SUBTOTAL(9,I46:I46)</f>
        <v>0</v>
      </c>
      <c r="J45" s="473">
        <f t="shared" si="27"/>
        <v>0</v>
      </c>
      <c r="K45" s="473">
        <f>SUBTOTAL(9,K46:K46)</f>
        <v>0</v>
      </c>
      <c r="L45" s="473">
        <f t="shared" ref="L45:M45" si="28">SUBTOTAL(9,L46:L46)</f>
        <v>0</v>
      </c>
      <c r="M45" s="473">
        <f t="shared" si="28"/>
        <v>0</v>
      </c>
      <c r="N45" s="473">
        <f>SUBTOTAL(9,N46:N46)</f>
        <v>0</v>
      </c>
      <c r="O45" s="473">
        <f t="shared" ref="O45:Q45" si="29">SUBTOTAL(9,O46:O46)</f>
        <v>0</v>
      </c>
      <c r="P45" s="473">
        <f t="shared" si="29"/>
        <v>0</v>
      </c>
      <c r="Q45" s="473">
        <f t="shared" si="29"/>
        <v>0</v>
      </c>
      <c r="S45" s="473">
        <f t="shared" ref="S45:V45" si="30">SUBTOTAL(9,S46:S46)</f>
        <v>0</v>
      </c>
      <c r="T45" s="473">
        <f t="shared" si="30"/>
        <v>0</v>
      </c>
      <c r="U45" s="473">
        <f t="shared" si="30"/>
        <v>0</v>
      </c>
      <c r="V45" s="473">
        <f t="shared" si="30"/>
        <v>0</v>
      </c>
    </row>
    <row r="46" spans="2:22" s="383" customFormat="1" hidden="1">
      <c r="C46" s="460" t="s">
        <v>118</v>
      </c>
      <c r="D46" s="461" t="s">
        <v>80</v>
      </c>
      <c r="E46" s="474"/>
      <c r="F46" s="474"/>
      <c r="G46" s="474"/>
      <c r="H46" s="471"/>
      <c r="I46" s="471"/>
      <c r="J46" s="471"/>
      <c r="K46" s="471"/>
      <c r="L46" s="471"/>
      <c r="M46" s="471"/>
      <c r="N46" s="471"/>
      <c r="O46" s="471"/>
      <c r="P46" s="471"/>
      <c r="Q46" s="472">
        <f>SUM(E46:P46)</f>
        <v>0</v>
      </c>
      <c r="S46" s="471">
        <f t="shared" ref="S46" si="31">SUM(E46:G46)</f>
        <v>0</v>
      </c>
      <c r="T46" s="471">
        <f>SUM(H46:J46)</f>
        <v>0</v>
      </c>
      <c r="U46" s="471">
        <f>SUM(K46:M46)</f>
        <v>0</v>
      </c>
      <c r="V46" s="471">
        <f>SUM(N46:P46)</f>
        <v>0</v>
      </c>
    </row>
    <row r="47" spans="2:22" hidden="1"/>
    <row r="48" spans="2:22">
      <c r="C48" s="384" t="s">
        <v>123</v>
      </c>
      <c r="D48" s="421"/>
      <c r="E48" s="390">
        <f>E45+E39+E36+E30</f>
        <v>1713.5351389999998</v>
      </c>
      <c r="F48" s="390">
        <f t="shared" ref="F48:G48" si="32">F45+F39+F36+F30</f>
        <v>4037.9678440000002</v>
      </c>
      <c r="G48" s="390">
        <f t="shared" si="32"/>
        <v>15766.999825000001</v>
      </c>
      <c r="H48" s="390">
        <f>H45+H39+H36+H30</f>
        <v>16113.947399000001</v>
      </c>
      <c r="I48" s="390">
        <f t="shared" ref="I48:J48" si="33">I45+I39+I36+I30</f>
        <v>18487.191951000001</v>
      </c>
      <c r="J48" s="390">
        <f t="shared" si="33"/>
        <v>22554.608534000003</v>
      </c>
      <c r="K48" s="390">
        <f>K45+K39+K36+K30</f>
        <v>26937.188305</v>
      </c>
      <c r="L48" s="390">
        <f t="shared" ref="L48:M48" si="34">L45+L39+L36+L30</f>
        <v>28068.13</v>
      </c>
      <c r="M48" s="390">
        <f t="shared" si="34"/>
        <v>25180.2</v>
      </c>
      <c r="N48" s="390">
        <f>N45+N39+N36+N30</f>
        <v>13633.490000000002</v>
      </c>
      <c r="O48" s="390">
        <f t="shared" ref="O48:Q48" si="35">O45+O39+O36+O30</f>
        <v>18354.43</v>
      </c>
      <c r="P48" s="390">
        <f t="shared" si="35"/>
        <v>16542.599999999999</v>
      </c>
      <c r="Q48" s="390">
        <f t="shared" si="35"/>
        <v>207390.28899700003</v>
      </c>
      <c r="S48" s="390">
        <f t="shared" ref="S48:V48" si="36">S45+S39+S36+S30</f>
        <v>21518.502808000001</v>
      </c>
      <c r="T48" s="390">
        <f t="shared" si="36"/>
        <v>57155.747883999997</v>
      </c>
      <c r="U48" s="390">
        <f t="shared" si="36"/>
        <v>80185.518305000005</v>
      </c>
      <c r="V48" s="390">
        <f t="shared" si="36"/>
        <v>48530.51999999999</v>
      </c>
    </row>
    <row r="49" spans="1:22">
      <c r="C49" s="386" t="s">
        <v>118</v>
      </c>
      <c r="D49" s="425" t="s">
        <v>78</v>
      </c>
      <c r="E49" s="444">
        <f t="shared" ref="E49:P53" si="37">SUMIF($D$31:$D$46,$D49,E$31:E$46)</f>
        <v>2.600498</v>
      </c>
      <c r="F49" s="444">
        <f t="shared" si="37"/>
        <v>0.96180299999999996</v>
      </c>
      <c r="G49" s="444">
        <f t="shared" si="37"/>
        <v>2.0670600000000001</v>
      </c>
      <c r="H49" s="444">
        <f t="shared" si="37"/>
        <v>0.651667</v>
      </c>
      <c r="I49" s="444">
        <f t="shared" si="37"/>
        <v>0.52739099999999994</v>
      </c>
      <c r="J49" s="444">
        <f t="shared" si="37"/>
        <v>0.54320899999999994</v>
      </c>
      <c r="K49" s="444">
        <f t="shared" si="37"/>
        <v>1.275371</v>
      </c>
      <c r="L49" s="444">
        <f t="shared" si="37"/>
        <v>0.55000000000000004</v>
      </c>
      <c r="M49" s="444">
        <f t="shared" si="37"/>
        <v>0.66</v>
      </c>
      <c r="N49" s="444">
        <f t="shared" si="37"/>
        <v>0.38</v>
      </c>
      <c r="O49" s="444">
        <f t="shared" si="37"/>
        <v>1.39</v>
      </c>
      <c r="P49" s="444">
        <f t="shared" si="37"/>
        <v>1.2200000000000002</v>
      </c>
      <c r="Q49" s="445">
        <f>SUM(E49:P49)</f>
        <v>12.826999000000002</v>
      </c>
      <c r="S49" s="444">
        <f t="shared" ref="S49:V53" si="38">SUMIF($D$31:$D$46,$D49,S$31:S$46)</f>
        <v>5.6293609999999994</v>
      </c>
      <c r="T49" s="444">
        <f t="shared" si="38"/>
        <v>1.722267</v>
      </c>
      <c r="U49" s="444">
        <f t="shared" si="38"/>
        <v>2.4853710000000002</v>
      </c>
      <c r="V49" s="444">
        <f t="shared" si="38"/>
        <v>2.99</v>
      </c>
    </row>
    <row r="50" spans="1:22">
      <c r="C50" s="386" t="s">
        <v>118</v>
      </c>
      <c r="D50" s="425" t="s">
        <v>79</v>
      </c>
      <c r="E50" s="444">
        <f t="shared" si="37"/>
        <v>1710.7046409999998</v>
      </c>
      <c r="F50" s="444">
        <f t="shared" si="37"/>
        <v>2327.606041</v>
      </c>
      <c r="G50" s="444">
        <f t="shared" si="37"/>
        <v>3179.5317569999997</v>
      </c>
      <c r="H50" s="444">
        <f t="shared" si="37"/>
        <v>3525.6549589999995</v>
      </c>
      <c r="I50" s="444">
        <f t="shared" si="37"/>
        <v>3367.0453520000001</v>
      </c>
      <c r="J50" s="444">
        <f t="shared" si="37"/>
        <v>5724.2826330000007</v>
      </c>
      <c r="K50" s="444">
        <f t="shared" si="37"/>
        <v>6056.337144000001</v>
      </c>
      <c r="L50" s="444">
        <f t="shared" si="37"/>
        <v>7824.3900000000012</v>
      </c>
      <c r="M50" s="444">
        <f t="shared" si="37"/>
        <v>13842.04</v>
      </c>
      <c r="N50" s="444">
        <f t="shared" si="37"/>
        <v>5498.6200000000008</v>
      </c>
      <c r="O50" s="444">
        <f t="shared" si="37"/>
        <v>15920.329999999998</v>
      </c>
      <c r="P50" s="444">
        <f t="shared" si="37"/>
        <v>21269.29</v>
      </c>
      <c r="Q50" s="445">
        <f t="shared" ref="Q50:Q53" si="39">SUM(E50:P50)</f>
        <v>90245.83252700002</v>
      </c>
      <c r="S50" s="444">
        <f t="shared" si="38"/>
        <v>7217.842439</v>
      </c>
      <c r="T50" s="444">
        <f t="shared" si="38"/>
        <v>12616.982943999999</v>
      </c>
      <c r="U50" s="444">
        <f t="shared" si="38"/>
        <v>27722.767144000005</v>
      </c>
      <c r="V50" s="444">
        <f t="shared" si="38"/>
        <v>42688.24</v>
      </c>
    </row>
    <row r="51" spans="1:22">
      <c r="C51" s="386" t="s">
        <v>118</v>
      </c>
      <c r="D51" s="425" t="s">
        <v>80</v>
      </c>
      <c r="E51" s="444">
        <f t="shared" si="37"/>
        <v>0</v>
      </c>
      <c r="F51" s="444">
        <f t="shared" si="37"/>
        <v>0</v>
      </c>
      <c r="G51" s="444">
        <f t="shared" si="37"/>
        <v>0</v>
      </c>
      <c r="H51" s="444">
        <f t="shared" si="37"/>
        <v>0</v>
      </c>
      <c r="I51" s="444">
        <f t="shared" si="37"/>
        <v>0</v>
      </c>
      <c r="J51" s="444">
        <f t="shared" si="37"/>
        <v>0</v>
      </c>
      <c r="K51" s="444">
        <f t="shared" si="37"/>
        <v>0</v>
      </c>
      <c r="L51" s="444">
        <f t="shared" si="37"/>
        <v>0</v>
      </c>
      <c r="M51" s="444">
        <f t="shared" si="37"/>
        <v>0</v>
      </c>
      <c r="N51" s="444">
        <f t="shared" si="37"/>
        <v>0</v>
      </c>
      <c r="O51" s="444">
        <f t="shared" si="37"/>
        <v>0</v>
      </c>
      <c r="P51" s="444">
        <f t="shared" si="37"/>
        <v>0</v>
      </c>
      <c r="Q51" s="445">
        <f t="shared" si="39"/>
        <v>0</v>
      </c>
      <c r="S51" s="444">
        <f t="shared" si="38"/>
        <v>0</v>
      </c>
      <c r="T51" s="444">
        <f t="shared" si="38"/>
        <v>0</v>
      </c>
      <c r="U51" s="444">
        <f t="shared" si="38"/>
        <v>0</v>
      </c>
      <c r="V51" s="444">
        <f t="shared" si="38"/>
        <v>0</v>
      </c>
    </row>
    <row r="52" spans="1:22">
      <c r="C52" s="386" t="s">
        <v>118</v>
      </c>
      <c r="D52" s="425" t="s">
        <v>81</v>
      </c>
      <c r="E52" s="444">
        <f t="shared" si="37"/>
        <v>0.23</v>
      </c>
      <c r="F52" s="444">
        <f t="shared" si="37"/>
        <v>11.8</v>
      </c>
      <c r="G52" s="444">
        <f t="shared" si="37"/>
        <v>18.691008</v>
      </c>
      <c r="H52" s="444">
        <f t="shared" si="37"/>
        <v>20.930773000000002</v>
      </c>
      <c r="I52" s="444">
        <f t="shared" si="37"/>
        <v>18.789207999999999</v>
      </c>
      <c r="J52" s="444">
        <f t="shared" si="37"/>
        <v>40.682692000000003</v>
      </c>
      <c r="K52" s="444">
        <f t="shared" si="37"/>
        <v>60.025790000000001</v>
      </c>
      <c r="L52" s="444">
        <f t="shared" si="37"/>
        <v>266.48</v>
      </c>
      <c r="M52" s="444">
        <f t="shared" si="37"/>
        <v>820.32</v>
      </c>
      <c r="N52" s="444">
        <f t="shared" si="37"/>
        <v>373.77000000000004</v>
      </c>
      <c r="O52" s="444">
        <f t="shared" si="37"/>
        <v>794.74</v>
      </c>
      <c r="P52" s="444">
        <f t="shared" si="37"/>
        <v>18617.02</v>
      </c>
      <c r="Q52" s="445">
        <f t="shared" si="39"/>
        <v>21043.479470999999</v>
      </c>
      <c r="S52" s="444">
        <f t="shared" si="38"/>
        <v>30.721008000000001</v>
      </c>
      <c r="T52" s="444">
        <f t="shared" si="38"/>
        <v>80.402673000000007</v>
      </c>
      <c r="U52" s="444">
        <f t="shared" si="38"/>
        <v>1146.8257900000001</v>
      </c>
      <c r="V52" s="444">
        <f t="shared" si="38"/>
        <v>19785.53</v>
      </c>
    </row>
    <row r="53" spans="1:22">
      <c r="C53" s="388" t="s">
        <v>118</v>
      </c>
      <c r="D53" s="426" t="s">
        <v>104</v>
      </c>
      <c r="E53" s="446">
        <f t="shared" si="37"/>
        <v>0</v>
      </c>
      <c r="F53" s="446">
        <f t="shared" si="37"/>
        <v>1697.6</v>
      </c>
      <c r="G53" s="446">
        <f t="shared" si="37"/>
        <v>12566.710000000001</v>
      </c>
      <c r="H53" s="446">
        <f t="shared" si="37"/>
        <v>12566.710000000001</v>
      </c>
      <c r="I53" s="446">
        <f t="shared" si="37"/>
        <v>15100.83</v>
      </c>
      <c r="J53" s="446">
        <f t="shared" si="37"/>
        <v>16789.100000000002</v>
      </c>
      <c r="K53" s="446">
        <f t="shared" si="37"/>
        <v>20819.55</v>
      </c>
      <c r="L53" s="446">
        <f t="shared" si="37"/>
        <v>19976.71</v>
      </c>
      <c r="M53" s="446">
        <f t="shared" si="37"/>
        <v>10517.18</v>
      </c>
      <c r="N53" s="446">
        <f t="shared" si="37"/>
        <v>7760.7199999999993</v>
      </c>
      <c r="O53" s="446">
        <f t="shared" si="37"/>
        <v>1637.97</v>
      </c>
      <c r="P53" s="446">
        <f t="shared" si="37"/>
        <v>-23344.93</v>
      </c>
      <c r="Q53" s="447">
        <f t="shared" si="39"/>
        <v>96088.150000000023</v>
      </c>
      <c r="S53" s="446">
        <f t="shared" si="38"/>
        <v>14264.310000000001</v>
      </c>
      <c r="T53" s="446">
        <f t="shared" si="38"/>
        <v>44456.639999999999</v>
      </c>
      <c r="U53" s="446">
        <f t="shared" si="38"/>
        <v>51313.439999999995</v>
      </c>
      <c r="V53" s="446">
        <f t="shared" si="38"/>
        <v>-13946.240000000002</v>
      </c>
    </row>
    <row r="55" spans="1:22" ht="2.5499999999999998" customHeight="1">
      <c r="A55" s="416"/>
      <c r="B55" s="416"/>
      <c r="C55" s="417"/>
      <c r="D55" s="418"/>
      <c r="E55" s="419"/>
      <c r="F55" s="419"/>
      <c r="G55" s="419"/>
      <c r="H55" s="419"/>
      <c r="I55" s="419"/>
      <c r="J55" s="419"/>
      <c r="K55" s="419"/>
      <c r="L55" s="419"/>
      <c r="M55" s="419"/>
      <c r="N55" s="419"/>
      <c r="O55" s="419"/>
      <c r="P55" s="419"/>
      <c r="Q55" s="420"/>
      <c r="R55" s="416"/>
      <c r="S55" s="419"/>
      <c r="T55" s="419"/>
      <c r="U55" s="419"/>
      <c r="V55" s="419"/>
    </row>
    <row r="56" spans="1:22" hidden="1">
      <c r="B56" s="334"/>
    </row>
    <row r="57" spans="1:22" hidden="1">
      <c r="B57" s="79"/>
      <c r="C57" s="392"/>
      <c r="D57" s="393"/>
      <c r="E57" s="394"/>
      <c r="F57" s="394"/>
      <c r="G57" s="394"/>
      <c r="H57" s="394"/>
      <c r="I57" s="394"/>
      <c r="J57" s="394"/>
      <c r="K57" s="394"/>
      <c r="L57" s="394"/>
      <c r="M57" s="394"/>
      <c r="N57" s="394"/>
      <c r="O57" s="394"/>
      <c r="P57" s="394"/>
      <c r="Q57" s="394"/>
      <c r="S57" s="394"/>
      <c r="T57" s="394"/>
      <c r="U57" s="394"/>
      <c r="V57" s="394"/>
    </row>
    <row r="58" spans="1:22" hidden="1">
      <c r="C58" s="396"/>
      <c r="D58" s="397"/>
      <c r="E58" s="398"/>
      <c r="F58" s="398"/>
      <c r="G58" s="398"/>
      <c r="H58" s="398"/>
      <c r="I58" s="398"/>
      <c r="J58" s="398"/>
      <c r="K58" s="398"/>
      <c r="L58" s="398"/>
      <c r="M58" s="398"/>
      <c r="N58" s="398"/>
      <c r="O58" s="398"/>
      <c r="P58" s="398"/>
      <c r="Q58" s="409"/>
      <c r="S58" s="398"/>
      <c r="T58" s="398"/>
      <c r="U58" s="398"/>
      <c r="V58" s="398"/>
    </row>
    <row r="59" spans="1:22" hidden="1">
      <c r="C59" s="396"/>
      <c r="D59" s="397"/>
      <c r="E59" s="398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409"/>
      <c r="S59" s="398"/>
      <c r="T59" s="398"/>
      <c r="U59" s="398"/>
      <c r="V59" s="398"/>
    </row>
    <row r="60" spans="1:22" hidden="1">
      <c r="C60" s="396"/>
      <c r="D60" s="397"/>
      <c r="E60" s="398"/>
      <c r="F60" s="398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409"/>
      <c r="S60" s="398"/>
      <c r="T60" s="398"/>
      <c r="U60" s="398"/>
      <c r="V60" s="398"/>
    </row>
    <row r="61" spans="1:22" hidden="1">
      <c r="C61" s="396"/>
      <c r="D61" s="397"/>
      <c r="E61" s="398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409"/>
      <c r="S61" s="398"/>
      <c r="T61" s="398"/>
      <c r="U61" s="398"/>
      <c r="V61" s="398"/>
    </row>
    <row r="62" spans="1:22" hidden="1">
      <c r="C62" s="400"/>
      <c r="D62" s="401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10"/>
      <c r="S62" s="402"/>
      <c r="T62" s="402"/>
      <c r="U62" s="402"/>
      <c r="V62" s="402"/>
    </row>
    <row r="65" spans="5:16">
      <c r="E65" s="507"/>
      <c r="F65" s="507"/>
      <c r="G65" s="507"/>
      <c r="H65" s="507"/>
      <c r="I65" s="507"/>
      <c r="J65" s="507"/>
      <c r="K65" s="507"/>
      <c r="L65" s="507"/>
      <c r="M65" s="507"/>
      <c r="N65" s="507"/>
      <c r="O65" s="507"/>
      <c r="P65" s="507"/>
    </row>
  </sheetData>
  <pageMargins left="0.7" right="0.7" top="0.75" bottom="0.75" header="0.3" footer="0.3"/>
  <pageSetup orientation="portrait" r:id="rId1"/>
  <ignoredErrors>
    <ignoredError sqref="S31:V34 S40:V5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Q5" activePane="bottomRight" state="frozen"/>
      <selection activeCell="R6" sqref="R6"/>
      <selection pane="topRight" activeCell="R6" sqref="R6"/>
      <selection pane="bottomLeft" activeCell="R6" sqref="R6"/>
      <selection pane="bottomRight" activeCell="R3" sqref="R3"/>
    </sheetView>
  </sheetViews>
  <sheetFormatPr defaultColWidth="9.44140625" defaultRowHeight="15"/>
  <cols>
    <col min="1" max="1" width="13" style="106" customWidth="1"/>
    <col min="2" max="2" width="26.44140625" style="106" customWidth="1"/>
    <col min="3" max="3" width="4.44140625" style="107" customWidth="1"/>
    <col min="4" max="16" width="17.44140625" style="106" customWidth="1"/>
    <col min="17" max="17" width="3" style="110" customWidth="1"/>
    <col min="18" max="19" width="13.77734375" style="106" bestFit="1" customWidth="1"/>
    <col min="20" max="21" width="14.77734375" style="106" bestFit="1" customWidth="1"/>
    <col min="22" max="22" width="15" style="106" bestFit="1" customWidth="1"/>
    <col min="23" max="23" width="14.77734375" style="106" bestFit="1" customWidth="1"/>
    <col min="24" max="24" width="16.5546875" style="105" bestFit="1" customWidth="1"/>
    <col min="25" max="26" width="12.109375" style="106" customWidth="1"/>
    <col min="27" max="27" width="12.77734375" style="106" customWidth="1"/>
    <col min="28" max="28" width="12.109375" style="111" customWidth="1"/>
    <col min="29" max="29" width="13.44140625" style="106" customWidth="1"/>
    <col min="30" max="30" width="16.77734375" style="106" customWidth="1"/>
    <col min="31" max="31" width="11.109375" style="106" customWidth="1"/>
    <col min="32" max="32" width="2.77734375" style="110" customWidth="1"/>
    <col min="33" max="37" width="16.44140625" style="106" customWidth="1"/>
    <col min="38" max="38" width="15" style="106" customWidth="1"/>
    <col min="39" max="44" width="16.44140625" style="106" customWidth="1"/>
    <col min="45" max="45" width="17.44140625" style="106" customWidth="1"/>
    <col min="46" max="46" width="4.44140625" style="110" customWidth="1"/>
    <col min="47" max="50" width="12.77734375" style="106" customWidth="1"/>
    <col min="51" max="51" width="13" style="106" customWidth="1"/>
    <col min="52" max="58" width="9.44140625" style="106" customWidth="1"/>
    <col min="59" max="60" width="17" style="106" customWidth="1"/>
    <col min="61" max="65" width="17" style="113" customWidth="1"/>
    <col min="66" max="66" width="17" style="106" customWidth="1"/>
    <col min="67" max="71" width="17" style="113" customWidth="1"/>
    <col min="72" max="72" width="17" style="106" customWidth="1"/>
    <col min="73" max="76" width="17" style="113" customWidth="1"/>
    <col min="77" max="81" width="17" style="106" customWidth="1"/>
    <col min="82" max="84" width="9.44140625" style="106" customWidth="1"/>
    <col min="85" max="85" width="9.44140625" style="106"/>
    <col min="86" max="86" width="11.44140625" style="106" bestFit="1" customWidth="1"/>
    <col min="87" max="89" width="9.44140625" style="106"/>
    <col min="90" max="90" width="23.109375" style="106" customWidth="1"/>
    <col min="91" max="16384" width="9.44140625" style="106"/>
  </cols>
  <sheetData>
    <row r="1" spans="1:80">
      <c r="F1" s="108"/>
      <c r="G1" s="109"/>
      <c r="H1" s="109"/>
      <c r="I1" s="108"/>
      <c r="J1" s="109"/>
      <c r="M1" s="108"/>
      <c r="N1" s="108"/>
      <c r="O1" s="108"/>
      <c r="AD1" s="112"/>
    </row>
    <row r="2" spans="1:80" ht="15.6">
      <c r="B2" s="106" t="s">
        <v>58</v>
      </c>
      <c r="C2" s="107">
        <v>35</v>
      </c>
      <c r="F2" s="108"/>
      <c r="G2" s="109"/>
      <c r="H2" s="109"/>
      <c r="I2" s="108"/>
      <c r="J2" s="109"/>
      <c r="M2" s="108"/>
      <c r="N2" s="108"/>
      <c r="O2" s="108"/>
      <c r="R2" s="551"/>
      <c r="S2" s="551"/>
      <c r="T2" s="551"/>
      <c r="U2" s="551"/>
      <c r="V2" s="552"/>
      <c r="W2" s="552"/>
      <c r="X2" s="552"/>
      <c r="Y2" s="552"/>
      <c r="Z2" s="552"/>
      <c r="AA2" s="552"/>
      <c r="AB2" s="552"/>
      <c r="AC2" s="552"/>
      <c r="AD2" s="112"/>
    </row>
    <row r="3" spans="1:80" ht="15.6">
      <c r="D3" s="114" t="s">
        <v>26</v>
      </c>
      <c r="O3" s="108"/>
      <c r="P3" s="115"/>
      <c r="Q3" s="116"/>
      <c r="R3" s="106" t="s">
        <v>27</v>
      </c>
      <c r="AB3" s="117"/>
      <c r="AG3" s="114" t="s">
        <v>28</v>
      </c>
      <c r="AU3" s="106" t="s">
        <v>29</v>
      </c>
      <c r="BI3" s="118" t="s">
        <v>30</v>
      </c>
      <c r="BO3" s="118" t="s">
        <v>31</v>
      </c>
      <c r="BU3" s="113" t="s">
        <v>32</v>
      </c>
    </row>
    <row r="4" spans="1:80" ht="15.6">
      <c r="A4" s="119"/>
      <c r="B4" s="120"/>
      <c r="C4" s="121"/>
      <c r="D4" s="122" t="s">
        <v>33</v>
      </c>
      <c r="E4" s="122" t="s">
        <v>34</v>
      </c>
      <c r="F4" s="122" t="s">
        <v>35</v>
      </c>
      <c r="G4" s="122" t="s">
        <v>36</v>
      </c>
      <c r="H4" s="122" t="s">
        <v>37</v>
      </c>
      <c r="I4" s="122" t="s">
        <v>38</v>
      </c>
      <c r="J4" s="122" t="s">
        <v>39</v>
      </c>
      <c r="K4" s="122" t="s">
        <v>40</v>
      </c>
      <c r="L4" s="122" t="s">
        <v>41</v>
      </c>
      <c r="M4" s="122" t="s">
        <v>42</v>
      </c>
      <c r="N4" s="122" t="s">
        <v>43</v>
      </c>
      <c r="O4" s="122" t="s">
        <v>44</v>
      </c>
      <c r="P4" s="122" t="s">
        <v>45</v>
      </c>
      <c r="Q4" s="123"/>
      <c r="R4" s="124" t="s">
        <v>33</v>
      </c>
      <c r="S4" s="124" t="s">
        <v>34</v>
      </c>
      <c r="T4" s="124" t="s">
        <v>35</v>
      </c>
      <c r="U4" s="124" t="s">
        <v>36</v>
      </c>
      <c r="V4" s="124" t="s">
        <v>37</v>
      </c>
      <c r="W4" s="124" t="s">
        <v>38</v>
      </c>
      <c r="X4" s="125" t="s">
        <v>39</v>
      </c>
      <c r="Y4" s="124" t="s">
        <v>40</v>
      </c>
      <c r="Z4" s="124" t="s">
        <v>41</v>
      </c>
      <c r="AA4" s="124" t="s">
        <v>42</v>
      </c>
      <c r="AB4" s="124" t="s">
        <v>43</v>
      </c>
      <c r="AC4" s="124" t="s">
        <v>44</v>
      </c>
      <c r="AD4" s="124" t="s">
        <v>45</v>
      </c>
      <c r="AE4" s="124"/>
      <c r="AF4" s="123"/>
      <c r="AG4" s="126" t="s">
        <v>33</v>
      </c>
      <c r="AH4" s="126" t="s">
        <v>34</v>
      </c>
      <c r="AI4" s="126" t="s">
        <v>35</v>
      </c>
      <c r="AJ4" s="126" t="s">
        <v>36</v>
      </c>
      <c r="AK4" s="126" t="s">
        <v>37</v>
      </c>
      <c r="AL4" s="126" t="s">
        <v>38</v>
      </c>
      <c r="AM4" s="126" t="s">
        <v>39</v>
      </c>
      <c r="AN4" s="126" t="s">
        <v>40</v>
      </c>
      <c r="AO4" s="126" t="s">
        <v>41</v>
      </c>
      <c r="AP4" s="126" t="s">
        <v>42</v>
      </c>
      <c r="AQ4" s="126" t="s">
        <v>43</v>
      </c>
      <c r="AR4" s="126" t="s">
        <v>44</v>
      </c>
      <c r="AS4" s="126" t="s">
        <v>45</v>
      </c>
      <c r="AT4" s="123"/>
      <c r="AU4" s="124" t="s">
        <v>33</v>
      </c>
      <c r="AV4" s="124" t="s">
        <v>34</v>
      </c>
      <c r="AW4" s="124" t="s">
        <v>35</v>
      </c>
      <c r="AX4" s="124" t="s">
        <v>36</v>
      </c>
      <c r="AY4" s="124" t="s">
        <v>37</v>
      </c>
      <c r="AZ4" s="124" t="s">
        <v>38</v>
      </c>
      <c r="BA4" s="124" t="s">
        <v>39</v>
      </c>
      <c r="BB4" s="124" t="s">
        <v>40</v>
      </c>
      <c r="BC4" s="124" t="s">
        <v>41</v>
      </c>
      <c r="BD4" s="124" t="s">
        <v>42</v>
      </c>
      <c r="BE4" s="124" t="s">
        <v>43</v>
      </c>
      <c r="BF4" s="124" t="s">
        <v>44</v>
      </c>
      <c r="BG4" s="124" t="s">
        <v>45</v>
      </c>
      <c r="BI4" s="127" t="s">
        <v>46</v>
      </c>
      <c r="BJ4" s="127" t="s">
        <v>47</v>
      </c>
      <c r="BK4" s="127" t="s">
        <v>48</v>
      </c>
      <c r="BL4" s="127" t="s">
        <v>49</v>
      </c>
      <c r="BM4" s="127" t="s">
        <v>45</v>
      </c>
      <c r="BO4" s="127" t="s">
        <v>46</v>
      </c>
      <c r="BP4" s="127" t="s">
        <v>47</v>
      </c>
      <c r="BQ4" s="127" t="s">
        <v>48</v>
      </c>
      <c r="BR4" s="127" t="s">
        <v>49</v>
      </c>
      <c r="BS4" s="127" t="s">
        <v>45</v>
      </c>
      <c r="BU4" s="127" t="s">
        <v>46</v>
      </c>
      <c r="BV4" s="127" t="s">
        <v>47</v>
      </c>
      <c r="BW4" s="127" t="s">
        <v>48</v>
      </c>
      <c r="BX4" s="127" t="s">
        <v>49</v>
      </c>
      <c r="BY4" s="127" t="s">
        <v>45</v>
      </c>
    </row>
    <row r="5" spans="1:80">
      <c r="A5" s="553" t="s">
        <v>6</v>
      </c>
      <c r="B5" s="128" t="s">
        <v>59</v>
      </c>
      <c r="C5" s="129"/>
      <c r="D5" s="130">
        <v>32453.65958135141</v>
      </c>
      <c r="E5" s="130">
        <v>28519.900412724968</v>
      </c>
      <c r="F5" s="130">
        <v>34223.880495269965</v>
      </c>
      <c r="G5" s="130">
        <v>42779.850619087454</v>
      </c>
      <c r="H5" s="130">
        <v>41068.656594323948</v>
      </c>
      <c r="I5" s="130">
        <v>41890.029726210429</v>
      </c>
      <c r="J5" s="130">
        <v>43984.53121252096</v>
      </c>
      <c r="K5" s="130">
        <v>48382.984333773056</v>
      </c>
      <c r="L5" s="130">
        <v>58059.58120052766</v>
      </c>
      <c r="M5" s="130">
        <v>66768.518380606809</v>
      </c>
      <c r="N5" s="130">
        <v>86799.073894788846</v>
      </c>
      <c r="O5" s="130">
        <v>112838.7960632255</v>
      </c>
      <c r="P5" s="130">
        <f>SUM(D5:O5)</f>
        <v>637769.46251441108</v>
      </c>
      <c r="Q5" s="129"/>
      <c r="R5" s="404">
        <f t="array" ref="R5:AC5">TRANSPOSE('TH_YouTube Performance'!N6:N17)</f>
        <v>6616</v>
      </c>
      <c r="S5" s="404">
        <v>10109</v>
      </c>
      <c r="T5" s="404">
        <v>2043</v>
      </c>
      <c r="U5" s="404">
        <v>328</v>
      </c>
      <c r="V5" s="404">
        <v>308</v>
      </c>
      <c r="W5" s="404">
        <v>886</v>
      </c>
      <c r="X5" s="404">
        <v>333</v>
      </c>
      <c r="Y5" s="404">
        <v>537474</v>
      </c>
      <c r="Z5" s="404">
        <v>488746</v>
      </c>
      <c r="AA5" s="404">
        <v>0</v>
      </c>
      <c r="AB5" s="404">
        <v>0</v>
      </c>
      <c r="AC5" s="404">
        <v>0</v>
      </c>
      <c r="AD5" s="404">
        <f>SUM(R5:AC5)</f>
        <v>1046843</v>
      </c>
      <c r="AE5" s="131"/>
      <c r="AF5" s="129"/>
      <c r="AG5" s="131">
        <f t="shared" ref="AG5:AR6" si="0">R5-D5</f>
        <v>-25837.65958135141</v>
      </c>
      <c r="AH5" s="131">
        <f t="shared" si="0"/>
        <v>-18410.900412724968</v>
      </c>
      <c r="AI5" s="131">
        <f t="shared" si="0"/>
        <v>-32180.880495269965</v>
      </c>
      <c r="AJ5" s="131">
        <f t="shared" si="0"/>
        <v>-42451.850619087454</v>
      </c>
      <c r="AK5" s="131">
        <f t="shared" si="0"/>
        <v>-40760.656594323948</v>
      </c>
      <c r="AL5" s="131">
        <f t="shared" si="0"/>
        <v>-41004.029726210429</v>
      </c>
      <c r="AM5" s="131">
        <f t="shared" si="0"/>
        <v>-43651.53121252096</v>
      </c>
      <c r="AN5" s="131">
        <f t="shared" si="0"/>
        <v>489091.01566622697</v>
      </c>
      <c r="AO5" s="131">
        <f t="shared" si="0"/>
        <v>430686.41879947233</v>
      </c>
      <c r="AP5" s="131">
        <f t="shared" si="0"/>
        <v>-66768.518380606809</v>
      </c>
      <c r="AQ5" s="131">
        <f t="shared" si="0"/>
        <v>-86799.073894788846</v>
      </c>
      <c r="AR5" s="131">
        <f t="shared" si="0"/>
        <v>-112838.7960632255</v>
      </c>
      <c r="AS5" s="131">
        <f>SUM(AG5:AR5)</f>
        <v>409073.53748558904</v>
      </c>
      <c r="AT5" s="129"/>
      <c r="AU5" s="132">
        <f t="shared" ref="AU5:BG7" si="1">R5/D5</f>
        <v>0.20385990625851327</v>
      </c>
      <c r="AV5" s="132">
        <f t="shared" si="1"/>
        <v>0.35445425312528722</v>
      </c>
      <c r="AW5" s="132">
        <f t="shared" si="1"/>
        <v>5.9695159357582496E-2</v>
      </c>
      <c r="AX5" s="132">
        <f t="shared" si="1"/>
        <v>7.6671609473468669E-3</v>
      </c>
      <c r="AY5" s="132">
        <f t="shared" si="1"/>
        <v>7.4996365973794311E-3</v>
      </c>
      <c r="AZ5" s="132">
        <f t="shared" si="1"/>
        <v>2.1150617600197912E-2</v>
      </c>
      <c r="BA5" s="132">
        <f t="shared" si="1"/>
        <v>7.570843449280773E-3</v>
      </c>
      <c r="BB5" s="132">
        <f t="shared" si="1"/>
        <v>11.108740136660481</v>
      </c>
      <c r="BC5" s="132">
        <f t="shared" si="1"/>
        <v>8.4180076723591348</v>
      </c>
      <c r="BD5" s="132">
        <f t="shared" si="1"/>
        <v>0</v>
      </c>
      <c r="BE5" s="132">
        <f t="shared" si="1"/>
        <v>0</v>
      </c>
      <c r="BF5" s="132">
        <f t="shared" si="1"/>
        <v>0</v>
      </c>
      <c r="BG5" s="132">
        <f t="shared" si="1"/>
        <v>1.6414128639411698</v>
      </c>
      <c r="BI5" s="133">
        <f>SUM(D5:F5)</f>
        <v>95197.440489346336</v>
      </c>
      <c r="BJ5" s="133">
        <f>SUM(G5:I5)</f>
        <v>125738.53693962183</v>
      </c>
      <c r="BK5" s="133">
        <f>SUM(J5:L5)</f>
        <v>150427.09674682168</v>
      </c>
      <c r="BL5" s="133">
        <f>SUM(M5:O5)</f>
        <v>266406.38833862112</v>
      </c>
      <c r="BM5" s="133">
        <f>SUM(BI5:BL5)</f>
        <v>637769.46251441096</v>
      </c>
      <c r="BO5" s="133">
        <f>SUM(R5:T5)</f>
        <v>18768</v>
      </c>
      <c r="BP5" s="133">
        <f>SUM(U5:W5)</f>
        <v>1522</v>
      </c>
      <c r="BQ5" s="133">
        <f>SUM(X5:Z5)</f>
        <v>1026553</v>
      </c>
      <c r="BR5" s="133">
        <f>SUM(AA5:AC5)</f>
        <v>0</v>
      </c>
      <c r="BS5" s="133">
        <f>SUM(BO5:BR5)</f>
        <v>1046843</v>
      </c>
      <c r="BU5" s="134">
        <f>BO5/BI5</f>
        <v>0.19714815759253895</v>
      </c>
      <c r="BV5" s="134">
        <f>BP5/BJ5</f>
        <v>1.2104483136549032E-2</v>
      </c>
      <c r="BW5" s="134">
        <f>BQ5/BK5</f>
        <v>6.8242558834180898</v>
      </c>
      <c r="BX5" s="134">
        <f>BR5/BL5</f>
        <v>0</v>
      </c>
      <c r="BY5" s="134">
        <f>BS5/BM5</f>
        <v>1.64141286394117</v>
      </c>
      <c r="CA5" s="115">
        <f t="shared" ref="CA5:CB7" si="2">U5/G5</f>
        <v>7.6671609473468669E-3</v>
      </c>
      <c r="CB5" s="115">
        <f t="shared" si="2"/>
        <v>7.4996365973794311E-3</v>
      </c>
    </row>
    <row r="6" spans="1:80">
      <c r="A6" s="554"/>
      <c r="B6" s="135" t="s">
        <v>60</v>
      </c>
      <c r="C6" s="136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>
        <f>SUM(D6:O6)</f>
        <v>0</v>
      </c>
      <c r="Q6" s="129"/>
      <c r="R6" s="404">
        <f t="array" ref="R6:AC6">TRANSPOSE('TH_YouTube Performance'!W6:W17)</f>
        <v>11369</v>
      </c>
      <c r="S6" s="404">
        <v>13238</v>
      </c>
      <c r="T6" s="404">
        <v>12291</v>
      </c>
      <c r="U6" s="404">
        <v>9086</v>
      </c>
      <c r="V6" s="404">
        <v>6983</v>
      </c>
      <c r="W6" s="404">
        <v>5637</v>
      </c>
      <c r="X6" s="404">
        <v>4898</v>
      </c>
      <c r="Y6" s="404">
        <v>20421</v>
      </c>
      <c r="Z6" s="404">
        <v>14197</v>
      </c>
      <c r="AA6" s="404">
        <v>0</v>
      </c>
      <c r="AB6" s="404">
        <v>0</v>
      </c>
      <c r="AC6" s="404">
        <v>0</v>
      </c>
      <c r="AD6" s="404">
        <f>SUM(R6:AC6)</f>
        <v>98120</v>
      </c>
      <c r="AE6" s="131"/>
      <c r="AF6" s="129"/>
      <c r="AG6" s="138">
        <f t="shared" si="0"/>
        <v>11369</v>
      </c>
      <c r="AH6" s="138">
        <f t="shared" si="0"/>
        <v>13238</v>
      </c>
      <c r="AI6" s="138">
        <f t="shared" si="0"/>
        <v>12291</v>
      </c>
      <c r="AJ6" s="138">
        <f t="shared" si="0"/>
        <v>9086</v>
      </c>
      <c r="AK6" s="138">
        <f t="shared" si="0"/>
        <v>6983</v>
      </c>
      <c r="AL6" s="138">
        <f t="shared" si="0"/>
        <v>5637</v>
      </c>
      <c r="AM6" s="138">
        <f t="shared" si="0"/>
        <v>4898</v>
      </c>
      <c r="AN6" s="138">
        <f t="shared" si="0"/>
        <v>20421</v>
      </c>
      <c r="AO6" s="138">
        <f t="shared" si="0"/>
        <v>14197</v>
      </c>
      <c r="AP6" s="138">
        <f t="shared" si="0"/>
        <v>0</v>
      </c>
      <c r="AQ6" s="138">
        <f t="shared" si="0"/>
        <v>0</v>
      </c>
      <c r="AR6" s="138">
        <f t="shared" si="0"/>
        <v>0</v>
      </c>
      <c r="AS6" s="138">
        <f>SUM(AG6:AR6)</f>
        <v>98120</v>
      </c>
      <c r="AT6" s="129"/>
      <c r="AU6" s="139" t="e">
        <f t="shared" si="1"/>
        <v>#DIV/0!</v>
      </c>
      <c r="AV6" s="139" t="e">
        <f t="shared" si="1"/>
        <v>#DIV/0!</v>
      </c>
      <c r="AW6" s="139" t="e">
        <f t="shared" si="1"/>
        <v>#DIV/0!</v>
      </c>
      <c r="AX6" s="139" t="e">
        <f t="shared" si="1"/>
        <v>#DIV/0!</v>
      </c>
      <c r="AY6" s="139" t="e">
        <f t="shared" si="1"/>
        <v>#DIV/0!</v>
      </c>
      <c r="AZ6" s="139" t="e">
        <f t="shared" si="1"/>
        <v>#DIV/0!</v>
      </c>
      <c r="BA6" s="139" t="e">
        <f t="shared" si="1"/>
        <v>#DIV/0!</v>
      </c>
      <c r="BB6" s="139" t="e">
        <f t="shared" si="1"/>
        <v>#DIV/0!</v>
      </c>
      <c r="BC6" s="139" t="e">
        <f t="shared" si="1"/>
        <v>#DIV/0!</v>
      </c>
      <c r="BD6" s="139" t="e">
        <f t="shared" si="1"/>
        <v>#DIV/0!</v>
      </c>
      <c r="BE6" s="139" t="e">
        <f t="shared" si="1"/>
        <v>#DIV/0!</v>
      </c>
      <c r="BF6" s="139" t="e">
        <f t="shared" si="1"/>
        <v>#DIV/0!</v>
      </c>
      <c r="BG6" s="139" t="e">
        <f t="shared" si="1"/>
        <v>#DIV/0!</v>
      </c>
      <c r="BI6" s="140">
        <f>SUM(D6:F6)</f>
        <v>0</v>
      </c>
      <c r="BJ6" s="140">
        <f>SUM(G6:I6)</f>
        <v>0</v>
      </c>
      <c r="BK6" s="140">
        <f>SUM(J6:L6)</f>
        <v>0</v>
      </c>
      <c r="BL6" s="140">
        <f>SUM(M6:O6)</f>
        <v>0</v>
      </c>
      <c r="BM6" s="140">
        <f>SUM(BI6:BL6)</f>
        <v>0</v>
      </c>
      <c r="BO6" s="140">
        <f>SUM(R6:T6)</f>
        <v>36898</v>
      </c>
      <c r="BP6" s="140">
        <f>SUM(U6:W6)</f>
        <v>21706</v>
      </c>
      <c r="BQ6" s="140">
        <f>SUM(X6:Z6)</f>
        <v>39516</v>
      </c>
      <c r="BR6" s="140">
        <f>SUM(AA6:AC6)</f>
        <v>0</v>
      </c>
      <c r="BS6" s="140">
        <f>SUM(BO6:BR6)</f>
        <v>98120</v>
      </c>
      <c r="BU6" s="141" t="e">
        <f>BO6/BI6</f>
        <v>#DIV/0!</v>
      </c>
      <c r="BV6" s="141" t="e">
        <f t="shared" ref="BV6:BY7" si="3">BP6/BJ6</f>
        <v>#DIV/0!</v>
      </c>
      <c r="BW6" s="141" t="e">
        <f t="shared" si="3"/>
        <v>#DIV/0!</v>
      </c>
      <c r="BX6" s="141" t="e">
        <f t="shared" si="3"/>
        <v>#DIV/0!</v>
      </c>
      <c r="BY6" s="141" t="e">
        <f t="shared" si="3"/>
        <v>#DIV/0!</v>
      </c>
      <c r="CA6" s="115" t="e">
        <f t="shared" si="2"/>
        <v>#DIV/0!</v>
      </c>
      <c r="CB6" s="115" t="e">
        <f t="shared" si="2"/>
        <v>#DIV/0!</v>
      </c>
    </row>
    <row r="7" spans="1:80" ht="16.2" thickBot="1">
      <c r="A7" s="554"/>
      <c r="B7" s="142" t="s">
        <v>61</v>
      </c>
      <c r="C7" s="143"/>
      <c r="D7" s="144">
        <f>SUM(D5:D6)</f>
        <v>32453.65958135141</v>
      </c>
      <c r="E7" s="144">
        <f t="shared" ref="E7:P7" si="4">SUM(E5:E6)</f>
        <v>28519.900412724968</v>
      </c>
      <c r="F7" s="144">
        <f t="shared" si="4"/>
        <v>34223.880495269965</v>
      </c>
      <c r="G7" s="144">
        <f t="shared" si="4"/>
        <v>42779.850619087454</v>
      </c>
      <c r="H7" s="144">
        <f t="shared" si="4"/>
        <v>41068.656594323948</v>
      </c>
      <c r="I7" s="144">
        <f t="shared" si="4"/>
        <v>41890.029726210429</v>
      </c>
      <c r="J7" s="144">
        <f t="shared" si="4"/>
        <v>43984.53121252096</v>
      </c>
      <c r="K7" s="144">
        <f t="shared" si="4"/>
        <v>48382.984333773056</v>
      </c>
      <c r="L7" s="144">
        <f t="shared" si="4"/>
        <v>58059.58120052766</v>
      </c>
      <c r="M7" s="144">
        <f t="shared" si="4"/>
        <v>66768.518380606809</v>
      </c>
      <c r="N7" s="144">
        <f t="shared" si="4"/>
        <v>86799.073894788846</v>
      </c>
      <c r="O7" s="144">
        <f t="shared" si="4"/>
        <v>112838.7960632255</v>
      </c>
      <c r="P7" s="144">
        <f t="shared" si="4"/>
        <v>637769.46251441108</v>
      </c>
      <c r="Q7" s="145"/>
      <c r="R7" s="405">
        <f t="shared" ref="R7:AD7" si="5">SUM(R5:R6)</f>
        <v>17985</v>
      </c>
      <c r="S7" s="405">
        <f t="shared" si="5"/>
        <v>23347</v>
      </c>
      <c r="T7" s="405">
        <f t="shared" si="5"/>
        <v>14334</v>
      </c>
      <c r="U7" s="405">
        <f t="shared" si="5"/>
        <v>9414</v>
      </c>
      <c r="V7" s="405">
        <f t="shared" si="5"/>
        <v>7291</v>
      </c>
      <c r="W7" s="405">
        <f t="shared" si="5"/>
        <v>6523</v>
      </c>
      <c r="X7" s="405">
        <f t="shared" si="5"/>
        <v>5231</v>
      </c>
      <c r="Y7" s="405">
        <f t="shared" si="5"/>
        <v>557895</v>
      </c>
      <c r="Z7" s="405">
        <f t="shared" si="5"/>
        <v>502943</v>
      </c>
      <c r="AA7" s="405">
        <f t="shared" si="5"/>
        <v>0</v>
      </c>
      <c r="AB7" s="405">
        <f t="shared" si="5"/>
        <v>0</v>
      </c>
      <c r="AC7" s="405">
        <f t="shared" si="5"/>
        <v>0</v>
      </c>
      <c r="AD7" s="405">
        <f t="shared" si="5"/>
        <v>1144963</v>
      </c>
      <c r="AE7" s="148"/>
      <c r="AF7" s="149"/>
      <c r="AG7" s="150">
        <f t="shared" ref="AG7:AS7" si="6">SUM(AG5:AG6)</f>
        <v>-14468.65958135141</v>
      </c>
      <c r="AH7" s="150">
        <f t="shared" si="6"/>
        <v>-5172.9004127249682</v>
      </c>
      <c r="AI7" s="150">
        <f t="shared" si="6"/>
        <v>-19889.880495269965</v>
      </c>
      <c r="AJ7" s="150">
        <f t="shared" si="6"/>
        <v>-33365.850619087454</v>
      </c>
      <c r="AK7" s="150">
        <f t="shared" si="6"/>
        <v>-33777.656594323948</v>
      </c>
      <c r="AL7" s="150">
        <f t="shared" si="6"/>
        <v>-35367.029726210429</v>
      </c>
      <c r="AM7" s="150">
        <f t="shared" si="6"/>
        <v>-38753.53121252096</v>
      </c>
      <c r="AN7" s="150">
        <f t="shared" si="6"/>
        <v>509512.01566622697</v>
      </c>
      <c r="AO7" s="150">
        <f t="shared" si="6"/>
        <v>444883.41879947233</v>
      </c>
      <c r="AP7" s="150">
        <f t="shared" si="6"/>
        <v>-66768.518380606809</v>
      </c>
      <c r="AQ7" s="150">
        <f t="shared" si="6"/>
        <v>-86799.073894788846</v>
      </c>
      <c r="AR7" s="150">
        <f t="shared" si="6"/>
        <v>-112838.7960632255</v>
      </c>
      <c r="AS7" s="151">
        <f t="shared" si="6"/>
        <v>507193.53748558904</v>
      </c>
      <c r="AT7" s="129"/>
      <c r="AU7" s="152">
        <f t="shared" si="1"/>
        <v>0.55417479051683216</v>
      </c>
      <c r="AV7" s="152">
        <f t="shared" si="1"/>
        <v>0.81862137181878336</v>
      </c>
      <c r="AW7" s="152">
        <f t="shared" si="1"/>
        <v>0.41883035449416911</v>
      </c>
      <c r="AX7" s="152">
        <f t="shared" si="1"/>
        <v>0.22005686938513233</v>
      </c>
      <c r="AY7" s="152">
        <f t="shared" si="1"/>
        <v>0.17753198192043324</v>
      </c>
      <c r="AZ7" s="152">
        <f t="shared" si="1"/>
        <v>0.15571724447640065</v>
      </c>
      <c r="BA7" s="152">
        <f t="shared" si="1"/>
        <v>0.11892817442398715</v>
      </c>
      <c r="BB7" s="152">
        <f t="shared" si="1"/>
        <v>11.530810008562645</v>
      </c>
      <c r="BC7" s="152">
        <f t="shared" si="1"/>
        <v>8.66253234350628</v>
      </c>
      <c r="BD7" s="152">
        <f t="shared" si="1"/>
        <v>0</v>
      </c>
      <c r="BE7" s="152">
        <f t="shared" si="1"/>
        <v>0</v>
      </c>
      <c r="BF7" s="152">
        <f t="shared" si="1"/>
        <v>0</v>
      </c>
      <c r="BG7" s="152">
        <f t="shared" si="1"/>
        <v>1.7952615596958412</v>
      </c>
      <c r="BI7" s="153">
        <f>SUM(BI5:BI6)</f>
        <v>95197.440489346336</v>
      </c>
      <c r="BJ7" s="153">
        <f>SUM(BJ5:BJ6)</f>
        <v>125738.53693962183</v>
      </c>
      <c r="BK7" s="153">
        <f>SUM(BK5:BK6)</f>
        <v>150427.09674682168</v>
      </c>
      <c r="BL7" s="153">
        <f>SUM(BL5:BL6)</f>
        <v>266406.38833862112</v>
      </c>
      <c r="BM7" s="153">
        <f>SUM(BI7:BL7)</f>
        <v>637769.46251441096</v>
      </c>
      <c r="BO7" s="153">
        <f>SUM(BO5:BO6)</f>
        <v>55666</v>
      </c>
      <c r="BP7" s="153">
        <f>SUM(BP5:BP6)</f>
        <v>23228</v>
      </c>
      <c r="BQ7" s="153">
        <f>SUM(BQ5:BQ6)</f>
        <v>1066069</v>
      </c>
      <c r="BR7" s="153">
        <f>SUM(BR5:BR6)</f>
        <v>0</v>
      </c>
      <c r="BS7" s="153">
        <f>SUM(BO7:BR7)</f>
        <v>1144963</v>
      </c>
      <c r="BU7" s="154">
        <f>BO7/BI7</f>
        <v>0.58474261192168975</v>
      </c>
      <c r="BV7" s="154">
        <f t="shared" si="3"/>
        <v>0.18473254552940926</v>
      </c>
      <c r="BW7" s="154">
        <f t="shared" si="3"/>
        <v>7.0869479173307557</v>
      </c>
      <c r="BX7" s="154">
        <f t="shared" si="3"/>
        <v>0</v>
      </c>
      <c r="BY7" s="154">
        <f t="shared" si="3"/>
        <v>1.7952615596958417</v>
      </c>
      <c r="CA7" s="115">
        <f t="shared" si="2"/>
        <v>0.22005686938513233</v>
      </c>
      <c r="CB7" s="115">
        <f t="shared" si="2"/>
        <v>0.17753198192043324</v>
      </c>
    </row>
    <row r="8" spans="1:80" ht="16.2" thickTop="1">
      <c r="A8" s="554"/>
      <c r="B8" s="128"/>
      <c r="C8" s="129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45"/>
      <c r="R8" s="148"/>
      <c r="S8" s="148"/>
      <c r="T8" s="148"/>
      <c r="U8" s="148"/>
      <c r="V8" s="148"/>
      <c r="W8" s="148"/>
      <c r="X8" s="148"/>
      <c r="Y8" s="148"/>
      <c r="Z8" s="104"/>
      <c r="AA8" s="104"/>
      <c r="AB8" s="104"/>
      <c r="AC8" s="104"/>
      <c r="AD8" s="148"/>
      <c r="AE8" s="148"/>
      <c r="AF8" s="149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29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I8" s="133"/>
      <c r="BJ8" s="133"/>
      <c r="BK8" s="133"/>
      <c r="BL8" s="133"/>
      <c r="BM8" s="133"/>
      <c r="BO8" s="133"/>
      <c r="BP8" s="133"/>
      <c r="BQ8" s="133"/>
      <c r="BR8" s="133"/>
      <c r="BS8" s="133"/>
      <c r="BU8" s="134"/>
      <c r="BV8" s="134"/>
      <c r="BW8" s="134"/>
      <c r="BX8" s="134"/>
      <c r="BY8" s="134"/>
      <c r="CA8" s="115"/>
      <c r="CB8" s="115"/>
    </row>
    <row r="9" spans="1:80" ht="15.6">
      <c r="A9" s="554"/>
      <c r="B9" s="128" t="s">
        <v>59</v>
      </c>
      <c r="C9" s="130"/>
      <c r="D9" s="130">
        <v>101068097.32039945</v>
      </c>
      <c r="E9" s="130">
        <v>88817474.135881677</v>
      </c>
      <c r="F9" s="130">
        <v>106580968.96305802</v>
      </c>
      <c r="G9" s="130">
        <v>133226211.20382252</v>
      </c>
      <c r="H9" s="130">
        <v>127897162.75566959</v>
      </c>
      <c r="I9" s="130">
        <v>130455106.010783</v>
      </c>
      <c r="J9" s="130">
        <v>136977861.31132218</v>
      </c>
      <c r="K9" s="130">
        <v>150675647.4424544</v>
      </c>
      <c r="L9" s="130">
        <v>180810776.93094528</v>
      </c>
      <c r="M9" s="130">
        <v>207932393.47058702</v>
      </c>
      <c r="N9" s="130">
        <v>270312111.5117631</v>
      </c>
      <c r="O9" s="130">
        <v>351405744.9652921</v>
      </c>
      <c r="P9" s="130">
        <f>SUM(D9:O9)</f>
        <v>1986159556.0219784</v>
      </c>
      <c r="Q9" s="145"/>
      <c r="R9" s="404">
        <f t="array" ref="R9:AC9">TRANSPOSE('TH_YouTube Performance'!P6:P17)</f>
        <v>79105684</v>
      </c>
      <c r="S9" s="404">
        <v>76944769</v>
      </c>
      <c r="T9" s="404">
        <v>99058641</v>
      </c>
      <c r="U9" s="404">
        <v>106964570</v>
      </c>
      <c r="V9" s="404">
        <v>100169724</v>
      </c>
      <c r="W9" s="404">
        <v>89075535</v>
      </c>
      <c r="X9" s="404">
        <v>132837262</v>
      </c>
      <c r="Y9" s="404">
        <v>152169499</v>
      </c>
      <c r="Z9" s="404">
        <v>14734745</v>
      </c>
      <c r="AA9" s="404">
        <v>0</v>
      </c>
      <c r="AB9" s="404">
        <v>0</v>
      </c>
      <c r="AC9" s="404">
        <v>0</v>
      </c>
      <c r="AD9" s="404">
        <f>SUM(R9:AC9)</f>
        <v>851060429</v>
      </c>
      <c r="AE9" s="148"/>
      <c r="AF9" s="149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29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I9" s="133"/>
      <c r="BJ9" s="133"/>
      <c r="BK9" s="133"/>
      <c r="BL9" s="133"/>
      <c r="BM9" s="133"/>
      <c r="BO9" s="133"/>
      <c r="BP9" s="133"/>
      <c r="BQ9" s="133"/>
      <c r="BR9" s="133"/>
      <c r="BS9" s="133"/>
      <c r="BU9" s="134"/>
      <c r="BV9" s="134"/>
      <c r="BW9" s="134"/>
      <c r="BX9" s="134"/>
      <c r="BY9" s="134"/>
      <c r="CA9" s="115"/>
      <c r="CB9" s="115"/>
    </row>
    <row r="10" spans="1:80" ht="15.6">
      <c r="A10" s="554"/>
      <c r="B10" s="135" t="s">
        <v>60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45"/>
      <c r="R10" s="404">
        <f t="array" ref="R10:AC10">TRANSPOSE('TH_YouTube Performance'!Y6:Y17)</f>
        <v>4625990</v>
      </c>
      <c r="S10" s="404">
        <v>3811033</v>
      </c>
      <c r="T10" s="404">
        <v>4873824</v>
      </c>
      <c r="U10" s="404">
        <v>4305535</v>
      </c>
      <c r="V10" s="404">
        <v>5893198</v>
      </c>
      <c r="W10" s="404">
        <v>7346221</v>
      </c>
      <c r="X10" s="404">
        <v>9174784</v>
      </c>
      <c r="Y10" s="404">
        <v>16611537</v>
      </c>
      <c r="Z10" s="404">
        <v>2206733</v>
      </c>
      <c r="AA10" s="404">
        <v>0</v>
      </c>
      <c r="AB10" s="404">
        <v>0</v>
      </c>
      <c r="AC10" s="404">
        <v>0</v>
      </c>
      <c r="AD10" s="404">
        <f>SUM(R10:AC10)</f>
        <v>58848855</v>
      </c>
      <c r="AE10" s="148"/>
      <c r="AF10" s="149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29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I10" s="133"/>
      <c r="BJ10" s="133"/>
      <c r="BK10" s="133"/>
      <c r="BL10" s="133"/>
      <c r="BM10" s="133"/>
      <c r="BO10" s="133"/>
      <c r="BP10" s="133"/>
      <c r="BQ10" s="133"/>
      <c r="BR10" s="133"/>
      <c r="BS10" s="133"/>
      <c r="BU10" s="134"/>
      <c r="BV10" s="134"/>
      <c r="BW10" s="134"/>
      <c r="BX10" s="134"/>
      <c r="BY10" s="134"/>
      <c r="CA10" s="115"/>
      <c r="CB10" s="115"/>
    </row>
    <row r="11" spans="1:80" ht="16.2" thickBot="1">
      <c r="A11" s="554"/>
      <c r="B11" s="142" t="s">
        <v>62</v>
      </c>
      <c r="C11" s="130"/>
      <c r="D11" s="144">
        <f t="shared" ref="D11:P11" si="7">SUM(D9:D10)</f>
        <v>101068097.32039945</v>
      </c>
      <c r="E11" s="144">
        <f t="shared" si="7"/>
        <v>88817474.135881677</v>
      </c>
      <c r="F11" s="144">
        <f t="shared" si="7"/>
        <v>106580968.96305802</v>
      </c>
      <c r="G11" s="144">
        <f t="shared" si="7"/>
        <v>133226211.20382252</v>
      </c>
      <c r="H11" s="144">
        <f t="shared" si="7"/>
        <v>127897162.75566959</v>
      </c>
      <c r="I11" s="144">
        <f t="shared" si="7"/>
        <v>130455106.010783</v>
      </c>
      <c r="J11" s="144">
        <f t="shared" si="7"/>
        <v>136977861.31132218</v>
      </c>
      <c r="K11" s="144">
        <f t="shared" si="7"/>
        <v>150675647.4424544</v>
      </c>
      <c r="L11" s="144">
        <f t="shared" si="7"/>
        <v>180810776.93094528</v>
      </c>
      <c r="M11" s="144">
        <f t="shared" si="7"/>
        <v>207932393.47058702</v>
      </c>
      <c r="N11" s="144">
        <f t="shared" si="7"/>
        <v>270312111.5117631</v>
      </c>
      <c r="O11" s="144">
        <f t="shared" si="7"/>
        <v>351405744.9652921</v>
      </c>
      <c r="P11" s="144">
        <f t="shared" si="7"/>
        <v>1986159556.0219784</v>
      </c>
      <c r="Q11" s="145"/>
      <c r="R11" s="405">
        <f t="shared" ref="R11:AA11" si="8">SUM(R9:R10)</f>
        <v>83731674</v>
      </c>
      <c r="S11" s="405">
        <f t="shared" si="8"/>
        <v>80755802</v>
      </c>
      <c r="T11" s="405">
        <f t="shared" si="8"/>
        <v>103932465</v>
      </c>
      <c r="U11" s="405">
        <f t="shared" si="8"/>
        <v>111270105</v>
      </c>
      <c r="V11" s="405">
        <f t="shared" si="8"/>
        <v>106062922</v>
      </c>
      <c r="W11" s="405">
        <f t="shared" si="8"/>
        <v>96421756</v>
      </c>
      <c r="X11" s="405">
        <f t="shared" si="8"/>
        <v>142012046</v>
      </c>
      <c r="Y11" s="405">
        <f t="shared" si="8"/>
        <v>168781036</v>
      </c>
      <c r="Z11" s="405">
        <f t="shared" si="8"/>
        <v>16941478</v>
      </c>
      <c r="AA11" s="405">
        <f t="shared" si="8"/>
        <v>0</v>
      </c>
      <c r="AB11" s="405">
        <f>SUM(AB9:AB10)</f>
        <v>0</v>
      </c>
      <c r="AC11" s="405">
        <f>SUM(AC9:AC10)</f>
        <v>0</v>
      </c>
      <c r="AD11" s="405">
        <f t="shared" ref="AD11" si="9">SUM(AD9:AD10)</f>
        <v>909909284</v>
      </c>
      <c r="AE11" s="148"/>
      <c r="AF11" s="149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29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I11" s="133"/>
      <c r="BJ11" s="133"/>
      <c r="BK11" s="133"/>
      <c r="BL11" s="133"/>
      <c r="BM11" s="133"/>
      <c r="BO11" s="133"/>
      <c r="BP11" s="133"/>
      <c r="BQ11" s="133"/>
      <c r="BR11" s="133"/>
      <c r="BS11" s="133"/>
      <c r="BU11" s="134"/>
      <c r="BV11" s="134"/>
      <c r="BW11" s="134"/>
      <c r="BX11" s="134"/>
      <c r="BY11" s="134"/>
      <c r="CA11" s="115"/>
      <c r="CB11" s="115"/>
    </row>
    <row r="12" spans="1:80" ht="15.6" hidden="1" thickTop="1">
      <c r="A12" s="554"/>
      <c r="B12" s="156"/>
      <c r="D12" s="157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9"/>
      <c r="X12" s="106"/>
      <c r="Y12" s="104"/>
      <c r="Z12" s="104"/>
      <c r="AA12" s="104"/>
      <c r="AB12" s="104"/>
      <c r="AC12" s="104"/>
      <c r="AH12" s="115"/>
      <c r="BI12" s="160"/>
      <c r="BJ12" s="160"/>
      <c r="BK12" s="160"/>
      <c r="BL12" s="160"/>
      <c r="BM12" s="160"/>
      <c r="BS12" s="160"/>
      <c r="BU12" s="161"/>
      <c r="BV12" s="161"/>
      <c r="BW12" s="161"/>
      <c r="BX12" s="161"/>
      <c r="BY12" s="161"/>
    </row>
    <row r="13" spans="1:80" ht="15.6" hidden="1" thickTop="1">
      <c r="A13" s="554"/>
      <c r="B13" s="128" t="s">
        <v>59</v>
      </c>
      <c r="C13" s="129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>
        <f>SUM(D13:O13)</f>
        <v>0</v>
      </c>
      <c r="Q13" s="129"/>
      <c r="R13" s="155"/>
      <c r="S13" s="105"/>
      <c r="T13" s="155"/>
      <c r="U13" s="155"/>
      <c r="V13" s="105"/>
      <c r="W13" s="105"/>
      <c r="Y13" s="105"/>
      <c r="Z13" s="105"/>
      <c r="AA13" s="105"/>
      <c r="AB13" s="105"/>
      <c r="AC13" s="105"/>
      <c r="AD13" s="131">
        <f>SUM(R13:AC13)</f>
        <v>0</v>
      </c>
      <c r="AE13" s="131"/>
      <c r="AF13" s="129"/>
      <c r="AG13" s="131">
        <f t="shared" ref="AG13:AR14" si="10">R13-D13</f>
        <v>0</v>
      </c>
      <c r="AH13" s="131">
        <f t="shared" si="10"/>
        <v>0</v>
      </c>
      <c r="AI13" s="131">
        <f t="shared" si="10"/>
        <v>0</v>
      </c>
      <c r="AJ13" s="131">
        <f t="shared" si="10"/>
        <v>0</v>
      </c>
      <c r="AK13" s="131">
        <f t="shared" si="10"/>
        <v>0</v>
      </c>
      <c r="AL13" s="131">
        <f t="shared" si="10"/>
        <v>0</v>
      </c>
      <c r="AM13" s="131">
        <f t="shared" si="10"/>
        <v>0</v>
      </c>
      <c r="AN13" s="131">
        <f t="shared" si="10"/>
        <v>0</v>
      </c>
      <c r="AO13" s="131">
        <f t="shared" si="10"/>
        <v>0</v>
      </c>
      <c r="AP13" s="131">
        <f t="shared" si="10"/>
        <v>0</v>
      </c>
      <c r="AQ13" s="131">
        <f>AB13-N13</f>
        <v>0</v>
      </c>
      <c r="AR13" s="131">
        <f t="shared" si="10"/>
        <v>0</v>
      </c>
      <c r="AS13" s="131">
        <f>SUM(AG13:AR13)</f>
        <v>0</v>
      </c>
      <c r="AT13" s="129"/>
      <c r="AU13" s="132" t="e">
        <f t="shared" ref="AU13:BG15" si="11">R13/D13</f>
        <v>#DIV/0!</v>
      </c>
      <c r="AV13" s="132" t="e">
        <f t="shared" si="11"/>
        <v>#DIV/0!</v>
      </c>
      <c r="AW13" s="132" t="e">
        <f t="shared" si="11"/>
        <v>#DIV/0!</v>
      </c>
      <c r="AX13" s="132" t="e">
        <f t="shared" si="11"/>
        <v>#DIV/0!</v>
      </c>
      <c r="AY13" s="132" t="e">
        <f t="shared" si="11"/>
        <v>#DIV/0!</v>
      </c>
      <c r="AZ13" s="132" t="e">
        <f t="shared" si="11"/>
        <v>#DIV/0!</v>
      </c>
      <c r="BA13" s="132" t="e">
        <f t="shared" si="11"/>
        <v>#DIV/0!</v>
      </c>
      <c r="BB13" s="132" t="e">
        <f t="shared" si="11"/>
        <v>#DIV/0!</v>
      </c>
      <c r="BC13" s="132" t="e">
        <f t="shared" si="11"/>
        <v>#DIV/0!</v>
      </c>
      <c r="BD13" s="132" t="e">
        <f t="shared" si="11"/>
        <v>#DIV/0!</v>
      </c>
      <c r="BE13" s="132" t="e">
        <f>AB13/N13</f>
        <v>#DIV/0!</v>
      </c>
      <c r="BF13" s="132" t="e">
        <f t="shared" si="11"/>
        <v>#DIV/0!</v>
      </c>
      <c r="BG13" s="132" t="e">
        <f t="shared" si="11"/>
        <v>#DIV/0!</v>
      </c>
      <c r="BI13" s="133">
        <f>SUM(D13:F13)</f>
        <v>0</v>
      </c>
      <c r="BJ13" s="133">
        <f>SUM(G13:I13)</f>
        <v>0</v>
      </c>
      <c r="BK13" s="133">
        <f>SUM(J13:L13)</f>
        <v>0</v>
      </c>
      <c r="BL13" s="133">
        <f>SUM(M13:O13)</f>
        <v>0</v>
      </c>
      <c r="BM13" s="133">
        <f>SUM(BI13:BL13)</f>
        <v>0</v>
      </c>
      <c r="BO13" s="133">
        <f>SUM(R13:T13)</f>
        <v>0</v>
      </c>
      <c r="BP13" s="133">
        <f>SUM(U13:W13)</f>
        <v>0</v>
      </c>
      <c r="BQ13" s="133">
        <f>SUM(X13:Z13)</f>
        <v>0</v>
      </c>
      <c r="BR13" s="133">
        <f>SUM(AA13:AC13)</f>
        <v>0</v>
      </c>
      <c r="BS13" s="133">
        <f>SUM(BO13:BR13)</f>
        <v>0</v>
      </c>
      <c r="BU13" s="134" t="e">
        <f t="shared" ref="BU13:BY15" si="12">BO13/BI13</f>
        <v>#DIV/0!</v>
      </c>
      <c r="BV13" s="134" t="e">
        <f t="shared" si="12"/>
        <v>#DIV/0!</v>
      </c>
      <c r="BW13" s="134" t="e">
        <f t="shared" si="12"/>
        <v>#DIV/0!</v>
      </c>
      <c r="BX13" s="134" t="e">
        <f t="shared" si="12"/>
        <v>#DIV/0!</v>
      </c>
      <c r="BY13" s="134" t="e">
        <f t="shared" si="12"/>
        <v>#DIV/0!</v>
      </c>
      <c r="CA13" s="115" t="e">
        <f t="shared" ref="CA13:CB15" si="13">U13/G13</f>
        <v>#DIV/0!</v>
      </c>
      <c r="CB13" s="115" t="e">
        <f t="shared" si="13"/>
        <v>#DIV/0!</v>
      </c>
    </row>
    <row r="14" spans="1:80" ht="15.6" hidden="1" thickTop="1">
      <c r="A14" s="554"/>
      <c r="B14" s="135" t="s">
        <v>60</v>
      </c>
      <c r="C14" s="136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>
        <f>SUM(D14:O14)</f>
        <v>0</v>
      </c>
      <c r="Q14" s="129"/>
      <c r="R14" s="105"/>
      <c r="S14" s="105"/>
      <c r="T14" s="105"/>
      <c r="U14" s="105"/>
      <c r="V14" s="105"/>
      <c r="W14" s="105"/>
      <c r="Y14" s="105"/>
      <c r="Z14" s="105"/>
      <c r="AA14" s="105"/>
      <c r="AB14" s="105"/>
      <c r="AC14" s="105"/>
      <c r="AD14" s="138">
        <f>SUM(R14:AC14)</f>
        <v>0</v>
      </c>
      <c r="AE14" s="131"/>
      <c r="AF14" s="129"/>
      <c r="AG14" s="138">
        <f t="shared" si="10"/>
        <v>0</v>
      </c>
      <c r="AH14" s="138">
        <f t="shared" si="10"/>
        <v>0</v>
      </c>
      <c r="AI14" s="138">
        <f t="shared" si="10"/>
        <v>0</v>
      </c>
      <c r="AJ14" s="138">
        <f t="shared" si="10"/>
        <v>0</v>
      </c>
      <c r="AK14" s="138">
        <f t="shared" si="10"/>
        <v>0</v>
      </c>
      <c r="AL14" s="138">
        <f t="shared" si="10"/>
        <v>0</v>
      </c>
      <c r="AM14" s="138">
        <f t="shared" si="10"/>
        <v>0</v>
      </c>
      <c r="AN14" s="138">
        <f t="shared" si="10"/>
        <v>0</v>
      </c>
      <c r="AO14" s="138">
        <f t="shared" si="10"/>
        <v>0</v>
      </c>
      <c r="AP14" s="138">
        <f t="shared" si="10"/>
        <v>0</v>
      </c>
      <c r="AQ14" s="138">
        <f>AB14-N14</f>
        <v>0</v>
      </c>
      <c r="AR14" s="138">
        <f t="shared" si="10"/>
        <v>0</v>
      </c>
      <c r="AS14" s="138">
        <f>SUM(AG14:AR14)</f>
        <v>0</v>
      </c>
      <c r="AT14" s="129"/>
      <c r="AU14" s="139" t="e">
        <f t="shared" si="11"/>
        <v>#DIV/0!</v>
      </c>
      <c r="AV14" s="139" t="e">
        <f t="shared" si="11"/>
        <v>#DIV/0!</v>
      </c>
      <c r="AW14" s="139" t="e">
        <f t="shared" si="11"/>
        <v>#DIV/0!</v>
      </c>
      <c r="AX14" s="139" t="e">
        <f t="shared" si="11"/>
        <v>#DIV/0!</v>
      </c>
      <c r="AY14" s="139" t="e">
        <f t="shared" si="11"/>
        <v>#DIV/0!</v>
      </c>
      <c r="AZ14" s="139" t="e">
        <f t="shared" si="11"/>
        <v>#DIV/0!</v>
      </c>
      <c r="BA14" s="139" t="e">
        <f t="shared" si="11"/>
        <v>#DIV/0!</v>
      </c>
      <c r="BB14" s="139" t="e">
        <f t="shared" si="11"/>
        <v>#DIV/0!</v>
      </c>
      <c r="BC14" s="139" t="e">
        <f t="shared" si="11"/>
        <v>#DIV/0!</v>
      </c>
      <c r="BD14" s="139" t="e">
        <f t="shared" si="11"/>
        <v>#DIV/0!</v>
      </c>
      <c r="BE14" s="139" t="e">
        <f>AB14/N14</f>
        <v>#DIV/0!</v>
      </c>
      <c r="BF14" s="139" t="e">
        <f t="shared" si="11"/>
        <v>#DIV/0!</v>
      </c>
      <c r="BG14" s="139" t="e">
        <f t="shared" si="11"/>
        <v>#DIV/0!</v>
      </c>
      <c r="BI14" s="140">
        <f>SUM(D14:F14)</f>
        <v>0</v>
      </c>
      <c r="BJ14" s="140">
        <f>SUM(G14:I14)</f>
        <v>0</v>
      </c>
      <c r="BK14" s="140">
        <f>SUM(J14:L14)</f>
        <v>0</v>
      </c>
      <c r="BL14" s="140">
        <f>SUM(M14:O14)</f>
        <v>0</v>
      </c>
      <c r="BM14" s="140">
        <f>SUM(BI14:BL14)</f>
        <v>0</v>
      </c>
      <c r="BO14" s="140">
        <f>SUM(R14:T14)</f>
        <v>0</v>
      </c>
      <c r="BP14" s="140">
        <f>SUM(U14:W14)</f>
        <v>0</v>
      </c>
      <c r="BQ14" s="140">
        <f>SUM(X14:Z14)</f>
        <v>0</v>
      </c>
      <c r="BR14" s="140">
        <f>SUM(AA14:AC14)</f>
        <v>0</v>
      </c>
      <c r="BS14" s="140">
        <f>SUM(BO14:BR14)</f>
        <v>0</v>
      </c>
      <c r="BU14" s="141" t="e">
        <f t="shared" si="12"/>
        <v>#DIV/0!</v>
      </c>
      <c r="BV14" s="141" t="e">
        <f t="shared" si="12"/>
        <v>#DIV/0!</v>
      </c>
      <c r="BW14" s="141" t="e">
        <f t="shared" si="12"/>
        <v>#DIV/0!</v>
      </c>
      <c r="BX14" s="141" t="e">
        <f t="shared" si="12"/>
        <v>#DIV/0!</v>
      </c>
      <c r="BY14" s="141" t="e">
        <f t="shared" si="12"/>
        <v>#DIV/0!</v>
      </c>
      <c r="CA14" s="115" t="e">
        <f t="shared" si="13"/>
        <v>#DIV/0!</v>
      </c>
      <c r="CB14" s="115" t="e">
        <f t="shared" si="13"/>
        <v>#DIV/0!</v>
      </c>
    </row>
    <row r="15" spans="1:80" ht="16.8" hidden="1" thickTop="1" thickBot="1">
      <c r="A15" s="554"/>
      <c r="B15" s="142" t="s">
        <v>63</v>
      </c>
      <c r="C15" s="143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5"/>
      <c r="R15" s="146">
        <f t="shared" ref="R15:AD15" si="14">SUM(R13:R14)</f>
        <v>0</v>
      </c>
      <c r="S15" s="147">
        <f t="shared" si="14"/>
        <v>0</v>
      </c>
      <c r="T15" s="146">
        <f t="shared" si="14"/>
        <v>0</v>
      </c>
      <c r="U15" s="146">
        <f t="shared" si="14"/>
        <v>0</v>
      </c>
      <c r="V15" s="146">
        <f t="shared" si="14"/>
        <v>0</v>
      </c>
      <c r="W15" s="146">
        <f t="shared" si="14"/>
        <v>0</v>
      </c>
      <c r="X15" s="146">
        <f t="shared" si="14"/>
        <v>0</v>
      </c>
      <c r="Y15" s="146">
        <f t="shared" si="14"/>
        <v>0</v>
      </c>
      <c r="Z15" s="146">
        <f t="shared" si="14"/>
        <v>0</v>
      </c>
      <c r="AA15" s="146">
        <f t="shared" si="14"/>
        <v>0</v>
      </c>
      <c r="AB15" s="146">
        <f t="shared" si="14"/>
        <v>0</v>
      </c>
      <c r="AC15" s="146">
        <f t="shared" si="14"/>
        <v>0</v>
      </c>
      <c r="AD15" s="146">
        <f t="shared" si="14"/>
        <v>0</v>
      </c>
      <c r="AE15" s="148"/>
      <c r="AF15" s="149"/>
      <c r="AG15" s="150">
        <f t="shared" ref="AG15:AS15" si="15">SUM(AG13:AG14)</f>
        <v>0</v>
      </c>
      <c r="AH15" s="150">
        <f t="shared" si="15"/>
        <v>0</v>
      </c>
      <c r="AI15" s="150">
        <f t="shared" si="15"/>
        <v>0</v>
      </c>
      <c r="AJ15" s="150">
        <f t="shared" si="15"/>
        <v>0</v>
      </c>
      <c r="AK15" s="150">
        <f t="shared" si="15"/>
        <v>0</v>
      </c>
      <c r="AL15" s="150">
        <f t="shared" si="15"/>
        <v>0</v>
      </c>
      <c r="AM15" s="150">
        <f t="shared" si="15"/>
        <v>0</v>
      </c>
      <c r="AN15" s="150">
        <f t="shared" si="15"/>
        <v>0</v>
      </c>
      <c r="AO15" s="150">
        <f t="shared" si="15"/>
        <v>0</v>
      </c>
      <c r="AP15" s="150">
        <f t="shared" si="15"/>
        <v>0</v>
      </c>
      <c r="AQ15" s="150">
        <f t="shared" si="15"/>
        <v>0</v>
      </c>
      <c r="AR15" s="150">
        <f t="shared" si="15"/>
        <v>0</v>
      </c>
      <c r="AS15" s="151">
        <f t="shared" si="15"/>
        <v>0</v>
      </c>
      <c r="AT15" s="129"/>
      <c r="AU15" s="152" t="e">
        <f t="shared" si="11"/>
        <v>#DIV/0!</v>
      </c>
      <c r="AV15" s="152" t="e">
        <f t="shared" si="11"/>
        <v>#DIV/0!</v>
      </c>
      <c r="AW15" s="152" t="e">
        <f t="shared" si="11"/>
        <v>#DIV/0!</v>
      </c>
      <c r="AX15" s="152" t="e">
        <f t="shared" si="11"/>
        <v>#DIV/0!</v>
      </c>
      <c r="AY15" s="152" t="e">
        <f t="shared" si="11"/>
        <v>#DIV/0!</v>
      </c>
      <c r="AZ15" s="152" t="e">
        <f t="shared" si="11"/>
        <v>#DIV/0!</v>
      </c>
      <c r="BA15" s="152" t="e">
        <f t="shared" si="11"/>
        <v>#DIV/0!</v>
      </c>
      <c r="BB15" s="152" t="e">
        <f t="shared" si="11"/>
        <v>#DIV/0!</v>
      </c>
      <c r="BC15" s="152" t="e">
        <f t="shared" si="11"/>
        <v>#DIV/0!</v>
      </c>
      <c r="BD15" s="152" t="e">
        <f t="shared" si="11"/>
        <v>#DIV/0!</v>
      </c>
      <c r="BE15" s="152" t="e">
        <f>AB15/N15</f>
        <v>#DIV/0!</v>
      </c>
      <c r="BF15" s="152" t="e">
        <f t="shared" si="11"/>
        <v>#DIV/0!</v>
      </c>
      <c r="BG15" s="152" t="e">
        <f t="shared" si="11"/>
        <v>#DIV/0!</v>
      </c>
      <c r="BI15" s="153">
        <f>SUM(BI13:BI14)</f>
        <v>0</v>
      </c>
      <c r="BJ15" s="153">
        <f>SUM(BJ13:BJ14)</f>
        <v>0</v>
      </c>
      <c r="BK15" s="153">
        <f>SUM(BK13:BK14)</f>
        <v>0</v>
      </c>
      <c r="BL15" s="153">
        <f>SUM(BL13:BL14)</f>
        <v>0</v>
      </c>
      <c r="BM15" s="153">
        <f>SUM(BI15:BL15)</f>
        <v>0</v>
      </c>
      <c r="BO15" s="153">
        <f>SUM(BO13:BO14)</f>
        <v>0</v>
      </c>
      <c r="BP15" s="153">
        <f>SUM(BP13:BP14)</f>
        <v>0</v>
      </c>
      <c r="BQ15" s="153">
        <f>SUM(BQ13:BQ14)</f>
        <v>0</v>
      </c>
      <c r="BR15" s="153">
        <f>SUM(BR13:BR14)</f>
        <v>0</v>
      </c>
      <c r="BS15" s="153">
        <f>SUM(BO15:BR15)</f>
        <v>0</v>
      </c>
      <c r="BU15" s="154" t="e">
        <f t="shared" si="12"/>
        <v>#DIV/0!</v>
      </c>
      <c r="BV15" s="154" t="e">
        <f t="shared" si="12"/>
        <v>#DIV/0!</v>
      </c>
      <c r="BW15" s="154" t="e">
        <f t="shared" si="12"/>
        <v>#DIV/0!</v>
      </c>
      <c r="BX15" s="154" t="e">
        <f t="shared" si="12"/>
        <v>#DIV/0!</v>
      </c>
      <c r="BY15" s="154" t="e">
        <f t="shared" si="12"/>
        <v>#DIV/0!</v>
      </c>
      <c r="CA15" s="115" t="e">
        <f t="shared" si="13"/>
        <v>#DIV/0!</v>
      </c>
      <c r="CB15" s="115" t="e">
        <f t="shared" si="13"/>
        <v>#DIV/0!</v>
      </c>
    </row>
    <row r="16" spans="1:80" ht="16.2" hidden="1" thickTop="1">
      <c r="A16" s="554"/>
      <c r="B16" s="162"/>
      <c r="C16" s="129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45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29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I16" s="133"/>
      <c r="BJ16" s="133"/>
      <c r="BK16" s="133"/>
      <c r="BL16" s="133"/>
      <c r="BM16" s="133"/>
      <c r="BO16" s="133"/>
      <c r="BP16" s="133"/>
      <c r="BQ16" s="133"/>
      <c r="BR16" s="133"/>
      <c r="BS16" s="133"/>
      <c r="BU16" s="134"/>
      <c r="BV16" s="134"/>
      <c r="BW16" s="134"/>
      <c r="BX16" s="134"/>
      <c r="BY16" s="134"/>
    </row>
    <row r="17" spans="1:80" ht="15.6" hidden="1" thickTop="1">
      <c r="A17" s="554"/>
      <c r="B17" s="128" t="s">
        <v>59</v>
      </c>
      <c r="C17" s="129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>
        <f>SUM(D17:O17)</f>
        <v>0</v>
      </c>
      <c r="Q17" s="129"/>
      <c r="R17" s="131"/>
      <c r="S17" s="131"/>
      <c r="T17" s="155"/>
      <c r="U17" s="105"/>
      <c r="V17" s="105"/>
      <c r="W17" s="155"/>
      <c r="X17" s="155"/>
      <c r="Y17" s="155"/>
      <c r="Z17" s="155"/>
      <c r="AA17" s="155"/>
      <c r="AB17" s="155"/>
      <c r="AC17" s="155"/>
      <c r="AD17" s="131">
        <f>SUM(R17:AC17)</f>
        <v>0</v>
      </c>
      <c r="AE17" s="131"/>
      <c r="AF17" s="129"/>
      <c r="AG17" s="131">
        <f t="shared" ref="AG17:AR18" si="16">R17-D17</f>
        <v>0</v>
      </c>
      <c r="AH17" s="131">
        <f t="shared" si="16"/>
        <v>0</v>
      </c>
      <c r="AI17" s="131">
        <f t="shared" si="16"/>
        <v>0</v>
      </c>
      <c r="AJ17" s="131">
        <f t="shared" si="16"/>
        <v>0</v>
      </c>
      <c r="AK17" s="131">
        <f t="shared" si="16"/>
        <v>0</v>
      </c>
      <c r="AL17" s="131">
        <f t="shared" si="16"/>
        <v>0</v>
      </c>
      <c r="AM17" s="131">
        <f t="shared" si="16"/>
        <v>0</v>
      </c>
      <c r="AN17" s="131">
        <f t="shared" si="16"/>
        <v>0</v>
      </c>
      <c r="AO17" s="131">
        <f t="shared" si="16"/>
        <v>0</v>
      </c>
      <c r="AP17" s="131">
        <f t="shared" si="16"/>
        <v>0</v>
      </c>
      <c r="AQ17" s="131">
        <f>AB17-N17</f>
        <v>0</v>
      </c>
      <c r="AR17" s="131">
        <f t="shared" si="16"/>
        <v>0</v>
      </c>
      <c r="AS17" s="131">
        <f>SUM(AG17:AR17)</f>
        <v>0</v>
      </c>
      <c r="AT17" s="129"/>
      <c r="AU17" s="132" t="e">
        <f t="shared" ref="AU17:BD19" si="17">R17/D17</f>
        <v>#DIV/0!</v>
      </c>
      <c r="AV17" s="132" t="e">
        <f t="shared" si="17"/>
        <v>#DIV/0!</v>
      </c>
      <c r="AW17" s="132" t="e">
        <f t="shared" si="17"/>
        <v>#DIV/0!</v>
      </c>
      <c r="AX17" s="132" t="e">
        <f t="shared" si="17"/>
        <v>#DIV/0!</v>
      </c>
      <c r="AY17" s="132" t="e">
        <f t="shared" si="17"/>
        <v>#DIV/0!</v>
      </c>
      <c r="AZ17" s="132" t="e">
        <f t="shared" si="17"/>
        <v>#DIV/0!</v>
      </c>
      <c r="BA17" s="132" t="e">
        <f t="shared" si="17"/>
        <v>#DIV/0!</v>
      </c>
      <c r="BB17" s="132" t="e">
        <f t="shared" si="17"/>
        <v>#DIV/0!</v>
      </c>
      <c r="BC17" s="132" t="e">
        <f t="shared" si="17"/>
        <v>#DIV/0!</v>
      </c>
      <c r="BD17" s="132" t="e">
        <f t="shared" si="17"/>
        <v>#DIV/0!</v>
      </c>
      <c r="BE17" s="132" t="e">
        <f>AB17/N17</f>
        <v>#DIV/0!</v>
      </c>
      <c r="BF17" s="132" t="e">
        <f t="shared" ref="BF17:BG19" si="18">AC17/O17</f>
        <v>#DIV/0!</v>
      </c>
      <c r="BG17" s="132" t="e">
        <f t="shared" si="18"/>
        <v>#DIV/0!</v>
      </c>
      <c r="BI17" s="133">
        <f>SUM(D17:F17)</f>
        <v>0</v>
      </c>
      <c r="BJ17" s="133">
        <f>SUM(G17:I17)</f>
        <v>0</v>
      </c>
      <c r="BK17" s="133">
        <f>SUM(J17:L17)</f>
        <v>0</v>
      </c>
      <c r="BL17" s="133">
        <f>SUM(M17:O17)</f>
        <v>0</v>
      </c>
      <c r="BM17" s="133">
        <f>SUM(BI17:BL17)</f>
        <v>0</v>
      </c>
      <c r="BO17" s="133">
        <f>SUM(R17:T17)</f>
        <v>0</v>
      </c>
      <c r="BP17" s="133">
        <f>SUM(U17:W17)</f>
        <v>0</v>
      </c>
      <c r="BQ17" s="133">
        <f>SUM(X17:Z17)</f>
        <v>0</v>
      </c>
      <c r="BR17" s="133">
        <f>SUM(AA17:AC17)</f>
        <v>0</v>
      </c>
      <c r="BS17" s="133">
        <f>SUM(BO17:BR17)</f>
        <v>0</v>
      </c>
      <c r="BU17" s="134" t="e">
        <f t="shared" ref="BU17:BY19" si="19">BO17/BI17</f>
        <v>#DIV/0!</v>
      </c>
      <c r="BV17" s="134" t="e">
        <f t="shared" si="19"/>
        <v>#DIV/0!</v>
      </c>
      <c r="BW17" s="134" t="e">
        <f t="shared" si="19"/>
        <v>#DIV/0!</v>
      </c>
      <c r="BX17" s="134" t="e">
        <f t="shared" si="19"/>
        <v>#DIV/0!</v>
      </c>
      <c r="BY17" s="134" t="e">
        <f t="shared" si="19"/>
        <v>#DIV/0!</v>
      </c>
      <c r="CA17" s="115" t="e">
        <f t="shared" ref="CA17:CB19" si="20">U17/G17</f>
        <v>#DIV/0!</v>
      </c>
      <c r="CB17" s="115" t="e">
        <f t="shared" si="20"/>
        <v>#DIV/0!</v>
      </c>
    </row>
    <row r="18" spans="1:80" ht="15.6" hidden="1" thickTop="1">
      <c r="A18" s="554"/>
      <c r="B18" s="135" t="s">
        <v>60</v>
      </c>
      <c r="C18" s="136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>
        <f>SUM(D18:O18)</f>
        <v>0</v>
      </c>
      <c r="Q18" s="129"/>
      <c r="R18" s="138"/>
      <c r="S18" s="138"/>
      <c r="T18" s="155"/>
      <c r="U18" s="105"/>
      <c r="V18" s="105"/>
      <c r="W18" s="105"/>
      <c r="Y18" s="105"/>
      <c r="Z18" s="105"/>
      <c r="AA18" s="105"/>
      <c r="AB18" s="105"/>
      <c r="AC18" s="105"/>
      <c r="AD18" s="138">
        <f>SUM(R18:AC18)</f>
        <v>0</v>
      </c>
      <c r="AE18" s="131"/>
      <c r="AF18" s="129"/>
      <c r="AG18" s="138">
        <f t="shared" si="16"/>
        <v>0</v>
      </c>
      <c r="AH18" s="138">
        <f t="shared" si="16"/>
        <v>0</v>
      </c>
      <c r="AI18" s="138">
        <f t="shared" si="16"/>
        <v>0</v>
      </c>
      <c r="AJ18" s="138">
        <f t="shared" si="16"/>
        <v>0</v>
      </c>
      <c r="AK18" s="138">
        <f t="shared" si="16"/>
        <v>0</v>
      </c>
      <c r="AL18" s="138">
        <f t="shared" si="16"/>
        <v>0</v>
      </c>
      <c r="AM18" s="138">
        <f t="shared" si="16"/>
        <v>0</v>
      </c>
      <c r="AN18" s="138">
        <f t="shared" si="16"/>
        <v>0</v>
      </c>
      <c r="AO18" s="138">
        <f t="shared" si="16"/>
        <v>0</v>
      </c>
      <c r="AP18" s="138">
        <f t="shared" si="16"/>
        <v>0</v>
      </c>
      <c r="AQ18" s="138">
        <f>AB18-N18</f>
        <v>0</v>
      </c>
      <c r="AR18" s="138">
        <f t="shared" si="16"/>
        <v>0</v>
      </c>
      <c r="AS18" s="138">
        <f>SUM(AG18:AR18)</f>
        <v>0</v>
      </c>
      <c r="AT18" s="129"/>
      <c r="AU18" s="139" t="e">
        <f t="shared" si="17"/>
        <v>#DIV/0!</v>
      </c>
      <c r="AV18" s="139" t="e">
        <f t="shared" si="17"/>
        <v>#DIV/0!</v>
      </c>
      <c r="AW18" s="139" t="e">
        <f t="shared" si="17"/>
        <v>#DIV/0!</v>
      </c>
      <c r="AX18" s="139" t="e">
        <f t="shared" si="17"/>
        <v>#DIV/0!</v>
      </c>
      <c r="AY18" s="139" t="e">
        <f t="shared" si="17"/>
        <v>#DIV/0!</v>
      </c>
      <c r="AZ18" s="139" t="e">
        <f t="shared" si="17"/>
        <v>#DIV/0!</v>
      </c>
      <c r="BA18" s="139" t="e">
        <f t="shared" si="17"/>
        <v>#DIV/0!</v>
      </c>
      <c r="BB18" s="139" t="e">
        <f t="shared" si="17"/>
        <v>#DIV/0!</v>
      </c>
      <c r="BC18" s="139" t="e">
        <f t="shared" si="17"/>
        <v>#DIV/0!</v>
      </c>
      <c r="BD18" s="139" t="e">
        <f t="shared" si="17"/>
        <v>#DIV/0!</v>
      </c>
      <c r="BE18" s="139" t="e">
        <f>AB18/N18</f>
        <v>#DIV/0!</v>
      </c>
      <c r="BF18" s="139" t="e">
        <f t="shared" si="18"/>
        <v>#DIV/0!</v>
      </c>
      <c r="BG18" s="139" t="e">
        <f t="shared" si="18"/>
        <v>#DIV/0!</v>
      </c>
      <c r="BI18" s="140">
        <f>SUM(D18:F18)</f>
        <v>0</v>
      </c>
      <c r="BJ18" s="140">
        <f>SUM(G18:I18)</f>
        <v>0</v>
      </c>
      <c r="BK18" s="140">
        <f>SUM(J18:L18)</f>
        <v>0</v>
      </c>
      <c r="BL18" s="140">
        <f>SUM(M18:O18)</f>
        <v>0</v>
      </c>
      <c r="BM18" s="140">
        <f>SUM(BI18:BL18)</f>
        <v>0</v>
      </c>
      <c r="BO18" s="140">
        <f>SUM(R18:T18)</f>
        <v>0</v>
      </c>
      <c r="BP18" s="140">
        <f>SUM(U18:W18)</f>
        <v>0</v>
      </c>
      <c r="BQ18" s="140">
        <f>SUM(X18:Z18)</f>
        <v>0</v>
      </c>
      <c r="BR18" s="140">
        <f>SUM(AA18:AC18)</f>
        <v>0</v>
      </c>
      <c r="BS18" s="140">
        <f>SUM(BO18:BR18)</f>
        <v>0</v>
      </c>
      <c r="BU18" s="141" t="e">
        <f t="shared" si="19"/>
        <v>#DIV/0!</v>
      </c>
      <c r="BV18" s="141" t="e">
        <f t="shared" si="19"/>
        <v>#DIV/0!</v>
      </c>
      <c r="BW18" s="141" t="e">
        <f t="shared" si="19"/>
        <v>#DIV/0!</v>
      </c>
      <c r="BX18" s="141" t="e">
        <f t="shared" si="19"/>
        <v>#DIV/0!</v>
      </c>
      <c r="BY18" s="141" t="e">
        <f t="shared" si="19"/>
        <v>#DIV/0!</v>
      </c>
      <c r="CA18" s="115" t="e">
        <f t="shared" si="20"/>
        <v>#DIV/0!</v>
      </c>
      <c r="CB18" s="115" t="e">
        <f t="shared" si="20"/>
        <v>#DIV/0!</v>
      </c>
    </row>
    <row r="19" spans="1:80" ht="16.8" hidden="1" thickTop="1" thickBot="1">
      <c r="A19" s="554"/>
      <c r="B19" s="142" t="s">
        <v>64</v>
      </c>
      <c r="C19" s="143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5"/>
      <c r="R19" s="146">
        <f t="shared" ref="R19:AD19" si="21">SUM(R17:R18)</f>
        <v>0</v>
      </c>
      <c r="S19" s="146">
        <f t="shared" si="21"/>
        <v>0</v>
      </c>
      <c r="T19" s="146">
        <f t="shared" si="21"/>
        <v>0</v>
      </c>
      <c r="U19" s="146">
        <f t="shared" si="21"/>
        <v>0</v>
      </c>
      <c r="V19" s="146">
        <f t="shared" si="21"/>
        <v>0</v>
      </c>
      <c r="W19" s="146">
        <f t="shared" si="21"/>
        <v>0</v>
      </c>
      <c r="X19" s="146">
        <f t="shared" si="21"/>
        <v>0</v>
      </c>
      <c r="Y19" s="146">
        <f t="shared" si="21"/>
        <v>0</v>
      </c>
      <c r="Z19" s="146">
        <f t="shared" si="21"/>
        <v>0</v>
      </c>
      <c r="AA19" s="146">
        <f t="shared" si="21"/>
        <v>0</v>
      </c>
      <c r="AB19" s="146">
        <f t="shared" si="21"/>
        <v>0</v>
      </c>
      <c r="AC19" s="146">
        <f t="shared" si="21"/>
        <v>0</v>
      </c>
      <c r="AD19" s="146">
        <f t="shared" si="21"/>
        <v>0</v>
      </c>
      <c r="AE19" s="148"/>
      <c r="AF19" s="149"/>
      <c r="AG19" s="150">
        <f t="shared" ref="AG19:AS19" si="22">SUM(AG17:AG18)</f>
        <v>0</v>
      </c>
      <c r="AH19" s="150">
        <f t="shared" si="22"/>
        <v>0</v>
      </c>
      <c r="AI19" s="150">
        <f t="shared" si="22"/>
        <v>0</v>
      </c>
      <c r="AJ19" s="150">
        <f t="shared" si="22"/>
        <v>0</v>
      </c>
      <c r="AK19" s="150">
        <f t="shared" si="22"/>
        <v>0</v>
      </c>
      <c r="AL19" s="150">
        <f t="shared" si="22"/>
        <v>0</v>
      </c>
      <c r="AM19" s="150">
        <f t="shared" si="22"/>
        <v>0</v>
      </c>
      <c r="AN19" s="150">
        <f t="shared" si="22"/>
        <v>0</v>
      </c>
      <c r="AO19" s="150">
        <f t="shared" si="22"/>
        <v>0</v>
      </c>
      <c r="AP19" s="150">
        <f t="shared" si="22"/>
        <v>0</v>
      </c>
      <c r="AQ19" s="150">
        <f t="shared" si="22"/>
        <v>0</v>
      </c>
      <c r="AR19" s="150">
        <f t="shared" si="22"/>
        <v>0</v>
      </c>
      <c r="AS19" s="151">
        <f t="shared" si="22"/>
        <v>0</v>
      </c>
      <c r="AT19" s="129"/>
      <c r="AU19" s="152" t="e">
        <f t="shared" si="17"/>
        <v>#DIV/0!</v>
      </c>
      <c r="AV19" s="152" t="e">
        <f t="shared" si="17"/>
        <v>#DIV/0!</v>
      </c>
      <c r="AW19" s="152" t="e">
        <f t="shared" si="17"/>
        <v>#DIV/0!</v>
      </c>
      <c r="AX19" s="152" t="e">
        <f t="shared" si="17"/>
        <v>#DIV/0!</v>
      </c>
      <c r="AY19" s="152" t="e">
        <f t="shared" si="17"/>
        <v>#DIV/0!</v>
      </c>
      <c r="AZ19" s="152" t="e">
        <f t="shared" si="17"/>
        <v>#DIV/0!</v>
      </c>
      <c r="BA19" s="152" t="e">
        <f t="shared" si="17"/>
        <v>#DIV/0!</v>
      </c>
      <c r="BB19" s="152" t="e">
        <f t="shared" si="17"/>
        <v>#DIV/0!</v>
      </c>
      <c r="BC19" s="152" t="e">
        <f t="shared" si="17"/>
        <v>#DIV/0!</v>
      </c>
      <c r="BD19" s="152" t="e">
        <f t="shared" si="17"/>
        <v>#DIV/0!</v>
      </c>
      <c r="BE19" s="152" t="e">
        <f>AB19/N19</f>
        <v>#DIV/0!</v>
      </c>
      <c r="BF19" s="152" t="e">
        <f t="shared" si="18"/>
        <v>#DIV/0!</v>
      </c>
      <c r="BG19" s="152" t="e">
        <f t="shared" si="18"/>
        <v>#DIV/0!</v>
      </c>
      <c r="BI19" s="153">
        <f>SUM(BI17:BI18)</f>
        <v>0</v>
      </c>
      <c r="BJ19" s="153">
        <f>SUM(BJ17:BJ18)</f>
        <v>0</v>
      </c>
      <c r="BK19" s="153">
        <f>SUM(BK17:BK18)</f>
        <v>0</v>
      </c>
      <c r="BL19" s="153">
        <f>SUM(BL17:BL18)</f>
        <v>0</v>
      </c>
      <c r="BM19" s="153">
        <f>SUM(BI19:BL19)</f>
        <v>0</v>
      </c>
      <c r="BO19" s="153">
        <f>SUM(BO17:BO18)</f>
        <v>0</v>
      </c>
      <c r="BP19" s="153">
        <f>SUM(BP17:BP18)</f>
        <v>0</v>
      </c>
      <c r="BQ19" s="153">
        <f>SUM(BQ17:BQ18)</f>
        <v>0</v>
      </c>
      <c r="BR19" s="153">
        <f>SUM(BR17:BR18)</f>
        <v>0</v>
      </c>
      <c r="BS19" s="153">
        <f>SUM(BO19:BR19)</f>
        <v>0</v>
      </c>
      <c r="BU19" s="154" t="e">
        <f t="shared" si="19"/>
        <v>#DIV/0!</v>
      </c>
      <c r="BV19" s="154" t="e">
        <f t="shared" si="19"/>
        <v>#DIV/0!</v>
      </c>
      <c r="BW19" s="154" t="e">
        <f t="shared" si="19"/>
        <v>#DIV/0!</v>
      </c>
      <c r="BX19" s="154" t="e">
        <f t="shared" si="19"/>
        <v>#DIV/0!</v>
      </c>
      <c r="BY19" s="154" t="e">
        <f t="shared" si="19"/>
        <v>#DIV/0!</v>
      </c>
      <c r="CA19" s="115" t="e">
        <f t="shared" si="20"/>
        <v>#DIV/0!</v>
      </c>
      <c r="CB19" s="115" t="e">
        <f t="shared" si="20"/>
        <v>#DIV/0!</v>
      </c>
    </row>
    <row r="20" spans="1:80" ht="16.2" hidden="1" thickTop="1">
      <c r="A20" s="554"/>
      <c r="B20" s="162"/>
      <c r="C20" s="129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45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9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29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I20" s="133"/>
      <c r="BJ20" s="133"/>
      <c r="BK20" s="133"/>
      <c r="BL20" s="133"/>
      <c r="BM20" s="133"/>
      <c r="BO20" s="133"/>
      <c r="BP20" s="133"/>
      <c r="BQ20" s="133"/>
      <c r="BR20" s="133"/>
      <c r="BS20" s="133"/>
      <c r="BU20" s="134"/>
      <c r="BV20" s="134"/>
      <c r="BW20" s="134"/>
      <c r="BX20" s="134"/>
      <c r="BY20" s="134"/>
    </row>
    <row r="21" spans="1:80" ht="15.6" thickTop="1">
      <c r="A21" s="554"/>
      <c r="B21" s="128" t="s">
        <v>59</v>
      </c>
      <c r="C21" s="129"/>
      <c r="D21" s="130">
        <f t="shared" ref="D21:O21" si="23">D23*D100</f>
        <v>0</v>
      </c>
      <c r="E21" s="130">
        <f t="shared" si="23"/>
        <v>0</v>
      </c>
      <c r="F21" s="130">
        <f t="shared" si="23"/>
        <v>0</v>
      </c>
      <c r="G21" s="130">
        <f t="shared" si="23"/>
        <v>0</v>
      </c>
      <c r="H21" s="130">
        <f t="shared" si="23"/>
        <v>0</v>
      </c>
      <c r="I21" s="130">
        <f t="shared" si="23"/>
        <v>0</v>
      </c>
      <c r="J21" s="130">
        <f t="shared" si="23"/>
        <v>0</v>
      </c>
      <c r="K21" s="130">
        <f t="shared" si="23"/>
        <v>0</v>
      </c>
      <c r="L21" s="130">
        <f t="shared" si="23"/>
        <v>0</v>
      </c>
      <c r="M21" s="130">
        <f t="shared" si="23"/>
        <v>0</v>
      </c>
      <c r="N21" s="130">
        <f t="shared" si="23"/>
        <v>0</v>
      </c>
      <c r="O21" s="130">
        <f t="shared" si="23"/>
        <v>0</v>
      </c>
      <c r="P21" s="130">
        <f>SUM(D21:O21)</f>
        <v>0</v>
      </c>
      <c r="Q21" s="129"/>
      <c r="X21" s="106"/>
      <c r="AB21" s="106"/>
      <c r="AD21" s="131">
        <f>SUM(R21:AC21)</f>
        <v>0</v>
      </c>
      <c r="AE21" s="131"/>
      <c r="AF21" s="129"/>
      <c r="AG21" s="131">
        <f t="shared" ref="AG21:AR22" si="24">R21-D21</f>
        <v>0</v>
      </c>
      <c r="AH21" s="131">
        <f t="shared" si="24"/>
        <v>0</v>
      </c>
      <c r="AI21" s="131">
        <f t="shared" si="24"/>
        <v>0</v>
      </c>
      <c r="AJ21" s="131">
        <f t="shared" si="24"/>
        <v>0</v>
      </c>
      <c r="AK21" s="131">
        <f t="shared" si="24"/>
        <v>0</v>
      </c>
      <c r="AL21" s="131">
        <f t="shared" si="24"/>
        <v>0</v>
      </c>
      <c r="AM21" s="131">
        <f t="shared" si="24"/>
        <v>0</v>
      </c>
      <c r="AN21" s="131">
        <f t="shared" si="24"/>
        <v>0</v>
      </c>
      <c r="AO21" s="131">
        <f t="shared" si="24"/>
        <v>0</v>
      </c>
      <c r="AP21" s="131">
        <f t="shared" si="24"/>
        <v>0</v>
      </c>
      <c r="AQ21" s="131">
        <f>AB21-N21</f>
        <v>0</v>
      </c>
      <c r="AR21" s="131">
        <f t="shared" si="24"/>
        <v>0</v>
      </c>
      <c r="AS21" s="131">
        <f>SUM(AG21:AR21)</f>
        <v>0</v>
      </c>
      <c r="AT21" s="129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I21" s="133">
        <f>SUM(D21:F21)</f>
        <v>0</v>
      </c>
      <c r="BJ21" s="133">
        <f>SUM(G21:I21)</f>
        <v>0</v>
      </c>
      <c r="BK21" s="133">
        <f>SUM(J21:L21)</f>
        <v>0</v>
      </c>
      <c r="BL21" s="133">
        <f>SUM(M21:O21)</f>
        <v>0</v>
      </c>
      <c r="BM21" s="133">
        <f>SUM(BI21:BL21)</f>
        <v>0</v>
      </c>
      <c r="BO21" s="133">
        <f>SUM(R21:T21)</f>
        <v>0</v>
      </c>
      <c r="BP21" s="133">
        <f>SUM(U21:W21)</f>
        <v>0</v>
      </c>
      <c r="BQ21" s="133">
        <f>SUM(X21:Z21)</f>
        <v>0</v>
      </c>
      <c r="BR21" s="133">
        <f>SUM(AA21:AC21)</f>
        <v>0</v>
      </c>
      <c r="BS21" s="133">
        <f>SUM(BO21:BR21)</f>
        <v>0</v>
      </c>
      <c r="BU21" s="134" t="e">
        <f t="shared" ref="BU21:BY23" si="25">BO21/BI21</f>
        <v>#DIV/0!</v>
      </c>
      <c r="BV21" s="134" t="e">
        <f t="shared" si="25"/>
        <v>#DIV/0!</v>
      </c>
      <c r="BW21" s="134" t="e">
        <f t="shared" si="25"/>
        <v>#DIV/0!</v>
      </c>
      <c r="BX21" s="134" t="e">
        <f t="shared" si="25"/>
        <v>#DIV/0!</v>
      </c>
      <c r="BY21" s="134" t="e">
        <f t="shared" si="25"/>
        <v>#DIV/0!</v>
      </c>
      <c r="CA21" s="115" t="e">
        <f t="shared" ref="CA21:CB23" si="26">U21/G21</f>
        <v>#DIV/0!</v>
      </c>
      <c r="CB21" s="115" t="e">
        <f t="shared" si="26"/>
        <v>#DIV/0!</v>
      </c>
    </row>
    <row r="22" spans="1:80">
      <c r="A22" s="554"/>
      <c r="B22" s="135" t="s">
        <v>60</v>
      </c>
      <c r="C22" s="136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29"/>
      <c r="X22" s="106"/>
      <c r="AB22" s="106"/>
      <c r="AD22" s="138">
        <f>SUM(R22:AC22)</f>
        <v>0</v>
      </c>
      <c r="AE22" s="131"/>
      <c r="AF22" s="129"/>
      <c r="AG22" s="138">
        <f t="shared" si="24"/>
        <v>0</v>
      </c>
      <c r="AH22" s="138">
        <f t="shared" si="24"/>
        <v>0</v>
      </c>
      <c r="AI22" s="138">
        <f t="shared" si="24"/>
        <v>0</v>
      </c>
      <c r="AJ22" s="138">
        <f t="shared" si="24"/>
        <v>0</v>
      </c>
      <c r="AK22" s="138">
        <f t="shared" si="24"/>
        <v>0</v>
      </c>
      <c r="AL22" s="138">
        <f t="shared" si="24"/>
        <v>0</v>
      </c>
      <c r="AM22" s="138">
        <f t="shared" si="24"/>
        <v>0</v>
      </c>
      <c r="AN22" s="138">
        <f t="shared" si="24"/>
        <v>0</v>
      </c>
      <c r="AO22" s="138">
        <f t="shared" si="24"/>
        <v>0</v>
      </c>
      <c r="AP22" s="138">
        <f t="shared" si="24"/>
        <v>0</v>
      </c>
      <c r="AQ22" s="138">
        <f>AB22-N22</f>
        <v>0</v>
      </c>
      <c r="AR22" s="138">
        <f t="shared" si="24"/>
        <v>0</v>
      </c>
      <c r="AS22" s="138">
        <f>SUM(AG22:AR22)</f>
        <v>0</v>
      </c>
      <c r="AT22" s="129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I22" s="140">
        <f>SUM(D22:F22)</f>
        <v>0</v>
      </c>
      <c r="BJ22" s="140">
        <f>SUM(G22:I22)</f>
        <v>0</v>
      </c>
      <c r="BK22" s="140">
        <f>SUM(J22:L22)</f>
        <v>0</v>
      </c>
      <c r="BL22" s="140">
        <f>SUM(M22:O22)</f>
        <v>0</v>
      </c>
      <c r="BM22" s="140">
        <f>SUM(BI22:BL22)</f>
        <v>0</v>
      </c>
      <c r="BO22" s="140">
        <f>SUM(R22:T22)</f>
        <v>0</v>
      </c>
      <c r="BP22" s="140">
        <f>SUM(U22:W22)</f>
        <v>0</v>
      </c>
      <c r="BQ22" s="140">
        <f>SUM(X22:Z22)</f>
        <v>0</v>
      </c>
      <c r="BR22" s="140">
        <f>SUM(AA22:AC22)</f>
        <v>0</v>
      </c>
      <c r="BS22" s="140">
        <f>SUM(BO22:BR22)</f>
        <v>0</v>
      </c>
      <c r="BU22" s="141" t="e">
        <f t="shared" si="25"/>
        <v>#DIV/0!</v>
      </c>
      <c r="BV22" s="141" t="e">
        <f t="shared" si="25"/>
        <v>#DIV/0!</v>
      </c>
      <c r="BW22" s="141" t="e">
        <f t="shared" si="25"/>
        <v>#DIV/0!</v>
      </c>
      <c r="BX22" s="141" t="e">
        <f t="shared" si="25"/>
        <v>#DIV/0!</v>
      </c>
      <c r="BY22" s="141" t="e">
        <f t="shared" si="25"/>
        <v>#DIV/0!</v>
      </c>
      <c r="CA22" s="115" t="e">
        <f t="shared" si="26"/>
        <v>#DIV/0!</v>
      </c>
      <c r="CB22" s="115" t="e">
        <f t="shared" si="26"/>
        <v>#DIV/0!</v>
      </c>
    </row>
    <row r="23" spans="1:80" ht="16.2" thickBot="1">
      <c r="A23" s="554"/>
      <c r="B23" s="142" t="s">
        <v>65</v>
      </c>
      <c r="C23" s="143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5"/>
      <c r="R23" s="146">
        <f t="shared" ref="R23:AD23" si="27">SUM(R21:R22)</f>
        <v>0</v>
      </c>
      <c r="S23" s="146">
        <f t="shared" si="27"/>
        <v>0</v>
      </c>
      <c r="T23" s="146">
        <f t="shared" si="27"/>
        <v>0</v>
      </c>
      <c r="U23" s="146">
        <f t="shared" si="27"/>
        <v>0</v>
      </c>
      <c r="V23" s="146">
        <f t="shared" si="27"/>
        <v>0</v>
      </c>
      <c r="W23" s="146">
        <f t="shared" si="27"/>
        <v>0</v>
      </c>
      <c r="X23" s="146">
        <f t="shared" si="27"/>
        <v>0</v>
      </c>
      <c r="Y23" s="146">
        <f t="shared" si="27"/>
        <v>0</v>
      </c>
      <c r="Z23" s="146">
        <f t="shared" si="27"/>
        <v>0</v>
      </c>
      <c r="AA23" s="146">
        <f t="shared" si="27"/>
        <v>0</v>
      </c>
      <c r="AB23" s="146">
        <f t="shared" si="27"/>
        <v>0</v>
      </c>
      <c r="AC23" s="146">
        <f t="shared" si="27"/>
        <v>0</v>
      </c>
      <c r="AD23" s="146">
        <f t="shared" si="27"/>
        <v>0</v>
      </c>
      <c r="AE23" s="148"/>
      <c r="AF23" s="149"/>
      <c r="AG23" s="150">
        <f t="shared" ref="AG23:AS23" si="28">SUM(AG21:AG22)</f>
        <v>0</v>
      </c>
      <c r="AH23" s="150">
        <f t="shared" si="28"/>
        <v>0</v>
      </c>
      <c r="AI23" s="150">
        <f t="shared" si="28"/>
        <v>0</v>
      </c>
      <c r="AJ23" s="150">
        <f t="shared" si="28"/>
        <v>0</v>
      </c>
      <c r="AK23" s="150">
        <f t="shared" si="28"/>
        <v>0</v>
      </c>
      <c r="AL23" s="150">
        <f t="shared" si="28"/>
        <v>0</v>
      </c>
      <c r="AM23" s="150">
        <f t="shared" si="28"/>
        <v>0</v>
      </c>
      <c r="AN23" s="150">
        <f t="shared" si="28"/>
        <v>0</v>
      </c>
      <c r="AO23" s="150">
        <f t="shared" si="28"/>
        <v>0</v>
      </c>
      <c r="AP23" s="150">
        <f t="shared" si="28"/>
        <v>0</v>
      </c>
      <c r="AQ23" s="150">
        <f t="shared" si="28"/>
        <v>0</v>
      </c>
      <c r="AR23" s="150">
        <f t="shared" si="28"/>
        <v>0</v>
      </c>
      <c r="AS23" s="151">
        <f t="shared" si="28"/>
        <v>0</v>
      </c>
      <c r="AT23" s="129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I23" s="153">
        <f>SUM(BI21:BI22)</f>
        <v>0</v>
      </c>
      <c r="BJ23" s="153">
        <f>SUM(BJ21:BJ22)</f>
        <v>0</v>
      </c>
      <c r="BK23" s="153">
        <f>SUM(BK21:BK22)</f>
        <v>0</v>
      </c>
      <c r="BL23" s="153">
        <f>SUM(BL21:BL22)</f>
        <v>0</v>
      </c>
      <c r="BM23" s="153">
        <f>SUM(BI23:BL23)</f>
        <v>0</v>
      </c>
      <c r="BO23" s="153">
        <f>SUM(BO21:BO22)</f>
        <v>0</v>
      </c>
      <c r="BP23" s="153">
        <f>SUM(BP21:BP22)</f>
        <v>0</v>
      </c>
      <c r="BQ23" s="153">
        <f>SUM(BQ21:BQ22)</f>
        <v>0</v>
      </c>
      <c r="BR23" s="153">
        <f>SUM(BR21:BR22)</f>
        <v>0</v>
      </c>
      <c r="BS23" s="153">
        <f>SUM(BO23:BR23)</f>
        <v>0</v>
      </c>
      <c r="BU23" s="154" t="e">
        <f t="shared" si="25"/>
        <v>#DIV/0!</v>
      </c>
      <c r="BV23" s="154" t="e">
        <f t="shared" si="25"/>
        <v>#DIV/0!</v>
      </c>
      <c r="BW23" s="154" t="e">
        <f t="shared" si="25"/>
        <v>#DIV/0!</v>
      </c>
      <c r="BX23" s="154" t="e">
        <f t="shared" si="25"/>
        <v>#DIV/0!</v>
      </c>
      <c r="BY23" s="154" t="e">
        <f t="shared" si="25"/>
        <v>#DIV/0!</v>
      </c>
      <c r="CA23" s="115" t="e">
        <f t="shared" si="26"/>
        <v>#DIV/0!</v>
      </c>
      <c r="CB23" s="115" t="e">
        <f t="shared" si="26"/>
        <v>#DIV/0!</v>
      </c>
    </row>
    <row r="24" spans="1:80" ht="16.2" thickTop="1">
      <c r="A24" s="554"/>
      <c r="B24" s="162"/>
      <c r="C24" s="129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45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9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29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I24" s="133"/>
      <c r="BJ24" s="133"/>
      <c r="BK24" s="133"/>
      <c r="BL24" s="133"/>
      <c r="BM24" s="133"/>
      <c r="BO24" s="133"/>
      <c r="BP24" s="133"/>
      <c r="BQ24" s="133"/>
      <c r="BR24" s="133"/>
      <c r="BS24" s="133"/>
      <c r="BU24" s="134"/>
      <c r="BV24" s="134"/>
      <c r="BW24" s="134"/>
      <c r="BX24" s="134"/>
      <c r="BY24" s="134"/>
    </row>
    <row r="25" spans="1:80">
      <c r="A25" s="554"/>
      <c r="B25" s="128" t="s">
        <v>59</v>
      </c>
      <c r="C25" s="129"/>
      <c r="D25" s="130">
        <v>9265411.4280192014</v>
      </c>
      <c r="E25" s="130">
        <v>8142336.3225845424</v>
      </c>
      <c r="F25" s="130">
        <v>9770803.5871014521</v>
      </c>
      <c r="G25" s="130">
        <v>12213504.483876813</v>
      </c>
      <c r="H25" s="130">
        <v>11724964.304521739</v>
      </c>
      <c r="I25" s="130">
        <v>11959463.590612175</v>
      </c>
      <c r="J25" s="130">
        <v>12557436.770142784</v>
      </c>
      <c r="K25" s="130">
        <v>13813180.447157064</v>
      </c>
      <c r="L25" s="130">
        <v>16575816.536588477</v>
      </c>
      <c r="M25" s="130">
        <v>19062189.017076746</v>
      </c>
      <c r="N25" s="130">
        <v>24780845.722199768</v>
      </c>
      <c r="O25" s="130">
        <v>32215099.438859701</v>
      </c>
      <c r="P25" s="130">
        <f>SUM(D25:O25)</f>
        <v>182081051.64874047</v>
      </c>
      <c r="Q25" s="129"/>
      <c r="R25" s="404">
        <f t="array" ref="R25:AC25">TRANSPOSE('TH_YouTube Performance'!R6:R17)</f>
        <v>5853720</v>
      </c>
      <c r="S25" s="404">
        <v>5740417</v>
      </c>
      <c r="T25" s="404">
        <v>8280425</v>
      </c>
      <c r="U25" s="404">
        <v>11952318</v>
      </c>
      <c r="V25" s="404">
        <v>13828333</v>
      </c>
      <c r="W25" s="404">
        <v>14428229</v>
      </c>
      <c r="X25" s="404">
        <v>24704007</v>
      </c>
      <c r="Y25" s="404">
        <v>63006163</v>
      </c>
      <c r="Z25" s="404">
        <v>9336576</v>
      </c>
      <c r="AA25" s="404">
        <v>0</v>
      </c>
      <c r="AB25" s="404">
        <v>0</v>
      </c>
      <c r="AC25" s="404">
        <v>0</v>
      </c>
      <c r="AD25" s="404">
        <f>SUM(R25:AC25)</f>
        <v>157130188</v>
      </c>
      <c r="AE25" s="131"/>
      <c r="AF25" s="129"/>
      <c r="AG25" s="131">
        <f t="shared" ref="AG25:AR26" si="29">R25-D25</f>
        <v>-3411691.4280192014</v>
      </c>
      <c r="AH25" s="131">
        <f t="shared" si="29"/>
        <v>-2401919.3225845424</v>
      </c>
      <c r="AI25" s="131">
        <f t="shared" si="29"/>
        <v>-1490378.5871014521</v>
      </c>
      <c r="AJ25" s="131">
        <f t="shared" si="29"/>
        <v>-261186.4838768132</v>
      </c>
      <c r="AK25" s="131">
        <f t="shared" si="29"/>
        <v>2103368.6954782605</v>
      </c>
      <c r="AL25" s="131">
        <f t="shared" si="29"/>
        <v>2468765.4093878251</v>
      </c>
      <c r="AM25" s="131">
        <f t="shared" si="29"/>
        <v>12146570.229857216</v>
      </c>
      <c r="AN25" s="131">
        <f t="shared" si="29"/>
        <v>49192982.552842937</v>
      </c>
      <c r="AO25" s="131">
        <f t="shared" si="29"/>
        <v>-7239240.536588477</v>
      </c>
      <c r="AP25" s="131">
        <f t="shared" si="29"/>
        <v>-19062189.017076746</v>
      </c>
      <c r="AQ25" s="131">
        <f>AB25-N25</f>
        <v>-24780845.722199768</v>
      </c>
      <c r="AR25" s="131">
        <f t="shared" si="29"/>
        <v>-32215099.438859701</v>
      </c>
      <c r="AS25" s="131">
        <f>SUM(AG25:AR25)</f>
        <v>-24950863.648740456</v>
      </c>
      <c r="AT25" s="129"/>
      <c r="AU25" s="164">
        <f t="shared" ref="AU25:BG27" si="30">(R25-D25)/D25</f>
        <v>-0.36821801757254152</v>
      </c>
      <c r="AV25" s="164">
        <f t="shared" si="30"/>
        <v>-0.29499141615193375</v>
      </c>
      <c r="AW25" s="164">
        <f t="shared" si="30"/>
        <v>-0.1525338805365935</v>
      </c>
      <c r="AX25" s="164">
        <f t="shared" si="30"/>
        <v>-2.1385056534887956E-2</v>
      </c>
      <c r="AY25" s="164">
        <f t="shared" si="30"/>
        <v>0.17939233253504194</v>
      </c>
      <c r="AZ25" s="164">
        <f t="shared" si="30"/>
        <v>0.20642777083461611</v>
      </c>
      <c r="BA25" s="164">
        <f t="shared" si="30"/>
        <v>0.96728101858633553</v>
      </c>
      <c r="BB25" s="164">
        <f t="shared" si="30"/>
        <v>3.561307458556187</v>
      </c>
      <c r="BC25" s="164">
        <f t="shared" si="30"/>
        <v>-0.43673507851688664</v>
      </c>
      <c r="BD25" s="164">
        <f t="shared" si="30"/>
        <v>-1</v>
      </c>
      <c r="BE25" s="164">
        <f>(AB25-N25)/N25</f>
        <v>-1</v>
      </c>
      <c r="BF25" s="164">
        <f t="shared" si="30"/>
        <v>-1</v>
      </c>
      <c r="BG25" s="164">
        <f t="shared" si="30"/>
        <v>-0.1370316319178238</v>
      </c>
      <c r="BI25" s="133">
        <f>SUM(D25:F25)</f>
        <v>27178551.337705195</v>
      </c>
      <c r="BJ25" s="133">
        <f>SUM(G25:I25)</f>
        <v>35897932.379010729</v>
      </c>
      <c r="BK25" s="133">
        <f>SUM(J25:L25)</f>
        <v>42946433.753888324</v>
      </c>
      <c r="BL25" s="133">
        <f>SUM(M25:O25)</f>
        <v>76058134.178136215</v>
      </c>
      <c r="BM25" s="133">
        <f>SUM(BI25:BL25)</f>
        <v>182081051.64874047</v>
      </c>
      <c r="BO25" s="133">
        <f>SUM(R25:T25)</f>
        <v>19874562</v>
      </c>
      <c r="BP25" s="133">
        <f>SUM(U25:W25)</f>
        <v>40208880</v>
      </c>
      <c r="BQ25" s="133">
        <f>SUM(X25:Z25)</f>
        <v>97046746</v>
      </c>
      <c r="BR25" s="133">
        <f>SUM(AA25:AC25)</f>
        <v>0</v>
      </c>
      <c r="BS25" s="133">
        <f>SUM(BO25:BR25)</f>
        <v>157130188</v>
      </c>
      <c r="BU25" s="134">
        <f t="shared" ref="BU25:BY27" si="31">BO25/BI25</f>
        <v>0.7312590635553019</v>
      </c>
      <c r="BV25" s="134">
        <f t="shared" si="31"/>
        <v>1.1200890228293441</v>
      </c>
      <c r="BW25" s="134">
        <f t="shared" si="31"/>
        <v>2.2597160582911844</v>
      </c>
      <c r="BX25" s="134">
        <f t="shared" si="31"/>
        <v>0</v>
      </c>
      <c r="BY25" s="134">
        <f t="shared" si="31"/>
        <v>0.86296836808217614</v>
      </c>
      <c r="CA25" s="115">
        <f t="shared" ref="CA25:CB28" si="32">U25/G25</f>
        <v>0.97861494346511202</v>
      </c>
      <c r="CB25" s="115">
        <f t="shared" si="32"/>
        <v>1.1793923325350419</v>
      </c>
    </row>
    <row r="26" spans="1:80">
      <c r="A26" s="554"/>
      <c r="B26" s="135" t="s">
        <v>60</v>
      </c>
      <c r="C26" s="136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29"/>
      <c r="R26" s="404">
        <f t="array" ref="R26:AC26">TRANSPOSE('TH_YouTube Performance'!AA6:AA17)</f>
        <v>574123</v>
      </c>
      <c r="S26" s="404">
        <v>496473</v>
      </c>
      <c r="T26" s="404">
        <v>705808</v>
      </c>
      <c r="U26" s="404">
        <v>1035496</v>
      </c>
      <c r="V26" s="404">
        <v>1351092</v>
      </c>
      <c r="W26" s="404">
        <v>1901191</v>
      </c>
      <c r="X26" s="404">
        <v>2128570</v>
      </c>
      <c r="Y26" s="404">
        <v>3961672</v>
      </c>
      <c r="Z26" s="404">
        <v>556118</v>
      </c>
      <c r="AA26" s="404">
        <v>0</v>
      </c>
      <c r="AB26" s="404">
        <v>0</v>
      </c>
      <c r="AC26" s="404">
        <v>0</v>
      </c>
      <c r="AD26" s="404">
        <f>SUM(R26:AC26)</f>
        <v>12710543</v>
      </c>
      <c r="AE26" s="131"/>
      <c r="AF26" s="129"/>
      <c r="AG26" s="138">
        <f t="shared" si="29"/>
        <v>574123</v>
      </c>
      <c r="AH26" s="138">
        <f t="shared" si="29"/>
        <v>496473</v>
      </c>
      <c r="AI26" s="138">
        <f t="shared" si="29"/>
        <v>705808</v>
      </c>
      <c r="AJ26" s="138">
        <f t="shared" si="29"/>
        <v>1035496</v>
      </c>
      <c r="AK26" s="138">
        <f t="shared" si="29"/>
        <v>1351092</v>
      </c>
      <c r="AL26" s="138">
        <f t="shared" si="29"/>
        <v>1901191</v>
      </c>
      <c r="AM26" s="138">
        <f t="shared" si="29"/>
        <v>2128570</v>
      </c>
      <c r="AN26" s="138">
        <f t="shared" si="29"/>
        <v>3961672</v>
      </c>
      <c r="AO26" s="138">
        <f t="shared" si="29"/>
        <v>556118</v>
      </c>
      <c r="AP26" s="138">
        <f t="shared" si="29"/>
        <v>0</v>
      </c>
      <c r="AQ26" s="138">
        <f>AB26-N26</f>
        <v>0</v>
      </c>
      <c r="AR26" s="138">
        <f t="shared" si="29"/>
        <v>0</v>
      </c>
      <c r="AS26" s="138">
        <f>SUM(AG26:AR26)</f>
        <v>12710543</v>
      </c>
      <c r="AT26" s="129"/>
      <c r="AU26" s="164" t="e">
        <f t="shared" si="30"/>
        <v>#DIV/0!</v>
      </c>
      <c r="AV26" s="164" t="e">
        <f t="shared" si="30"/>
        <v>#DIV/0!</v>
      </c>
      <c r="AW26" s="164" t="e">
        <f t="shared" si="30"/>
        <v>#DIV/0!</v>
      </c>
      <c r="AX26" s="164" t="e">
        <f t="shared" si="30"/>
        <v>#DIV/0!</v>
      </c>
      <c r="AY26" s="164" t="e">
        <f t="shared" si="30"/>
        <v>#DIV/0!</v>
      </c>
      <c r="AZ26" s="164" t="e">
        <f t="shared" si="30"/>
        <v>#DIV/0!</v>
      </c>
      <c r="BA26" s="164" t="e">
        <f t="shared" si="30"/>
        <v>#DIV/0!</v>
      </c>
      <c r="BB26" s="164" t="e">
        <f t="shared" si="30"/>
        <v>#DIV/0!</v>
      </c>
      <c r="BC26" s="164" t="e">
        <f t="shared" si="30"/>
        <v>#DIV/0!</v>
      </c>
      <c r="BD26" s="164" t="e">
        <f t="shared" si="30"/>
        <v>#DIV/0!</v>
      </c>
      <c r="BE26" s="164" t="e">
        <f>(AB26-N26)/N26</f>
        <v>#DIV/0!</v>
      </c>
      <c r="BF26" s="164" t="e">
        <f t="shared" si="30"/>
        <v>#DIV/0!</v>
      </c>
      <c r="BG26" s="164" t="e">
        <f t="shared" si="30"/>
        <v>#DIV/0!</v>
      </c>
      <c r="BI26" s="140">
        <f>SUM(D26:F26)</f>
        <v>0</v>
      </c>
      <c r="BJ26" s="140">
        <f>SUM(G26:I26)</f>
        <v>0</v>
      </c>
      <c r="BK26" s="140">
        <f>SUM(J26:L26)</f>
        <v>0</v>
      </c>
      <c r="BL26" s="140">
        <f>SUM(M26:O26)</f>
        <v>0</v>
      </c>
      <c r="BM26" s="140">
        <f>SUM(BI26:BL26)</f>
        <v>0</v>
      </c>
      <c r="BO26" s="140">
        <f>SUM(R26:T26)</f>
        <v>1776404</v>
      </c>
      <c r="BP26" s="140">
        <f>SUM(U26:W26)</f>
        <v>4287779</v>
      </c>
      <c r="BQ26" s="140">
        <f>SUM(X26:Z26)</f>
        <v>6646360</v>
      </c>
      <c r="BR26" s="140">
        <f>SUM(AA26:AC26)</f>
        <v>0</v>
      </c>
      <c r="BS26" s="140">
        <f>SUM(BO26:BR26)</f>
        <v>12710543</v>
      </c>
      <c r="BU26" s="141" t="e">
        <f t="shared" si="31"/>
        <v>#DIV/0!</v>
      </c>
      <c r="BV26" s="141" t="e">
        <f t="shared" si="31"/>
        <v>#DIV/0!</v>
      </c>
      <c r="BW26" s="141" t="e">
        <f t="shared" si="31"/>
        <v>#DIV/0!</v>
      </c>
      <c r="BX26" s="141" t="e">
        <f t="shared" si="31"/>
        <v>#DIV/0!</v>
      </c>
      <c r="BY26" s="141" t="e">
        <f t="shared" si="31"/>
        <v>#DIV/0!</v>
      </c>
      <c r="CA26" s="115" t="e">
        <f t="shared" si="32"/>
        <v>#DIV/0!</v>
      </c>
      <c r="CB26" s="115" t="e">
        <f t="shared" si="32"/>
        <v>#DIV/0!</v>
      </c>
    </row>
    <row r="27" spans="1:80" ht="16.2" thickBot="1">
      <c r="A27" s="554"/>
      <c r="B27" s="142" t="s">
        <v>66</v>
      </c>
      <c r="C27" s="143"/>
      <c r="D27" s="144">
        <f t="shared" ref="D27:P27" si="33">SUM(D25:D26)</f>
        <v>9265411.4280192014</v>
      </c>
      <c r="E27" s="144">
        <f t="shared" si="33"/>
        <v>8142336.3225845424</v>
      </c>
      <c r="F27" s="144">
        <f t="shared" si="33"/>
        <v>9770803.5871014521</v>
      </c>
      <c r="G27" s="144">
        <f t="shared" si="33"/>
        <v>12213504.483876813</v>
      </c>
      <c r="H27" s="144">
        <f t="shared" si="33"/>
        <v>11724964.304521739</v>
      </c>
      <c r="I27" s="144">
        <f t="shared" si="33"/>
        <v>11959463.590612175</v>
      </c>
      <c r="J27" s="144">
        <f t="shared" si="33"/>
        <v>12557436.770142784</v>
      </c>
      <c r="K27" s="144">
        <f t="shared" si="33"/>
        <v>13813180.447157064</v>
      </c>
      <c r="L27" s="144">
        <f t="shared" si="33"/>
        <v>16575816.536588477</v>
      </c>
      <c r="M27" s="144">
        <f t="shared" si="33"/>
        <v>19062189.017076746</v>
      </c>
      <c r="N27" s="144">
        <f t="shared" si="33"/>
        <v>24780845.722199768</v>
      </c>
      <c r="O27" s="144">
        <f t="shared" si="33"/>
        <v>32215099.438859701</v>
      </c>
      <c r="P27" s="144">
        <f t="shared" si="33"/>
        <v>182081051.64874047</v>
      </c>
      <c r="Q27" s="145"/>
      <c r="R27" s="405">
        <f t="shared" ref="R27:AA27" si="34">SUM(R25:R26)</f>
        <v>6427843</v>
      </c>
      <c r="S27" s="405">
        <f t="shared" si="34"/>
        <v>6236890</v>
      </c>
      <c r="T27" s="405">
        <f t="shared" si="34"/>
        <v>8986233</v>
      </c>
      <c r="U27" s="405">
        <f t="shared" si="34"/>
        <v>12987814</v>
      </c>
      <c r="V27" s="405">
        <f t="shared" si="34"/>
        <v>15179425</v>
      </c>
      <c r="W27" s="405">
        <f t="shared" si="34"/>
        <v>16329420</v>
      </c>
      <c r="X27" s="405">
        <f t="shared" si="34"/>
        <v>26832577</v>
      </c>
      <c r="Y27" s="405">
        <f t="shared" si="34"/>
        <v>66967835</v>
      </c>
      <c r="Z27" s="405">
        <f t="shared" si="34"/>
        <v>9892694</v>
      </c>
      <c r="AA27" s="405">
        <f t="shared" si="34"/>
        <v>0</v>
      </c>
      <c r="AB27" s="405">
        <f>SUM(AB25:AB26)</f>
        <v>0</v>
      </c>
      <c r="AC27" s="405">
        <f>SUM(AC25:AC26)</f>
        <v>0</v>
      </c>
      <c r="AD27" s="405">
        <f t="shared" ref="AD27" si="35">SUM(AD25:AD26)</f>
        <v>169840731</v>
      </c>
      <c r="AE27" s="148"/>
      <c r="AF27" s="149"/>
      <c r="AG27" s="150">
        <f t="shared" ref="AG27:AS27" si="36">SUM(AG25:AG26)</f>
        <v>-2837568.4280192014</v>
      </c>
      <c r="AH27" s="150">
        <f t="shared" si="36"/>
        <v>-1905446.3225845424</v>
      </c>
      <c r="AI27" s="150">
        <f t="shared" si="36"/>
        <v>-784570.58710145205</v>
      </c>
      <c r="AJ27" s="150">
        <f t="shared" si="36"/>
        <v>774309.5161231868</v>
      </c>
      <c r="AK27" s="150">
        <f t="shared" si="36"/>
        <v>3454460.6954782605</v>
      </c>
      <c r="AL27" s="150">
        <f t="shared" si="36"/>
        <v>4369956.4093878251</v>
      </c>
      <c r="AM27" s="150">
        <f t="shared" si="36"/>
        <v>14275140.229857216</v>
      </c>
      <c r="AN27" s="150">
        <f t="shared" si="36"/>
        <v>53154654.552842937</v>
      </c>
      <c r="AO27" s="150">
        <f t="shared" si="36"/>
        <v>-6683122.536588477</v>
      </c>
      <c r="AP27" s="150">
        <f t="shared" si="36"/>
        <v>-19062189.017076746</v>
      </c>
      <c r="AQ27" s="150">
        <f t="shared" si="36"/>
        <v>-24780845.722199768</v>
      </c>
      <c r="AR27" s="150">
        <f t="shared" si="36"/>
        <v>-32215099.438859701</v>
      </c>
      <c r="AS27" s="151">
        <f t="shared" si="36"/>
        <v>-12240320.648740456</v>
      </c>
      <c r="AT27" s="129"/>
      <c r="AU27" s="165">
        <f t="shared" si="30"/>
        <v>-0.30625390464995561</v>
      </c>
      <c r="AV27" s="165">
        <f t="shared" si="30"/>
        <v>-0.23401714779324115</v>
      </c>
      <c r="AW27" s="165">
        <f t="shared" si="30"/>
        <v>-8.0297447401068686E-2</v>
      </c>
      <c r="AX27" s="165">
        <f t="shared" si="30"/>
        <v>6.3397816502655857E-2</v>
      </c>
      <c r="AY27" s="165">
        <f t="shared" si="30"/>
        <v>0.29462441042537296</v>
      </c>
      <c r="AZ27" s="165">
        <f t="shared" si="30"/>
        <v>0.36539735885964914</v>
      </c>
      <c r="BA27" s="165">
        <f t="shared" si="30"/>
        <v>1.1367877450753749</v>
      </c>
      <c r="BB27" s="165">
        <f t="shared" si="30"/>
        <v>3.8481112120549232</v>
      </c>
      <c r="BC27" s="165">
        <f t="shared" si="30"/>
        <v>-0.40318511741708457</v>
      </c>
      <c r="BD27" s="165">
        <f t="shared" si="30"/>
        <v>-1</v>
      </c>
      <c r="BE27" s="165">
        <f>(AB27-N27)/N27</f>
        <v>-1</v>
      </c>
      <c r="BF27" s="165">
        <f t="shared" si="30"/>
        <v>-1</v>
      </c>
      <c r="BG27" s="165">
        <f t="shared" si="30"/>
        <v>-6.7224571353826215E-2</v>
      </c>
      <c r="BI27" s="153">
        <f>SUM(BI25:BI26)</f>
        <v>27178551.337705195</v>
      </c>
      <c r="BJ27" s="153">
        <f>SUM(BJ25:BJ26)</f>
        <v>35897932.379010729</v>
      </c>
      <c r="BK27" s="153">
        <f>SUM(BK25:BK26)</f>
        <v>42946433.753888324</v>
      </c>
      <c r="BL27" s="153">
        <f>SUM(BL25:BL26)</f>
        <v>76058134.178136215</v>
      </c>
      <c r="BM27" s="153">
        <f>SUM(BI27:BL27)</f>
        <v>182081051.64874047</v>
      </c>
      <c r="BO27" s="153">
        <f>SUM(BO25:BO26)</f>
        <v>21650966</v>
      </c>
      <c r="BP27" s="153">
        <f>SUM(BP25:BP26)</f>
        <v>44496659</v>
      </c>
      <c r="BQ27" s="153">
        <f>SUM(BQ25:BQ26)</f>
        <v>103693106</v>
      </c>
      <c r="BR27" s="153">
        <f>SUM(BR25:BR26)</f>
        <v>0</v>
      </c>
      <c r="BS27" s="153">
        <f>SUM(BO27:BR27)</f>
        <v>169840731</v>
      </c>
      <c r="BU27" s="154">
        <f t="shared" si="31"/>
        <v>0.79661957442019005</v>
      </c>
      <c r="BV27" s="154">
        <f t="shared" si="31"/>
        <v>1.239532643000266</v>
      </c>
      <c r="BW27" s="154">
        <f t="shared" si="31"/>
        <v>2.4144753577032865</v>
      </c>
      <c r="BX27" s="154">
        <f t="shared" si="31"/>
        <v>0</v>
      </c>
      <c r="BY27" s="154">
        <f t="shared" si="31"/>
        <v>0.9327754286461738</v>
      </c>
      <c r="CA27" s="115">
        <f t="shared" si="32"/>
        <v>1.0633978165026559</v>
      </c>
      <c r="CB27" s="115">
        <f t="shared" si="32"/>
        <v>1.294624410425373</v>
      </c>
    </row>
    <row r="28" spans="1:80" ht="16.2" thickTop="1">
      <c r="A28" s="166" t="s">
        <v>67</v>
      </c>
      <c r="B28" s="167"/>
      <c r="C28" s="168"/>
      <c r="D28" s="349">
        <f>SUM(D7,D11,D23,D27)</f>
        <v>110365962.40799999</v>
      </c>
      <c r="E28" s="349">
        <f t="shared" ref="E28:P28" si="37">SUM(E7,E11,E23,E27)</f>
        <v>96988330.35887894</v>
      </c>
      <c r="F28" s="349">
        <f t="shared" si="37"/>
        <v>116385996.43065473</v>
      </c>
      <c r="G28" s="349">
        <f t="shared" si="37"/>
        <v>145482495.53831843</v>
      </c>
      <c r="H28" s="349">
        <f t="shared" si="37"/>
        <v>139663195.71678567</v>
      </c>
      <c r="I28" s="349">
        <f t="shared" si="37"/>
        <v>142456459.6311214</v>
      </c>
      <c r="J28" s="349">
        <f t="shared" si="37"/>
        <v>149579282.61267748</v>
      </c>
      <c r="K28" s="349">
        <f t="shared" si="37"/>
        <v>164537210.87394524</v>
      </c>
      <c r="L28" s="349">
        <f t="shared" si="37"/>
        <v>197444653.04873431</v>
      </c>
      <c r="M28" s="349">
        <f t="shared" si="37"/>
        <v>227061351.00604439</v>
      </c>
      <c r="N28" s="349">
        <f t="shared" si="37"/>
        <v>295179756.30785763</v>
      </c>
      <c r="O28" s="349">
        <f t="shared" si="37"/>
        <v>383733683.20021504</v>
      </c>
      <c r="P28" s="349">
        <f t="shared" si="37"/>
        <v>2168878377.1332331</v>
      </c>
      <c r="Q28" s="170"/>
      <c r="R28" s="169">
        <f t="shared" ref="R28" si="38">SUM(R7,R11,R23,R27)</f>
        <v>90177502</v>
      </c>
      <c r="S28" s="169">
        <f t="shared" ref="S28" si="39">SUM(S7,S11,S23,S27)</f>
        <v>87016039</v>
      </c>
      <c r="T28" s="169">
        <f t="shared" ref="T28" si="40">SUM(T7,T11,T23,T27)</f>
        <v>112933032</v>
      </c>
      <c r="U28" s="169">
        <f t="shared" ref="U28" si="41">SUM(U7,U11,U23,U27)</f>
        <v>124267333</v>
      </c>
      <c r="V28" s="169">
        <f t="shared" ref="V28" si="42">SUM(V7,V11,V23,V27)</f>
        <v>121249638</v>
      </c>
      <c r="W28" s="169">
        <f t="shared" ref="W28" si="43">SUM(W7,W11,W23,W27)</f>
        <v>112757699</v>
      </c>
      <c r="X28" s="169">
        <f t="shared" ref="X28" si="44">SUM(X7,X11,X23,X27)</f>
        <v>168849854</v>
      </c>
      <c r="Y28" s="169">
        <f t="shared" ref="Y28" si="45">SUM(Y7,Y11,Y23,Y27)</f>
        <v>236306766</v>
      </c>
      <c r="Z28" s="169">
        <f t="shared" ref="Z28" si="46">SUM(Z7,Z11,Z23,Z27)</f>
        <v>27337115</v>
      </c>
      <c r="AA28" s="169">
        <f t="shared" ref="AA28" si="47">SUM(AA7,AA11,AA23,AA27)</f>
        <v>0</v>
      </c>
      <c r="AB28" s="169">
        <f t="shared" ref="AB28" si="48">SUM(AB7,AB11,AB23,AB27)</f>
        <v>0</v>
      </c>
      <c r="AC28" s="169">
        <f t="shared" ref="AC28" si="49">SUM(AC7,AC11,AC23,AC27)</f>
        <v>0</v>
      </c>
      <c r="AD28" s="169">
        <f t="shared" ref="AD28" si="50">SUM(AD7,AD11,AD23,AD27)</f>
        <v>1080894978</v>
      </c>
      <c r="AE28" s="171">
        <f>AD28/P28</f>
        <v>0.49836587860159259</v>
      </c>
      <c r="AF28" s="149"/>
      <c r="AG28" s="172">
        <f t="shared" ref="AG28:AS28" si="51">AG7+AG15</f>
        <v>-14468.65958135141</v>
      </c>
      <c r="AH28" s="172">
        <f t="shared" si="51"/>
        <v>-5172.9004127249682</v>
      </c>
      <c r="AI28" s="172">
        <f t="shared" si="51"/>
        <v>-19889.880495269965</v>
      </c>
      <c r="AJ28" s="172">
        <f t="shared" si="51"/>
        <v>-33365.850619087454</v>
      </c>
      <c r="AK28" s="172">
        <f t="shared" si="51"/>
        <v>-33777.656594323948</v>
      </c>
      <c r="AL28" s="172">
        <f t="shared" si="51"/>
        <v>-35367.029726210429</v>
      </c>
      <c r="AM28" s="172">
        <f t="shared" si="51"/>
        <v>-38753.53121252096</v>
      </c>
      <c r="AN28" s="172">
        <f t="shared" si="51"/>
        <v>509512.01566622697</v>
      </c>
      <c r="AO28" s="172">
        <f t="shared" si="51"/>
        <v>444883.41879947233</v>
      </c>
      <c r="AP28" s="172">
        <f t="shared" si="51"/>
        <v>-66768.518380606809</v>
      </c>
      <c r="AQ28" s="172">
        <f t="shared" si="51"/>
        <v>-86799.073894788846</v>
      </c>
      <c r="AR28" s="172">
        <f t="shared" si="51"/>
        <v>-112838.7960632255</v>
      </c>
      <c r="AS28" s="172">
        <f t="shared" si="51"/>
        <v>507193.53748558904</v>
      </c>
      <c r="AT28" s="173"/>
      <c r="AU28" s="174">
        <f t="shared" ref="AU28:BF28" si="52">R28/D28</f>
        <v>0.81707711356362345</v>
      </c>
      <c r="AV28" s="174">
        <f t="shared" si="52"/>
        <v>0.89718050282978179</v>
      </c>
      <c r="AW28" s="174">
        <f t="shared" si="52"/>
        <v>0.97033178787353436</v>
      </c>
      <c r="AX28" s="174">
        <f t="shared" si="52"/>
        <v>0.85417377905281677</v>
      </c>
      <c r="AY28" s="174">
        <f t="shared" si="52"/>
        <v>0.86815740809679465</v>
      </c>
      <c r="AZ28" s="174">
        <f t="shared" si="52"/>
        <v>0.79152394557590611</v>
      </c>
      <c r="BA28" s="174">
        <f t="shared" si="52"/>
        <v>1.1288318211635096</v>
      </c>
      <c r="BB28" s="174">
        <f t="shared" si="52"/>
        <v>1.4361904200566438</v>
      </c>
      <c r="BC28" s="174">
        <f t="shared" si="52"/>
        <v>0.13845457234667435</v>
      </c>
      <c r="BD28" s="174">
        <f t="shared" si="52"/>
        <v>0</v>
      </c>
      <c r="BE28" s="174">
        <f>AB28/N28</f>
        <v>0</v>
      </c>
      <c r="BF28" s="174">
        <f t="shared" si="52"/>
        <v>0</v>
      </c>
      <c r="BG28" s="174">
        <f>AD28/P28</f>
        <v>0.49836587860159259</v>
      </c>
      <c r="BI28" s="175">
        <f>BI7+BI15</f>
        <v>95197.440489346336</v>
      </c>
      <c r="BJ28" s="175">
        <f>BJ7+BJ15</f>
        <v>125738.53693962183</v>
      </c>
      <c r="BK28" s="175">
        <f>BK7+BK15</f>
        <v>150427.09674682168</v>
      </c>
      <c r="BL28" s="175">
        <f>BL7+BL15</f>
        <v>266406.38833862112</v>
      </c>
      <c r="BM28" s="175">
        <f>SUM(BI28:BL28)</f>
        <v>637769.46251441096</v>
      </c>
      <c r="BO28" s="175" t="e">
        <f>BO7+BO15+BO19+#REF!+#REF!+BO27</f>
        <v>#REF!</v>
      </c>
      <c r="BP28" s="175" t="e">
        <f>BP7+BP15+BP19+#REF!+#REF!+BP27</f>
        <v>#REF!</v>
      </c>
      <c r="BQ28" s="175" t="e">
        <f>BQ7+BQ15+BQ19+#REF!+#REF!+BQ27</f>
        <v>#REF!</v>
      </c>
      <c r="BR28" s="175" t="e">
        <f>BR7+BR15+BR19+#REF!+#REF!+BR27</f>
        <v>#REF!</v>
      </c>
      <c r="BS28" s="175" t="e">
        <f>BS7+BS15+BS19+#REF!+#REF!+BS27</f>
        <v>#REF!</v>
      </c>
      <c r="BU28" s="176" t="e">
        <f>BO28/BI28</f>
        <v>#REF!</v>
      </c>
      <c r="BV28" s="176" t="e">
        <f>BP28/BJ28</f>
        <v>#REF!</v>
      </c>
      <c r="BW28" s="176" t="e">
        <f>BQ28/BK28</f>
        <v>#REF!</v>
      </c>
      <c r="BX28" s="176" t="e">
        <f>BR28/BL28</f>
        <v>#REF!</v>
      </c>
      <c r="BY28" s="176" t="e">
        <f>BS28/BM28</f>
        <v>#REF!</v>
      </c>
      <c r="CA28" s="115">
        <f t="shared" si="32"/>
        <v>0.85417377905281677</v>
      </c>
      <c r="CB28" s="115">
        <f t="shared" si="32"/>
        <v>0.86815740809679465</v>
      </c>
    </row>
    <row r="29" spans="1:80">
      <c r="A29" s="177"/>
      <c r="B29" s="178"/>
      <c r="C29" s="179"/>
      <c r="D29" s="178"/>
      <c r="E29" s="177"/>
      <c r="F29" s="177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1"/>
      <c r="W29" s="104"/>
      <c r="X29" s="104"/>
      <c r="Y29" s="104"/>
      <c r="Z29" s="104"/>
      <c r="AA29" s="104"/>
      <c r="AB29" s="104"/>
      <c r="AC29" s="105"/>
      <c r="AG29" s="115"/>
      <c r="AH29" s="115"/>
      <c r="BI29" s="182"/>
      <c r="BJ29" s="182"/>
      <c r="BK29" s="182"/>
      <c r="BL29" s="182"/>
      <c r="BM29" s="182"/>
      <c r="BS29" s="182"/>
      <c r="BY29" s="113"/>
    </row>
    <row r="30" spans="1:80">
      <c r="A30" s="553" t="s">
        <v>7</v>
      </c>
      <c r="B30" s="128" t="s">
        <v>59</v>
      </c>
      <c r="C30" s="183"/>
      <c r="D30" s="184">
        <f t="shared" ref="D30:O31" si="53">D5*D55</f>
        <v>5.8416587246432545</v>
      </c>
      <c r="E30" s="184">
        <f t="shared" si="53"/>
        <v>5.1335820742904943</v>
      </c>
      <c r="F30" s="184">
        <f t="shared" si="53"/>
        <v>6.1602984891485937</v>
      </c>
      <c r="G30" s="184">
        <f t="shared" si="53"/>
        <v>7.7003731114357423</v>
      </c>
      <c r="H30" s="184">
        <f t="shared" si="53"/>
        <v>7.3923581869783108</v>
      </c>
      <c r="I30" s="184">
        <f t="shared" si="53"/>
        <v>7.5402053507178772</v>
      </c>
      <c r="J30" s="184">
        <f t="shared" si="53"/>
        <v>7.9172156182537732</v>
      </c>
      <c r="K30" s="184">
        <f t="shared" si="53"/>
        <v>8.7089371800791504</v>
      </c>
      <c r="L30" s="184">
        <f t="shared" si="53"/>
        <v>10.450724616094979</v>
      </c>
      <c r="M30" s="184">
        <f t="shared" si="53"/>
        <v>12.018333308509227</v>
      </c>
      <c r="N30" s="184">
        <f t="shared" si="53"/>
        <v>15.623833301061993</v>
      </c>
      <c r="O30" s="184">
        <f t="shared" si="53"/>
        <v>20.310983291380591</v>
      </c>
      <c r="P30" s="184">
        <f>SUM(D30:O30)</f>
        <v>114.79850325259397</v>
      </c>
      <c r="Q30" s="185"/>
      <c r="R30" s="406">
        <f t="array" ref="R30:AC30">TRANSPOSE('TH_YouTube Performance'!O6:O17)</f>
        <v>0.51000000000000023</v>
      </c>
      <c r="S30" s="406">
        <v>0.97000000000000042</v>
      </c>
      <c r="T30" s="406">
        <v>0.17</v>
      </c>
      <c r="U30" s="406">
        <v>0</v>
      </c>
      <c r="V30" s="406">
        <v>0</v>
      </c>
      <c r="W30" s="406">
        <v>0</v>
      </c>
      <c r="X30" s="406">
        <v>0</v>
      </c>
      <c r="Y30" s="406">
        <v>280.82299999999998</v>
      </c>
      <c r="Z30" s="406">
        <v>230.774</v>
      </c>
      <c r="AA30" s="406">
        <v>0</v>
      </c>
      <c r="AB30" s="406">
        <v>0</v>
      </c>
      <c r="AC30" s="406">
        <v>0</v>
      </c>
      <c r="AD30" s="406">
        <f>SUM(R30:AC30)</f>
        <v>513.24699999999996</v>
      </c>
      <c r="AE30" s="184"/>
      <c r="AF30" s="185"/>
      <c r="AG30" s="186">
        <f t="shared" ref="AG30:AR31" si="54">R30-D30</f>
        <v>-5.3316587246432547</v>
      </c>
      <c r="AH30" s="186">
        <f t="shared" si="54"/>
        <v>-4.1635820742904937</v>
      </c>
      <c r="AI30" s="186">
        <f t="shared" si="54"/>
        <v>-5.9902984891485938</v>
      </c>
      <c r="AJ30" s="186">
        <f t="shared" si="54"/>
        <v>-7.7003731114357423</v>
      </c>
      <c r="AK30" s="186">
        <f t="shared" si="54"/>
        <v>-7.3923581869783108</v>
      </c>
      <c r="AL30" s="186">
        <f t="shared" si="54"/>
        <v>-7.5402053507178772</v>
      </c>
      <c r="AM30" s="186">
        <f t="shared" si="54"/>
        <v>-7.9172156182537732</v>
      </c>
      <c r="AN30" s="186">
        <f t="shared" si="54"/>
        <v>272.11406281992083</v>
      </c>
      <c r="AO30" s="186">
        <f t="shared" si="54"/>
        <v>220.32327538390501</v>
      </c>
      <c r="AP30" s="186">
        <f t="shared" si="54"/>
        <v>-12.018333308509227</v>
      </c>
      <c r="AQ30" s="186">
        <f>AB30-N30</f>
        <v>-15.623833301061993</v>
      </c>
      <c r="AR30" s="186">
        <f t="shared" si="54"/>
        <v>-20.310983291380591</v>
      </c>
      <c r="AS30" s="186">
        <f>SUM(AG30:AR30)</f>
        <v>398.44849674740595</v>
      </c>
      <c r="AT30" s="185"/>
      <c r="AU30" s="132">
        <f t="shared" ref="AU30:BG32" si="55">R30/D30</f>
        <v>8.7303970334409689E-2</v>
      </c>
      <c r="AV30" s="132">
        <f t="shared" si="55"/>
        <v>0.1889518831028065</v>
      </c>
      <c r="AW30" s="132">
        <f t="shared" si="55"/>
        <v>2.7596065401612621E-2</v>
      </c>
      <c r="AX30" s="132">
        <f t="shared" si="55"/>
        <v>0</v>
      </c>
      <c r="AY30" s="132">
        <f t="shared" si="55"/>
        <v>0</v>
      </c>
      <c r="AZ30" s="132">
        <f t="shared" si="55"/>
        <v>0</v>
      </c>
      <c r="BA30" s="132">
        <f t="shared" si="55"/>
        <v>0</v>
      </c>
      <c r="BB30" s="132">
        <f t="shared" si="55"/>
        <v>32.245381289734802</v>
      </c>
      <c r="BC30" s="132">
        <f t="shared" si="55"/>
        <v>22.082105162793113</v>
      </c>
      <c r="BD30" s="132">
        <f t="shared" si="55"/>
        <v>0</v>
      </c>
      <c r="BE30" s="132">
        <f>AB30/N30</f>
        <v>0</v>
      </c>
      <c r="BF30" s="132">
        <f t="shared" si="55"/>
        <v>0</v>
      </c>
      <c r="BG30" s="132">
        <f t="shared" si="55"/>
        <v>4.4708509732978827</v>
      </c>
      <c r="BI30" s="187">
        <f>SUM(D30:F30)</f>
        <v>17.135539288082342</v>
      </c>
      <c r="BJ30" s="187">
        <f>SUM(G30:I30)</f>
        <v>22.632936649131931</v>
      </c>
      <c r="BK30" s="187">
        <f>SUM(J30:L30)</f>
        <v>27.076877414427905</v>
      </c>
      <c r="BL30" s="187">
        <f>SUM(M30:O30)</f>
        <v>47.953149900951814</v>
      </c>
      <c r="BM30" s="187">
        <f>SUM(BI30:BL30)</f>
        <v>114.798503252594</v>
      </c>
      <c r="BO30" s="188">
        <f>SUM(R30:T30)</f>
        <v>1.6500000000000006</v>
      </c>
      <c r="BP30" s="188">
        <f>SUM(U30:W30)</f>
        <v>0</v>
      </c>
      <c r="BQ30" s="188">
        <f>SUM(X30:Z30)</f>
        <v>511.59699999999998</v>
      </c>
      <c r="BR30" s="188">
        <f>SUM(AA30:AC30)</f>
        <v>0</v>
      </c>
      <c r="BS30" s="187">
        <f>SUM(BO30:BR30)</f>
        <v>513.24699999999996</v>
      </c>
      <c r="BU30" s="189">
        <f t="shared" ref="BU30:BY32" si="56">BO30/BI30</f>
        <v>9.6291104251826201E-2</v>
      </c>
      <c r="BV30" s="189">
        <f t="shared" si="56"/>
        <v>0</v>
      </c>
      <c r="BW30" s="189">
        <f t="shared" si="56"/>
        <v>18.894239249589234</v>
      </c>
      <c r="BX30" s="189">
        <f t="shared" si="56"/>
        <v>0</v>
      </c>
      <c r="BY30" s="189">
        <f t="shared" si="56"/>
        <v>4.4708509732978818</v>
      </c>
      <c r="CA30" s="115">
        <f t="shared" ref="CA30:CB32" si="57">U30/G30</f>
        <v>0</v>
      </c>
      <c r="CB30" s="115">
        <f t="shared" si="57"/>
        <v>0</v>
      </c>
    </row>
    <row r="31" spans="1:80">
      <c r="A31" s="554"/>
      <c r="B31" s="135" t="s">
        <v>60</v>
      </c>
      <c r="C31" s="190"/>
      <c r="D31" s="191">
        <f t="shared" si="53"/>
        <v>0</v>
      </c>
      <c r="E31" s="191">
        <f t="shared" si="53"/>
        <v>0</v>
      </c>
      <c r="F31" s="191">
        <f t="shared" si="53"/>
        <v>0</v>
      </c>
      <c r="G31" s="191">
        <f t="shared" si="53"/>
        <v>0</v>
      </c>
      <c r="H31" s="191">
        <f t="shared" si="53"/>
        <v>0</v>
      </c>
      <c r="I31" s="191">
        <f t="shared" si="53"/>
        <v>0</v>
      </c>
      <c r="J31" s="191">
        <f t="shared" si="53"/>
        <v>0</v>
      </c>
      <c r="K31" s="191">
        <f t="shared" si="53"/>
        <v>0</v>
      </c>
      <c r="L31" s="191">
        <f t="shared" si="53"/>
        <v>0</v>
      </c>
      <c r="M31" s="191">
        <f t="shared" si="53"/>
        <v>0</v>
      </c>
      <c r="N31" s="191">
        <f t="shared" si="53"/>
        <v>0</v>
      </c>
      <c r="O31" s="191">
        <f t="shared" si="53"/>
        <v>0</v>
      </c>
      <c r="P31" s="191">
        <f>SUM(D31:O31)</f>
        <v>0</v>
      </c>
      <c r="Q31" s="185"/>
      <c r="R31" s="407">
        <f t="array" ref="R31:AC31">TRANSPOSE('TH_YouTube Performance'!X6:X17)</f>
        <v>0.33999999999999997</v>
      </c>
      <c r="S31" s="407">
        <v>0.40000000000000008</v>
      </c>
      <c r="T31" s="407">
        <v>0.35000000000000009</v>
      </c>
      <c r="U31" s="407">
        <v>0.22000000000000006</v>
      </c>
      <c r="V31" s="407">
        <v>0.18</v>
      </c>
      <c r="W31" s="407">
        <v>0.14000000000000001</v>
      </c>
      <c r="X31" s="407">
        <v>0.19000000000000006</v>
      </c>
      <c r="Y31" s="407">
        <v>8.0409999999999933</v>
      </c>
      <c r="Z31" s="407">
        <v>6.7469999999999857</v>
      </c>
      <c r="AA31" s="407">
        <v>0</v>
      </c>
      <c r="AB31" s="407">
        <v>0</v>
      </c>
      <c r="AC31" s="407">
        <v>0</v>
      </c>
      <c r="AD31" s="407">
        <f>SUM(R31:AC31)</f>
        <v>16.607999999999979</v>
      </c>
      <c r="AE31" s="184"/>
      <c r="AF31" s="185"/>
      <c r="AG31" s="191">
        <f t="shared" si="54"/>
        <v>0.33999999999999997</v>
      </c>
      <c r="AH31" s="191">
        <f t="shared" si="54"/>
        <v>0.40000000000000008</v>
      </c>
      <c r="AI31" s="191">
        <f t="shared" si="54"/>
        <v>0.35000000000000009</v>
      </c>
      <c r="AJ31" s="191">
        <f t="shared" si="54"/>
        <v>0.22000000000000006</v>
      </c>
      <c r="AK31" s="191">
        <f t="shared" si="54"/>
        <v>0.18</v>
      </c>
      <c r="AL31" s="191">
        <f t="shared" si="54"/>
        <v>0.14000000000000001</v>
      </c>
      <c r="AM31" s="191">
        <f t="shared" si="54"/>
        <v>0.19000000000000006</v>
      </c>
      <c r="AN31" s="191">
        <f t="shared" si="54"/>
        <v>8.0409999999999933</v>
      </c>
      <c r="AO31" s="191">
        <f t="shared" si="54"/>
        <v>6.7469999999999857</v>
      </c>
      <c r="AP31" s="191">
        <f t="shared" si="54"/>
        <v>0</v>
      </c>
      <c r="AQ31" s="191">
        <f>AB31-N31</f>
        <v>0</v>
      </c>
      <c r="AR31" s="191">
        <f t="shared" si="54"/>
        <v>0</v>
      </c>
      <c r="AS31" s="191">
        <f>SUM(AG31:AR31)</f>
        <v>16.607999999999979</v>
      </c>
      <c r="AT31" s="185"/>
      <c r="AU31" s="139" t="e">
        <f t="shared" si="55"/>
        <v>#DIV/0!</v>
      </c>
      <c r="AV31" s="139" t="e">
        <f t="shared" si="55"/>
        <v>#DIV/0!</v>
      </c>
      <c r="AW31" s="139" t="e">
        <f t="shared" si="55"/>
        <v>#DIV/0!</v>
      </c>
      <c r="AX31" s="139" t="e">
        <f t="shared" si="55"/>
        <v>#DIV/0!</v>
      </c>
      <c r="AY31" s="139" t="e">
        <f t="shared" si="55"/>
        <v>#DIV/0!</v>
      </c>
      <c r="AZ31" s="139" t="e">
        <f t="shared" si="55"/>
        <v>#DIV/0!</v>
      </c>
      <c r="BA31" s="139" t="e">
        <f t="shared" si="55"/>
        <v>#DIV/0!</v>
      </c>
      <c r="BB31" s="139" t="e">
        <f t="shared" si="55"/>
        <v>#DIV/0!</v>
      </c>
      <c r="BC31" s="139" t="e">
        <f t="shared" si="55"/>
        <v>#DIV/0!</v>
      </c>
      <c r="BD31" s="139" t="e">
        <f t="shared" si="55"/>
        <v>#DIV/0!</v>
      </c>
      <c r="BE31" s="139" t="e">
        <f>AB31/N31</f>
        <v>#DIV/0!</v>
      </c>
      <c r="BF31" s="139" t="e">
        <f t="shared" si="55"/>
        <v>#DIV/0!</v>
      </c>
      <c r="BG31" s="139" t="e">
        <f t="shared" si="55"/>
        <v>#DIV/0!</v>
      </c>
      <c r="BI31" s="192">
        <f>SUM(D31:F31)</f>
        <v>0</v>
      </c>
      <c r="BJ31" s="192">
        <f>SUM(G31:I31)</f>
        <v>0</v>
      </c>
      <c r="BK31" s="192">
        <f>SUM(J31:L31)</f>
        <v>0</v>
      </c>
      <c r="BL31" s="192">
        <f>SUM(M31:O31)</f>
        <v>0</v>
      </c>
      <c r="BM31" s="187">
        <f>SUM(BI31:BL31)</f>
        <v>0</v>
      </c>
      <c r="BO31" s="192">
        <f>SUM(R31:T31)</f>
        <v>1.0900000000000001</v>
      </c>
      <c r="BP31" s="192">
        <f>SUM(U31:W31)</f>
        <v>0.54</v>
      </c>
      <c r="BQ31" s="192">
        <f>SUM(X31:Z31)</f>
        <v>14.977999999999978</v>
      </c>
      <c r="BR31" s="192">
        <f>SUM(AA31:AC31)</f>
        <v>0</v>
      </c>
      <c r="BS31" s="187">
        <f>SUM(BO31:BR31)</f>
        <v>16.607999999999979</v>
      </c>
      <c r="BU31" s="141" t="e">
        <f t="shared" si="56"/>
        <v>#DIV/0!</v>
      </c>
      <c r="BV31" s="141" t="e">
        <f t="shared" si="56"/>
        <v>#DIV/0!</v>
      </c>
      <c r="BW31" s="141" t="e">
        <f t="shared" si="56"/>
        <v>#DIV/0!</v>
      </c>
      <c r="BX31" s="141" t="e">
        <f t="shared" si="56"/>
        <v>#DIV/0!</v>
      </c>
      <c r="BY31" s="141" t="e">
        <f t="shared" si="56"/>
        <v>#DIV/0!</v>
      </c>
      <c r="CA31" s="115" t="e">
        <f t="shared" si="57"/>
        <v>#DIV/0!</v>
      </c>
      <c r="CB31" s="115" t="e">
        <f t="shared" si="57"/>
        <v>#DIV/0!</v>
      </c>
    </row>
    <row r="32" spans="1:80" ht="15.6" thickBot="1">
      <c r="A32" s="554"/>
      <c r="B32" s="142" t="s">
        <v>61</v>
      </c>
      <c r="C32" s="193"/>
      <c r="D32" s="194">
        <f>SUM(D30:D31)</f>
        <v>5.8416587246432545</v>
      </c>
      <c r="E32" s="194">
        <f t="shared" ref="E32:AD32" si="58">SUM(E30:E31)</f>
        <v>5.1335820742904943</v>
      </c>
      <c r="F32" s="194">
        <f t="shared" si="58"/>
        <v>6.1602984891485937</v>
      </c>
      <c r="G32" s="194">
        <f t="shared" si="58"/>
        <v>7.7003731114357423</v>
      </c>
      <c r="H32" s="194">
        <f t="shared" si="58"/>
        <v>7.3923581869783108</v>
      </c>
      <c r="I32" s="194">
        <f t="shared" si="58"/>
        <v>7.5402053507178772</v>
      </c>
      <c r="J32" s="194">
        <f t="shared" si="58"/>
        <v>7.9172156182537732</v>
      </c>
      <c r="K32" s="194">
        <f t="shared" si="58"/>
        <v>8.7089371800791504</v>
      </c>
      <c r="L32" s="194">
        <f t="shared" si="58"/>
        <v>10.450724616094979</v>
      </c>
      <c r="M32" s="194">
        <f t="shared" si="58"/>
        <v>12.018333308509227</v>
      </c>
      <c r="N32" s="194">
        <f t="shared" si="58"/>
        <v>15.623833301061993</v>
      </c>
      <c r="O32" s="194">
        <f t="shared" si="58"/>
        <v>20.310983291380591</v>
      </c>
      <c r="P32" s="194">
        <f t="shared" si="58"/>
        <v>114.79850325259397</v>
      </c>
      <c r="Q32" s="185"/>
      <c r="R32" s="408">
        <f t="shared" si="58"/>
        <v>0.8500000000000002</v>
      </c>
      <c r="S32" s="408">
        <f t="shared" si="58"/>
        <v>1.3700000000000006</v>
      </c>
      <c r="T32" s="408">
        <f t="shared" si="58"/>
        <v>0.52000000000000013</v>
      </c>
      <c r="U32" s="408">
        <f t="shared" si="58"/>
        <v>0.22000000000000006</v>
      </c>
      <c r="V32" s="408">
        <f t="shared" si="58"/>
        <v>0.18</v>
      </c>
      <c r="W32" s="408">
        <f t="shared" si="58"/>
        <v>0.14000000000000001</v>
      </c>
      <c r="X32" s="408">
        <f t="shared" si="58"/>
        <v>0.19000000000000006</v>
      </c>
      <c r="Y32" s="408">
        <f t="shared" si="58"/>
        <v>288.86399999999998</v>
      </c>
      <c r="Z32" s="408">
        <f t="shared" si="58"/>
        <v>237.52099999999999</v>
      </c>
      <c r="AA32" s="408">
        <f t="shared" si="58"/>
        <v>0</v>
      </c>
      <c r="AB32" s="408">
        <f t="shared" si="58"/>
        <v>0</v>
      </c>
      <c r="AC32" s="408">
        <f t="shared" si="58"/>
        <v>0</v>
      </c>
      <c r="AD32" s="408">
        <f t="shared" si="58"/>
        <v>529.8549999999999</v>
      </c>
      <c r="AE32" s="184"/>
      <c r="AF32" s="185"/>
      <c r="AG32" s="194">
        <f t="shared" ref="AG32:AS32" si="59">SUM(AG30:AG31)</f>
        <v>-4.9916587246432549</v>
      </c>
      <c r="AH32" s="194">
        <f t="shared" si="59"/>
        <v>-3.7635820742904937</v>
      </c>
      <c r="AI32" s="194">
        <f t="shared" si="59"/>
        <v>-5.6402984891485932</v>
      </c>
      <c r="AJ32" s="194">
        <f t="shared" si="59"/>
        <v>-7.4803731114357426</v>
      </c>
      <c r="AK32" s="194">
        <f t="shared" si="59"/>
        <v>-7.2123581869783111</v>
      </c>
      <c r="AL32" s="194">
        <f t="shared" si="59"/>
        <v>-7.4002053507178776</v>
      </c>
      <c r="AM32" s="194">
        <f t="shared" si="59"/>
        <v>-7.7272156182537728</v>
      </c>
      <c r="AN32" s="194">
        <f t="shared" si="59"/>
        <v>280.15506281992083</v>
      </c>
      <c r="AO32" s="194">
        <f t="shared" si="59"/>
        <v>227.070275383905</v>
      </c>
      <c r="AP32" s="194">
        <f t="shared" si="59"/>
        <v>-12.018333308509227</v>
      </c>
      <c r="AQ32" s="194">
        <f t="shared" si="59"/>
        <v>-15.623833301061993</v>
      </c>
      <c r="AR32" s="194">
        <f t="shared" si="59"/>
        <v>-20.310983291380591</v>
      </c>
      <c r="AS32" s="194">
        <f t="shared" si="59"/>
        <v>415.05649674740596</v>
      </c>
      <c r="AT32" s="185"/>
      <c r="AU32" s="152">
        <f t="shared" si="55"/>
        <v>0.14550661722401612</v>
      </c>
      <c r="AV32" s="152">
        <f t="shared" si="55"/>
        <v>0.26687018541324214</v>
      </c>
      <c r="AW32" s="152">
        <f t="shared" si="55"/>
        <v>8.4411494169638626E-2</v>
      </c>
      <c r="AX32" s="152">
        <f t="shared" si="55"/>
        <v>2.8570044180493071E-2</v>
      </c>
      <c r="AY32" s="152">
        <f t="shared" si="55"/>
        <v>2.4349469472011141E-2</v>
      </c>
      <c r="AZ32" s="152">
        <f t="shared" si="55"/>
        <v>1.8567133584322222E-2</v>
      </c>
      <c r="BA32" s="152">
        <f t="shared" si="55"/>
        <v>2.3998335925314435E-2</v>
      </c>
      <c r="BB32" s="152">
        <f t="shared" si="55"/>
        <v>33.168685687703473</v>
      </c>
      <c r="BC32" s="152">
        <f t="shared" si="55"/>
        <v>22.727706329013593</v>
      </c>
      <c r="BD32" s="152">
        <f t="shared" si="55"/>
        <v>0</v>
      </c>
      <c r="BE32" s="152">
        <f>AB32/N32</f>
        <v>0</v>
      </c>
      <c r="BF32" s="152">
        <f t="shared" si="55"/>
        <v>0</v>
      </c>
      <c r="BG32" s="152">
        <f t="shared" si="55"/>
        <v>4.615521849044903</v>
      </c>
      <c r="BI32" s="195">
        <f>SUM(BI30:BI31)</f>
        <v>17.135539288082342</v>
      </c>
      <c r="BJ32" s="195">
        <f>SUM(BJ30:BJ31)</f>
        <v>22.632936649131931</v>
      </c>
      <c r="BK32" s="195">
        <f>SUM(BK30:BK31)</f>
        <v>27.076877414427905</v>
      </c>
      <c r="BL32" s="195">
        <f>SUM(BL30:BL31)</f>
        <v>47.953149900951814</v>
      </c>
      <c r="BM32" s="195">
        <f>SUM(BM30:BM31)</f>
        <v>114.798503252594</v>
      </c>
      <c r="BO32" s="195">
        <f>SUM(BO30:BO31)</f>
        <v>2.7400000000000007</v>
      </c>
      <c r="BP32" s="195">
        <f>SUM(BP30:BP31)</f>
        <v>0.54</v>
      </c>
      <c r="BQ32" s="195">
        <f>SUM(BQ30:BQ31)</f>
        <v>526.57499999999993</v>
      </c>
      <c r="BR32" s="195">
        <f>SUM(BR30:BR31)</f>
        <v>0</v>
      </c>
      <c r="BS32" s="195">
        <f>SUM(BS30:BS31)</f>
        <v>529.8549999999999</v>
      </c>
      <c r="BU32" s="154">
        <f t="shared" si="56"/>
        <v>0.15990159130303258</v>
      </c>
      <c r="BV32" s="154">
        <f t="shared" si="56"/>
        <v>2.3859033777691916E-2</v>
      </c>
      <c r="BW32" s="154">
        <f t="shared" si="56"/>
        <v>19.44740495517458</v>
      </c>
      <c r="BX32" s="154">
        <f t="shared" si="56"/>
        <v>0</v>
      </c>
      <c r="BY32" s="154">
        <f t="shared" si="56"/>
        <v>4.6155218490449021</v>
      </c>
      <c r="CA32" s="115">
        <f t="shared" si="57"/>
        <v>2.8570044180493071E-2</v>
      </c>
      <c r="CB32" s="115">
        <f t="shared" si="57"/>
        <v>2.4349469472011141E-2</v>
      </c>
    </row>
    <row r="33" spans="1:80" ht="15.6" thickTop="1">
      <c r="A33" s="554"/>
      <c r="B33" s="128"/>
      <c r="C33" s="183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5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5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5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I33" s="187"/>
      <c r="BJ33" s="187"/>
      <c r="BK33" s="187"/>
      <c r="BL33" s="187"/>
      <c r="BM33" s="187"/>
      <c r="BO33" s="187"/>
      <c r="BP33" s="187"/>
      <c r="BQ33" s="187"/>
      <c r="BR33" s="187"/>
      <c r="BS33" s="187"/>
      <c r="BU33" s="134"/>
      <c r="BV33" s="134"/>
      <c r="BW33" s="134"/>
      <c r="BX33" s="134"/>
      <c r="BY33" s="134"/>
      <c r="CA33" s="115"/>
      <c r="CB33" s="115"/>
    </row>
    <row r="34" spans="1:80">
      <c r="A34" s="554"/>
      <c r="B34" s="128" t="s">
        <v>59</v>
      </c>
      <c r="C34" s="183"/>
      <c r="D34" s="184">
        <f t="shared" ref="D34:O34" si="60">D9*D59</f>
        <v>18192.2575176719</v>
      </c>
      <c r="E34" s="184">
        <f t="shared" si="60"/>
        <v>15987.145344458702</v>
      </c>
      <c r="F34" s="184">
        <f t="shared" si="60"/>
        <v>19184.574413350445</v>
      </c>
      <c r="G34" s="184">
        <f t="shared" si="60"/>
        <v>23980.718016688057</v>
      </c>
      <c r="H34" s="184">
        <f t="shared" si="60"/>
        <v>23021.489296020529</v>
      </c>
      <c r="I34" s="184">
        <f t="shared" si="60"/>
        <v>23481.919081940941</v>
      </c>
      <c r="J34" s="184">
        <f t="shared" si="60"/>
        <v>24656.015036037996</v>
      </c>
      <c r="K34" s="184">
        <f t="shared" si="60"/>
        <v>27121.616539641793</v>
      </c>
      <c r="L34" s="184">
        <f t="shared" si="60"/>
        <v>32545.939847570153</v>
      </c>
      <c r="M34" s="184">
        <f t="shared" si="60"/>
        <v>37427.830824705663</v>
      </c>
      <c r="N34" s="184">
        <f t="shared" si="60"/>
        <v>48656.180072117357</v>
      </c>
      <c r="O34" s="184">
        <f t="shared" si="60"/>
        <v>63253.034093752583</v>
      </c>
      <c r="P34" s="184">
        <f>SUM(D34:O34)</f>
        <v>357508.72008395608</v>
      </c>
      <c r="Q34" s="185"/>
      <c r="R34" s="406">
        <f t="array" ref="R34:AC34">TRANSPOSE('TH_YouTube Performance'!Q6:Q17)</f>
        <v>10850.28</v>
      </c>
      <c r="S34" s="406">
        <v>16814.939999999999</v>
      </c>
      <c r="T34" s="406">
        <v>33332.479999999996</v>
      </c>
      <c r="U34" s="406">
        <v>32350.280000000002</v>
      </c>
      <c r="V34" s="406">
        <v>30542.560000000005</v>
      </c>
      <c r="W34" s="406">
        <v>28011.569999999996</v>
      </c>
      <c r="X34" s="406">
        <v>41863.799999999996</v>
      </c>
      <c r="Y34" s="406">
        <v>48666.327000000063</v>
      </c>
      <c r="Z34" s="406">
        <v>4676.0389999998679</v>
      </c>
      <c r="AA34" s="406">
        <v>0</v>
      </c>
      <c r="AB34" s="406">
        <v>0</v>
      </c>
      <c r="AC34" s="406">
        <v>0</v>
      </c>
      <c r="AD34" s="406">
        <f>SUM(R34:AC34)</f>
        <v>247108.27599999995</v>
      </c>
      <c r="AE34" s="184"/>
      <c r="AF34" s="185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84"/>
      <c r="AT34" s="185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I34" s="187"/>
      <c r="BJ34" s="187"/>
      <c r="BK34" s="187"/>
      <c r="BL34" s="187"/>
      <c r="BM34" s="187"/>
      <c r="BO34" s="187"/>
      <c r="BP34" s="187"/>
      <c r="BQ34" s="187"/>
      <c r="BR34" s="187"/>
      <c r="BS34" s="187"/>
      <c r="BU34" s="134"/>
      <c r="BV34" s="134"/>
      <c r="BW34" s="134"/>
      <c r="BX34" s="134"/>
      <c r="BY34" s="134"/>
      <c r="CA34" s="115"/>
      <c r="CB34" s="115"/>
    </row>
    <row r="35" spans="1:80">
      <c r="A35" s="554"/>
      <c r="B35" s="135" t="s">
        <v>60</v>
      </c>
      <c r="C35" s="183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5"/>
      <c r="R35" s="407">
        <f t="array" ref="R35:AC35">TRANSPOSE('TH_YouTube Performance'!Z6:Z17)</f>
        <v>894.5</v>
      </c>
      <c r="S35" s="407">
        <v>1070.2599999999998</v>
      </c>
      <c r="T35" s="407">
        <v>1408.13</v>
      </c>
      <c r="U35" s="407">
        <v>965.81999999999948</v>
      </c>
      <c r="V35" s="407">
        <v>1376.2800000000002</v>
      </c>
      <c r="W35" s="407">
        <v>2393.6899999999996</v>
      </c>
      <c r="X35" s="407">
        <v>3531.6299999999997</v>
      </c>
      <c r="Y35" s="407">
        <v>6106.0669999996353</v>
      </c>
      <c r="Z35" s="407">
        <v>837.93199999994181</v>
      </c>
      <c r="AA35" s="407">
        <v>0</v>
      </c>
      <c r="AB35" s="407">
        <v>0</v>
      </c>
      <c r="AC35" s="407">
        <v>0</v>
      </c>
      <c r="AD35" s="407">
        <f>SUM(R35:AC35)</f>
        <v>18584.308999999579</v>
      </c>
      <c r="AE35" s="184"/>
      <c r="AF35" s="185"/>
      <c r="AG35" s="184"/>
      <c r="AH35" s="18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4"/>
      <c r="AS35" s="184"/>
      <c r="AT35" s="185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I35" s="187"/>
      <c r="BJ35" s="187"/>
      <c r="BK35" s="187"/>
      <c r="BL35" s="187"/>
      <c r="BM35" s="187"/>
      <c r="BO35" s="187"/>
      <c r="BP35" s="187"/>
      <c r="BQ35" s="187"/>
      <c r="BR35" s="187"/>
      <c r="BS35" s="187"/>
      <c r="BU35" s="134"/>
      <c r="BV35" s="134"/>
      <c r="BW35" s="134"/>
      <c r="BX35" s="134"/>
      <c r="BY35" s="134"/>
      <c r="CA35" s="115"/>
      <c r="CB35" s="115"/>
    </row>
    <row r="36" spans="1:80" ht="15.6" thickBot="1">
      <c r="A36" s="554"/>
      <c r="B36" s="142" t="s">
        <v>62</v>
      </c>
      <c r="C36" s="193"/>
      <c r="D36" s="194">
        <f>SUM(D34:D35)</f>
        <v>18192.2575176719</v>
      </c>
      <c r="E36" s="194">
        <f t="shared" ref="E36:P36" si="61">SUM(E34:E35)</f>
        <v>15987.145344458702</v>
      </c>
      <c r="F36" s="194">
        <f t="shared" si="61"/>
        <v>19184.574413350445</v>
      </c>
      <c r="G36" s="194">
        <f t="shared" si="61"/>
        <v>23980.718016688057</v>
      </c>
      <c r="H36" s="194">
        <f t="shared" si="61"/>
        <v>23021.489296020529</v>
      </c>
      <c r="I36" s="194">
        <f t="shared" si="61"/>
        <v>23481.919081940941</v>
      </c>
      <c r="J36" s="194">
        <f t="shared" si="61"/>
        <v>24656.015036037996</v>
      </c>
      <c r="K36" s="194">
        <f t="shared" si="61"/>
        <v>27121.616539641793</v>
      </c>
      <c r="L36" s="194">
        <f t="shared" si="61"/>
        <v>32545.939847570153</v>
      </c>
      <c r="M36" s="194">
        <f t="shared" si="61"/>
        <v>37427.830824705663</v>
      </c>
      <c r="N36" s="194">
        <f t="shared" si="61"/>
        <v>48656.180072117357</v>
      </c>
      <c r="O36" s="194">
        <f t="shared" si="61"/>
        <v>63253.034093752583</v>
      </c>
      <c r="P36" s="194">
        <f t="shared" si="61"/>
        <v>357508.72008395608</v>
      </c>
      <c r="Q36" s="185"/>
      <c r="R36" s="408">
        <f t="shared" ref="R36:AD36" si="62">SUM(R34:R35)</f>
        <v>11744.78</v>
      </c>
      <c r="S36" s="408">
        <f t="shared" si="62"/>
        <v>17885.199999999997</v>
      </c>
      <c r="T36" s="408">
        <f t="shared" si="62"/>
        <v>34740.609999999993</v>
      </c>
      <c r="U36" s="408">
        <f t="shared" si="62"/>
        <v>33316.1</v>
      </c>
      <c r="V36" s="408">
        <f t="shared" si="62"/>
        <v>31918.840000000004</v>
      </c>
      <c r="W36" s="408">
        <f t="shared" si="62"/>
        <v>30405.259999999995</v>
      </c>
      <c r="X36" s="408">
        <f t="shared" si="62"/>
        <v>45395.429999999993</v>
      </c>
      <c r="Y36" s="408">
        <f t="shared" si="62"/>
        <v>54772.393999999695</v>
      </c>
      <c r="Z36" s="408">
        <f t="shared" si="62"/>
        <v>5513.9709999998095</v>
      </c>
      <c r="AA36" s="408">
        <f t="shared" si="62"/>
        <v>0</v>
      </c>
      <c r="AB36" s="408">
        <f t="shared" si="62"/>
        <v>0</v>
      </c>
      <c r="AC36" s="408">
        <f t="shared" si="62"/>
        <v>0</v>
      </c>
      <c r="AD36" s="408">
        <f t="shared" si="62"/>
        <v>265692.58499999956</v>
      </c>
      <c r="AE36" s="184"/>
      <c r="AF36" s="185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5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I36" s="187"/>
      <c r="BJ36" s="187"/>
      <c r="BK36" s="187"/>
      <c r="BL36" s="187"/>
      <c r="BM36" s="187"/>
      <c r="BO36" s="187"/>
      <c r="BP36" s="187"/>
      <c r="BQ36" s="187"/>
      <c r="BR36" s="187"/>
      <c r="BS36" s="187"/>
      <c r="BU36" s="134"/>
      <c r="BV36" s="134"/>
      <c r="BW36" s="134"/>
      <c r="BX36" s="134"/>
      <c r="BY36" s="134"/>
      <c r="CA36" s="115"/>
      <c r="CB36" s="115"/>
    </row>
    <row r="37" spans="1:80" ht="15.6" thickTop="1">
      <c r="A37" s="554"/>
      <c r="B37" s="156"/>
      <c r="C37" s="196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59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G37" s="198"/>
      <c r="AH37" s="198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U37" s="164"/>
      <c r="AV37" s="164"/>
      <c r="AW37" s="164"/>
      <c r="AX37" s="164"/>
      <c r="AY37" s="164"/>
      <c r="AZ37" s="164"/>
      <c r="BA37" s="164"/>
      <c r="BB37" s="164"/>
      <c r="BC37" s="164"/>
      <c r="BD37" s="164"/>
      <c r="BE37" s="164"/>
      <c r="BF37" s="164"/>
      <c r="BG37" s="164"/>
      <c r="BI37" s="160"/>
      <c r="BJ37" s="160"/>
      <c r="BK37" s="160"/>
      <c r="BL37" s="160"/>
      <c r="BM37" s="160"/>
      <c r="BS37" s="160"/>
      <c r="BU37" s="199"/>
      <c r="BV37" s="199"/>
      <c r="BW37" s="199"/>
      <c r="BX37" s="199"/>
      <c r="BY37" s="199"/>
    </row>
    <row r="38" spans="1:80">
      <c r="A38" s="554"/>
      <c r="B38" s="128" t="s">
        <v>59</v>
      </c>
      <c r="C38" s="183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5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  <c r="AD38" s="184">
        <f>SUM(R38:AC38)</f>
        <v>0</v>
      </c>
      <c r="AE38" s="184"/>
      <c r="AF38" s="185"/>
      <c r="AG38" s="184">
        <f t="shared" ref="AG38:AR39" si="63">R38-D38</f>
        <v>0</v>
      </c>
      <c r="AH38" s="184">
        <f t="shared" si="63"/>
        <v>0</v>
      </c>
      <c r="AI38" s="184">
        <f t="shared" si="63"/>
        <v>0</v>
      </c>
      <c r="AJ38" s="184">
        <f t="shared" si="63"/>
        <v>0</v>
      </c>
      <c r="AK38" s="184">
        <f t="shared" si="63"/>
        <v>0</v>
      </c>
      <c r="AL38" s="184">
        <f t="shared" si="63"/>
        <v>0</v>
      </c>
      <c r="AM38" s="184">
        <f t="shared" si="63"/>
        <v>0</v>
      </c>
      <c r="AN38" s="184">
        <f t="shared" si="63"/>
        <v>0</v>
      </c>
      <c r="AO38" s="184">
        <f t="shared" si="63"/>
        <v>0</v>
      </c>
      <c r="AP38" s="184">
        <f t="shared" si="63"/>
        <v>0</v>
      </c>
      <c r="AQ38" s="184">
        <f>AB38-N38</f>
        <v>0</v>
      </c>
      <c r="AR38" s="184">
        <f t="shared" si="63"/>
        <v>0</v>
      </c>
      <c r="AS38" s="184">
        <f>SUM(AG38:AR38)</f>
        <v>0</v>
      </c>
      <c r="AT38" s="185"/>
      <c r="AU38" s="132" t="e">
        <f t="shared" ref="AU38:BG40" si="64">R38/D38</f>
        <v>#DIV/0!</v>
      </c>
      <c r="AV38" s="132" t="e">
        <f t="shared" si="64"/>
        <v>#DIV/0!</v>
      </c>
      <c r="AW38" s="132" t="e">
        <f t="shared" si="64"/>
        <v>#DIV/0!</v>
      </c>
      <c r="AX38" s="132" t="e">
        <f t="shared" si="64"/>
        <v>#DIV/0!</v>
      </c>
      <c r="AY38" s="132" t="e">
        <f t="shared" si="64"/>
        <v>#DIV/0!</v>
      </c>
      <c r="AZ38" s="132" t="e">
        <f t="shared" si="64"/>
        <v>#DIV/0!</v>
      </c>
      <c r="BA38" s="132" t="e">
        <f t="shared" si="64"/>
        <v>#DIV/0!</v>
      </c>
      <c r="BB38" s="132" t="e">
        <f t="shared" si="64"/>
        <v>#DIV/0!</v>
      </c>
      <c r="BC38" s="132" t="e">
        <f t="shared" si="64"/>
        <v>#DIV/0!</v>
      </c>
      <c r="BD38" s="132" t="e">
        <f t="shared" si="64"/>
        <v>#DIV/0!</v>
      </c>
      <c r="BE38" s="132" t="e">
        <f>AB38/N38</f>
        <v>#DIV/0!</v>
      </c>
      <c r="BF38" s="132" t="e">
        <f t="shared" si="64"/>
        <v>#DIV/0!</v>
      </c>
      <c r="BG38" s="132" t="e">
        <f t="shared" si="64"/>
        <v>#DIV/0!</v>
      </c>
      <c r="BI38" s="187">
        <f>SUM(D38:F38)</f>
        <v>0</v>
      </c>
      <c r="BJ38" s="187">
        <f>SUM(G38:I38)</f>
        <v>0</v>
      </c>
      <c r="BK38" s="187">
        <f>SUM(J38:L38)</f>
        <v>0</v>
      </c>
      <c r="BL38" s="187">
        <f>SUM(M38:O38)</f>
        <v>0</v>
      </c>
      <c r="BM38" s="187">
        <f>SUM(BI38:BL38)</f>
        <v>0</v>
      </c>
      <c r="BO38" s="187">
        <f>SUM(R38:T38)</f>
        <v>0</v>
      </c>
      <c r="BP38" s="187">
        <f>SUM(U38:W38)</f>
        <v>0</v>
      </c>
      <c r="BQ38" s="187">
        <f>SUM(X38:Z38)</f>
        <v>0</v>
      </c>
      <c r="BR38" s="187">
        <f>SUM(AA38:AC38)</f>
        <v>0</v>
      </c>
      <c r="BS38" s="187">
        <f>SUM(BO38:BR38)</f>
        <v>0</v>
      </c>
      <c r="BU38" s="134" t="e">
        <f t="shared" ref="BU38:BY40" si="65">BO38/BI38</f>
        <v>#DIV/0!</v>
      </c>
      <c r="BV38" s="134" t="e">
        <f t="shared" si="65"/>
        <v>#DIV/0!</v>
      </c>
      <c r="BW38" s="134" t="e">
        <f t="shared" si="65"/>
        <v>#DIV/0!</v>
      </c>
      <c r="BX38" s="134" t="e">
        <f t="shared" si="65"/>
        <v>#DIV/0!</v>
      </c>
      <c r="BY38" s="134" t="e">
        <f t="shared" si="65"/>
        <v>#DIV/0!</v>
      </c>
      <c r="CA38" s="115" t="e">
        <f t="shared" ref="CA38:CB40" si="66">U38/G38</f>
        <v>#DIV/0!</v>
      </c>
      <c r="CB38" s="115" t="e">
        <f t="shared" si="66"/>
        <v>#DIV/0!</v>
      </c>
    </row>
    <row r="39" spans="1:80">
      <c r="A39" s="554"/>
      <c r="B39" s="135" t="s">
        <v>60</v>
      </c>
      <c r="C39" s="190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85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>
        <f>SUM(R39:AC39)</f>
        <v>0</v>
      </c>
      <c r="AE39" s="184"/>
      <c r="AF39" s="185"/>
      <c r="AG39" s="191">
        <f t="shared" si="63"/>
        <v>0</v>
      </c>
      <c r="AH39" s="191">
        <f t="shared" si="63"/>
        <v>0</v>
      </c>
      <c r="AI39" s="191">
        <f t="shared" si="63"/>
        <v>0</v>
      </c>
      <c r="AJ39" s="191">
        <f t="shared" si="63"/>
        <v>0</v>
      </c>
      <c r="AK39" s="191">
        <f t="shared" si="63"/>
        <v>0</v>
      </c>
      <c r="AL39" s="191">
        <f t="shared" si="63"/>
        <v>0</v>
      </c>
      <c r="AM39" s="191">
        <f t="shared" si="63"/>
        <v>0</v>
      </c>
      <c r="AN39" s="191">
        <f t="shared" si="63"/>
        <v>0</v>
      </c>
      <c r="AO39" s="191">
        <f t="shared" si="63"/>
        <v>0</v>
      </c>
      <c r="AP39" s="191">
        <f t="shared" si="63"/>
        <v>0</v>
      </c>
      <c r="AQ39" s="191">
        <f>AB39-N39</f>
        <v>0</v>
      </c>
      <c r="AR39" s="191">
        <f t="shared" si="63"/>
        <v>0</v>
      </c>
      <c r="AS39" s="191">
        <f>SUM(AG39:AR39)</f>
        <v>0</v>
      </c>
      <c r="AT39" s="185"/>
      <c r="AU39" s="139" t="e">
        <f t="shared" si="64"/>
        <v>#DIV/0!</v>
      </c>
      <c r="AV39" s="139" t="e">
        <f t="shared" si="64"/>
        <v>#DIV/0!</v>
      </c>
      <c r="AW39" s="139" t="e">
        <f t="shared" si="64"/>
        <v>#DIV/0!</v>
      </c>
      <c r="AX39" s="139" t="e">
        <f t="shared" si="64"/>
        <v>#DIV/0!</v>
      </c>
      <c r="AY39" s="139" t="e">
        <f t="shared" si="64"/>
        <v>#DIV/0!</v>
      </c>
      <c r="AZ39" s="139" t="e">
        <f t="shared" si="64"/>
        <v>#DIV/0!</v>
      </c>
      <c r="BA39" s="139" t="e">
        <f t="shared" si="64"/>
        <v>#DIV/0!</v>
      </c>
      <c r="BB39" s="139" t="e">
        <f t="shared" si="64"/>
        <v>#DIV/0!</v>
      </c>
      <c r="BC39" s="139" t="e">
        <f t="shared" si="64"/>
        <v>#DIV/0!</v>
      </c>
      <c r="BD39" s="139" t="e">
        <f t="shared" si="64"/>
        <v>#DIV/0!</v>
      </c>
      <c r="BE39" s="139" t="e">
        <f>AB39/N39</f>
        <v>#DIV/0!</v>
      </c>
      <c r="BF39" s="139" t="e">
        <f t="shared" si="64"/>
        <v>#DIV/0!</v>
      </c>
      <c r="BG39" s="139" t="e">
        <f t="shared" si="64"/>
        <v>#DIV/0!</v>
      </c>
      <c r="BI39" s="192">
        <f>SUM(D39:F39)</f>
        <v>0</v>
      </c>
      <c r="BJ39" s="192">
        <f>SUM(G39:I39)</f>
        <v>0</v>
      </c>
      <c r="BK39" s="192">
        <f>SUM(J39:L39)</f>
        <v>0</v>
      </c>
      <c r="BL39" s="192">
        <f>SUM(M39:O39)</f>
        <v>0</v>
      </c>
      <c r="BM39" s="187">
        <f>SUM(BI39:BL39)</f>
        <v>0</v>
      </c>
      <c r="BO39" s="192">
        <f>SUM(R39:T39)</f>
        <v>0</v>
      </c>
      <c r="BP39" s="192">
        <f>SUM(U39:W39)</f>
        <v>0</v>
      </c>
      <c r="BQ39" s="192">
        <f>SUM(X39:Z39)</f>
        <v>0</v>
      </c>
      <c r="BR39" s="192">
        <f>SUM(AA39:AC39)</f>
        <v>0</v>
      </c>
      <c r="BS39" s="187">
        <f>SUM(BO39:BR39)</f>
        <v>0</v>
      </c>
      <c r="BU39" s="141" t="e">
        <f t="shared" si="65"/>
        <v>#DIV/0!</v>
      </c>
      <c r="BV39" s="141" t="e">
        <f t="shared" si="65"/>
        <v>#DIV/0!</v>
      </c>
      <c r="BW39" s="141" t="e">
        <f t="shared" si="65"/>
        <v>#DIV/0!</v>
      </c>
      <c r="BX39" s="141" t="e">
        <f t="shared" si="65"/>
        <v>#DIV/0!</v>
      </c>
      <c r="BY39" s="141" t="e">
        <f t="shared" si="65"/>
        <v>#DIV/0!</v>
      </c>
      <c r="CA39" s="115" t="e">
        <f t="shared" si="66"/>
        <v>#DIV/0!</v>
      </c>
      <c r="CB39" s="115" t="e">
        <f t="shared" si="66"/>
        <v>#DIV/0!</v>
      </c>
    </row>
    <row r="40" spans="1:80" ht="15.6" thickBot="1">
      <c r="A40" s="554"/>
      <c r="B40" s="142" t="s">
        <v>63</v>
      </c>
      <c r="C40" s="193"/>
      <c r="D40" s="194">
        <f>SUM(D38:D39)</f>
        <v>0</v>
      </c>
      <c r="E40" s="194">
        <f t="shared" ref="E40:P40" si="67">SUM(E38:E39)</f>
        <v>0</v>
      </c>
      <c r="F40" s="194">
        <f t="shared" si="67"/>
        <v>0</v>
      </c>
      <c r="G40" s="194">
        <f t="shared" si="67"/>
        <v>0</v>
      </c>
      <c r="H40" s="194">
        <f t="shared" si="67"/>
        <v>0</v>
      </c>
      <c r="I40" s="194">
        <f t="shared" si="67"/>
        <v>0</v>
      </c>
      <c r="J40" s="194">
        <f t="shared" si="67"/>
        <v>0</v>
      </c>
      <c r="K40" s="194">
        <f t="shared" si="67"/>
        <v>0</v>
      </c>
      <c r="L40" s="194">
        <f t="shared" si="67"/>
        <v>0</v>
      </c>
      <c r="M40" s="194">
        <f t="shared" si="67"/>
        <v>0</v>
      </c>
      <c r="N40" s="194">
        <f t="shared" si="67"/>
        <v>0</v>
      </c>
      <c r="O40" s="194">
        <f t="shared" si="67"/>
        <v>0</v>
      </c>
      <c r="P40" s="194">
        <f t="shared" si="67"/>
        <v>0</v>
      </c>
      <c r="Q40" s="185"/>
      <c r="R40" s="194">
        <f t="shared" ref="R40:AD40" si="68">SUM(R38:R39)</f>
        <v>0</v>
      </c>
      <c r="S40" s="194">
        <f t="shared" si="68"/>
        <v>0</v>
      </c>
      <c r="T40" s="194">
        <f t="shared" si="68"/>
        <v>0</v>
      </c>
      <c r="U40" s="194">
        <f t="shared" si="68"/>
        <v>0</v>
      </c>
      <c r="V40" s="194">
        <f t="shared" si="68"/>
        <v>0</v>
      </c>
      <c r="W40" s="194">
        <f t="shared" si="68"/>
        <v>0</v>
      </c>
      <c r="X40" s="194">
        <f t="shared" si="68"/>
        <v>0</v>
      </c>
      <c r="Y40" s="194">
        <f t="shared" si="68"/>
        <v>0</v>
      </c>
      <c r="Z40" s="194">
        <f t="shared" si="68"/>
        <v>0</v>
      </c>
      <c r="AA40" s="194">
        <f t="shared" si="68"/>
        <v>0</v>
      </c>
      <c r="AB40" s="194">
        <f t="shared" si="68"/>
        <v>0</v>
      </c>
      <c r="AC40" s="194">
        <f t="shared" si="68"/>
        <v>0</v>
      </c>
      <c r="AD40" s="194">
        <f t="shared" si="68"/>
        <v>0</v>
      </c>
      <c r="AE40" s="184"/>
      <c r="AF40" s="185"/>
      <c r="AG40" s="194">
        <f t="shared" ref="AG40:AS40" si="69">SUM(AG38:AG39)</f>
        <v>0</v>
      </c>
      <c r="AH40" s="194">
        <f t="shared" si="69"/>
        <v>0</v>
      </c>
      <c r="AI40" s="194">
        <f t="shared" si="69"/>
        <v>0</v>
      </c>
      <c r="AJ40" s="194">
        <f t="shared" si="69"/>
        <v>0</v>
      </c>
      <c r="AK40" s="194">
        <f t="shared" si="69"/>
        <v>0</v>
      </c>
      <c r="AL40" s="194">
        <f t="shared" si="69"/>
        <v>0</v>
      </c>
      <c r="AM40" s="194">
        <f t="shared" si="69"/>
        <v>0</v>
      </c>
      <c r="AN40" s="194">
        <f t="shared" si="69"/>
        <v>0</v>
      </c>
      <c r="AO40" s="194">
        <f t="shared" si="69"/>
        <v>0</v>
      </c>
      <c r="AP40" s="194">
        <f t="shared" si="69"/>
        <v>0</v>
      </c>
      <c r="AQ40" s="194">
        <f t="shared" si="69"/>
        <v>0</v>
      </c>
      <c r="AR40" s="194">
        <f t="shared" si="69"/>
        <v>0</v>
      </c>
      <c r="AS40" s="194">
        <f t="shared" si="69"/>
        <v>0</v>
      </c>
      <c r="AT40" s="185"/>
      <c r="AU40" s="152" t="e">
        <f t="shared" si="64"/>
        <v>#DIV/0!</v>
      </c>
      <c r="AV40" s="152" t="e">
        <f t="shared" si="64"/>
        <v>#DIV/0!</v>
      </c>
      <c r="AW40" s="152" t="e">
        <f t="shared" si="64"/>
        <v>#DIV/0!</v>
      </c>
      <c r="AX40" s="152" t="e">
        <f t="shared" si="64"/>
        <v>#DIV/0!</v>
      </c>
      <c r="AY40" s="152" t="e">
        <f t="shared" si="64"/>
        <v>#DIV/0!</v>
      </c>
      <c r="AZ40" s="152" t="e">
        <f t="shared" si="64"/>
        <v>#DIV/0!</v>
      </c>
      <c r="BA40" s="152" t="e">
        <f t="shared" si="64"/>
        <v>#DIV/0!</v>
      </c>
      <c r="BB40" s="152" t="e">
        <f t="shared" si="64"/>
        <v>#DIV/0!</v>
      </c>
      <c r="BC40" s="152" t="e">
        <f t="shared" si="64"/>
        <v>#DIV/0!</v>
      </c>
      <c r="BD40" s="152" t="e">
        <f t="shared" si="64"/>
        <v>#DIV/0!</v>
      </c>
      <c r="BE40" s="152" t="e">
        <f>AB40/N40</f>
        <v>#DIV/0!</v>
      </c>
      <c r="BF40" s="152" t="e">
        <f t="shared" si="64"/>
        <v>#DIV/0!</v>
      </c>
      <c r="BG40" s="152" t="e">
        <f t="shared" si="64"/>
        <v>#DIV/0!</v>
      </c>
      <c r="BI40" s="195">
        <f>SUM(BI38:BI39)</f>
        <v>0</v>
      </c>
      <c r="BJ40" s="195">
        <f>SUM(BJ38:BJ39)</f>
        <v>0</v>
      </c>
      <c r="BK40" s="195">
        <f>SUM(BK38:BK39)</f>
        <v>0</v>
      </c>
      <c r="BL40" s="195">
        <f>SUM(BL38:BL39)</f>
        <v>0</v>
      </c>
      <c r="BM40" s="195">
        <f>SUM(BM38:BM39)</f>
        <v>0</v>
      </c>
      <c r="BO40" s="195">
        <f>SUM(BO38:BO39)</f>
        <v>0</v>
      </c>
      <c r="BP40" s="195">
        <f>SUM(BP38:BP39)</f>
        <v>0</v>
      </c>
      <c r="BQ40" s="195">
        <f>SUM(BQ38:BQ39)</f>
        <v>0</v>
      </c>
      <c r="BR40" s="195">
        <f>SUM(BR38:BR39)</f>
        <v>0</v>
      </c>
      <c r="BS40" s="195">
        <f>SUM(BS38:BS39)</f>
        <v>0</v>
      </c>
      <c r="BU40" s="154" t="e">
        <f t="shared" si="65"/>
        <v>#DIV/0!</v>
      </c>
      <c r="BV40" s="154" t="e">
        <f t="shared" si="65"/>
        <v>#DIV/0!</v>
      </c>
      <c r="BW40" s="154" t="e">
        <f t="shared" si="65"/>
        <v>#DIV/0!</v>
      </c>
      <c r="BX40" s="154" t="e">
        <f t="shared" si="65"/>
        <v>#DIV/0!</v>
      </c>
      <c r="BY40" s="154" t="e">
        <f t="shared" si="65"/>
        <v>#DIV/0!</v>
      </c>
      <c r="CA40" s="115" t="e">
        <f t="shared" si="66"/>
        <v>#DIV/0!</v>
      </c>
      <c r="CB40" s="115" t="e">
        <f t="shared" si="66"/>
        <v>#DIV/0!</v>
      </c>
    </row>
    <row r="41" spans="1:80" ht="16.2" thickTop="1">
      <c r="A41" s="554"/>
      <c r="B41" s="162"/>
      <c r="C41" s="129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45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9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29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  <c r="BI41" s="133"/>
      <c r="BJ41" s="133"/>
      <c r="BK41" s="133"/>
      <c r="BL41" s="133"/>
      <c r="BM41" s="133"/>
      <c r="BO41" s="133"/>
      <c r="BP41" s="133"/>
      <c r="BQ41" s="133"/>
      <c r="BR41" s="133"/>
      <c r="BS41" s="133"/>
      <c r="BU41" s="134"/>
      <c r="BV41" s="134"/>
      <c r="BW41" s="134"/>
      <c r="BX41" s="134"/>
      <c r="BY41" s="134"/>
    </row>
    <row r="42" spans="1:80">
      <c r="A42" s="554"/>
      <c r="B42" s="128" t="s">
        <v>59</v>
      </c>
      <c r="C42" s="129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29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>
        <f>SUM(R42:AC42)</f>
        <v>0</v>
      </c>
      <c r="AE42" s="131"/>
      <c r="AF42" s="129"/>
      <c r="AG42" s="184">
        <f t="shared" ref="AG42:AR43" si="70">R42-D42</f>
        <v>0</v>
      </c>
      <c r="AH42" s="184">
        <f t="shared" si="70"/>
        <v>0</v>
      </c>
      <c r="AI42" s="184">
        <f t="shared" si="70"/>
        <v>0</v>
      </c>
      <c r="AJ42" s="184">
        <f t="shared" si="70"/>
        <v>0</v>
      </c>
      <c r="AK42" s="184">
        <f t="shared" si="70"/>
        <v>0</v>
      </c>
      <c r="AL42" s="184">
        <f t="shared" si="70"/>
        <v>0</v>
      </c>
      <c r="AM42" s="184">
        <f t="shared" si="70"/>
        <v>0</v>
      </c>
      <c r="AN42" s="184">
        <f t="shared" si="70"/>
        <v>0</v>
      </c>
      <c r="AO42" s="184">
        <f t="shared" si="70"/>
        <v>0</v>
      </c>
      <c r="AP42" s="184">
        <f t="shared" si="70"/>
        <v>0</v>
      </c>
      <c r="AQ42" s="184">
        <f>AB42-N42</f>
        <v>0</v>
      </c>
      <c r="AR42" s="184">
        <f t="shared" si="70"/>
        <v>0</v>
      </c>
      <c r="AS42" s="184">
        <f>SUM(AG42:AR42)</f>
        <v>0</v>
      </c>
      <c r="AT42" s="129"/>
      <c r="AU42" s="132" t="e">
        <f t="shared" ref="AU42:BD44" si="71">R42/D42</f>
        <v>#DIV/0!</v>
      </c>
      <c r="AV42" s="132" t="e">
        <f t="shared" si="71"/>
        <v>#DIV/0!</v>
      </c>
      <c r="AW42" s="132" t="e">
        <f t="shared" si="71"/>
        <v>#DIV/0!</v>
      </c>
      <c r="AX42" s="132" t="e">
        <f t="shared" si="71"/>
        <v>#DIV/0!</v>
      </c>
      <c r="AY42" s="132" t="e">
        <f t="shared" si="71"/>
        <v>#DIV/0!</v>
      </c>
      <c r="AZ42" s="132" t="e">
        <f t="shared" si="71"/>
        <v>#DIV/0!</v>
      </c>
      <c r="BA42" s="132" t="e">
        <f t="shared" si="71"/>
        <v>#DIV/0!</v>
      </c>
      <c r="BB42" s="132" t="e">
        <f t="shared" si="71"/>
        <v>#DIV/0!</v>
      </c>
      <c r="BC42" s="132" t="e">
        <f t="shared" si="71"/>
        <v>#DIV/0!</v>
      </c>
      <c r="BD42" s="132" t="e">
        <f t="shared" si="71"/>
        <v>#DIV/0!</v>
      </c>
      <c r="BE42" s="132" t="e">
        <f>AB42/N42</f>
        <v>#DIV/0!</v>
      </c>
      <c r="BF42" s="132" t="e">
        <f t="shared" ref="BF42:BG44" si="72">AC42/O42</f>
        <v>#DIV/0!</v>
      </c>
      <c r="BG42" s="132" t="e">
        <f t="shared" si="72"/>
        <v>#DIV/0!</v>
      </c>
      <c r="BI42" s="133">
        <f>SUM(D42:F42)</f>
        <v>0</v>
      </c>
      <c r="BJ42" s="133">
        <f>SUM(G42:I42)</f>
        <v>0</v>
      </c>
      <c r="BK42" s="133">
        <f>SUM(J42:L42)</f>
        <v>0</v>
      </c>
      <c r="BL42" s="133">
        <f>SUM(M42:O42)</f>
        <v>0</v>
      </c>
      <c r="BM42" s="133">
        <f>SUM(BI42:BL42)</f>
        <v>0</v>
      </c>
      <c r="BO42" s="200">
        <f>SUM(R42:T42)</f>
        <v>0</v>
      </c>
      <c r="BP42" s="187">
        <f>SUM(U42:W42)</f>
        <v>0</v>
      </c>
      <c r="BQ42" s="187">
        <f>SUM(X42:Z42)</f>
        <v>0</v>
      </c>
      <c r="BR42" s="133">
        <f>SUM(AA42:AC42)</f>
        <v>0</v>
      </c>
      <c r="BS42" s="133">
        <f>SUM(BO42:BR42)</f>
        <v>0</v>
      </c>
      <c r="BU42" s="134" t="e">
        <f t="shared" ref="BU42:BY44" si="73">BO42/BI42</f>
        <v>#DIV/0!</v>
      </c>
      <c r="BV42" s="134" t="e">
        <f t="shared" si="73"/>
        <v>#DIV/0!</v>
      </c>
      <c r="BW42" s="134" t="e">
        <f t="shared" si="73"/>
        <v>#DIV/0!</v>
      </c>
      <c r="BX42" s="134" t="e">
        <f t="shared" si="73"/>
        <v>#DIV/0!</v>
      </c>
      <c r="BY42" s="134" t="e">
        <f t="shared" si="73"/>
        <v>#DIV/0!</v>
      </c>
      <c r="CA42" s="115" t="e">
        <f t="shared" ref="CA42:CB44" si="74">U42/G42</f>
        <v>#DIV/0!</v>
      </c>
      <c r="CB42" s="115" t="e">
        <f t="shared" si="74"/>
        <v>#DIV/0!</v>
      </c>
    </row>
    <row r="43" spans="1:80">
      <c r="A43" s="554"/>
      <c r="B43" s="135" t="s">
        <v>60</v>
      </c>
      <c r="C43" s="136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29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>
        <f>SUM(R43:AC43)</f>
        <v>0</v>
      </c>
      <c r="AE43" s="131"/>
      <c r="AF43" s="129"/>
      <c r="AG43" s="191">
        <f t="shared" si="70"/>
        <v>0</v>
      </c>
      <c r="AH43" s="191">
        <f t="shared" si="70"/>
        <v>0</v>
      </c>
      <c r="AI43" s="191">
        <f t="shared" si="70"/>
        <v>0</v>
      </c>
      <c r="AJ43" s="191">
        <f t="shared" si="70"/>
        <v>0</v>
      </c>
      <c r="AK43" s="191">
        <f t="shared" si="70"/>
        <v>0</v>
      </c>
      <c r="AL43" s="191">
        <f t="shared" si="70"/>
        <v>0</v>
      </c>
      <c r="AM43" s="191">
        <f t="shared" si="70"/>
        <v>0</v>
      </c>
      <c r="AN43" s="191">
        <f t="shared" si="70"/>
        <v>0</v>
      </c>
      <c r="AO43" s="191">
        <f t="shared" si="70"/>
        <v>0</v>
      </c>
      <c r="AP43" s="191">
        <f t="shared" si="70"/>
        <v>0</v>
      </c>
      <c r="AQ43" s="191">
        <f>AB43-N43</f>
        <v>0</v>
      </c>
      <c r="AR43" s="191">
        <f t="shared" si="70"/>
        <v>0</v>
      </c>
      <c r="AS43" s="191">
        <f>SUM(AG43:AR43)</f>
        <v>0</v>
      </c>
      <c r="AT43" s="129"/>
      <c r="AU43" s="139" t="e">
        <f t="shared" si="71"/>
        <v>#DIV/0!</v>
      </c>
      <c r="AV43" s="139" t="e">
        <f t="shared" si="71"/>
        <v>#DIV/0!</v>
      </c>
      <c r="AW43" s="139" t="e">
        <f t="shared" si="71"/>
        <v>#DIV/0!</v>
      </c>
      <c r="AX43" s="139" t="e">
        <f t="shared" si="71"/>
        <v>#DIV/0!</v>
      </c>
      <c r="AY43" s="139" t="e">
        <f t="shared" si="71"/>
        <v>#DIV/0!</v>
      </c>
      <c r="AZ43" s="139" t="e">
        <f t="shared" si="71"/>
        <v>#DIV/0!</v>
      </c>
      <c r="BA43" s="139" t="e">
        <f t="shared" si="71"/>
        <v>#DIV/0!</v>
      </c>
      <c r="BB43" s="139" t="e">
        <f t="shared" si="71"/>
        <v>#DIV/0!</v>
      </c>
      <c r="BC43" s="139" t="e">
        <f t="shared" si="71"/>
        <v>#DIV/0!</v>
      </c>
      <c r="BD43" s="139" t="e">
        <f t="shared" si="71"/>
        <v>#DIV/0!</v>
      </c>
      <c r="BE43" s="139" t="e">
        <f>AB43/N43</f>
        <v>#DIV/0!</v>
      </c>
      <c r="BF43" s="139" t="e">
        <f t="shared" si="72"/>
        <v>#DIV/0!</v>
      </c>
      <c r="BG43" s="139" t="e">
        <f t="shared" si="72"/>
        <v>#DIV/0!</v>
      </c>
      <c r="BI43" s="140">
        <f>SUM(D43:F43)</f>
        <v>0</v>
      </c>
      <c r="BJ43" s="140">
        <f>SUM(G43:I43)</f>
        <v>0</v>
      </c>
      <c r="BK43" s="140">
        <f>SUM(J43:L43)</f>
        <v>0</v>
      </c>
      <c r="BL43" s="140">
        <f>SUM(M43:O43)</f>
        <v>0</v>
      </c>
      <c r="BM43" s="140">
        <f>SUM(BI43:BL43)</f>
        <v>0</v>
      </c>
      <c r="BO43" s="201">
        <f>SUM(R43:T43)</f>
        <v>0</v>
      </c>
      <c r="BP43" s="192">
        <f>SUM(U43:W43)</f>
        <v>0</v>
      </c>
      <c r="BQ43" s="192">
        <f>SUM(X43:Z43)</f>
        <v>0</v>
      </c>
      <c r="BR43" s="140">
        <f>SUM(AA43:AC43)</f>
        <v>0</v>
      </c>
      <c r="BS43" s="140">
        <f>SUM(BO43:BR43)</f>
        <v>0</v>
      </c>
      <c r="BU43" s="141" t="e">
        <f t="shared" si="73"/>
        <v>#DIV/0!</v>
      </c>
      <c r="BV43" s="141" t="e">
        <f t="shared" si="73"/>
        <v>#DIV/0!</v>
      </c>
      <c r="BW43" s="141" t="e">
        <f t="shared" si="73"/>
        <v>#DIV/0!</v>
      </c>
      <c r="BX43" s="141" t="e">
        <f t="shared" si="73"/>
        <v>#DIV/0!</v>
      </c>
      <c r="BY43" s="141" t="e">
        <f t="shared" si="73"/>
        <v>#DIV/0!</v>
      </c>
      <c r="CA43" s="115" t="e">
        <f t="shared" si="74"/>
        <v>#DIV/0!</v>
      </c>
      <c r="CB43" s="115" t="e">
        <f t="shared" si="74"/>
        <v>#DIV/0!</v>
      </c>
    </row>
    <row r="44" spans="1:80" ht="16.2" thickBot="1">
      <c r="A44" s="554"/>
      <c r="B44" s="142" t="s">
        <v>64</v>
      </c>
      <c r="C44" s="143"/>
      <c r="D44" s="194">
        <f t="shared" ref="D44:P44" si="75">SUM(D42:D43)</f>
        <v>0</v>
      </c>
      <c r="E44" s="194">
        <f t="shared" si="75"/>
        <v>0</v>
      </c>
      <c r="F44" s="194">
        <f t="shared" si="75"/>
        <v>0</v>
      </c>
      <c r="G44" s="194">
        <f t="shared" si="75"/>
        <v>0</v>
      </c>
      <c r="H44" s="194">
        <f t="shared" si="75"/>
        <v>0</v>
      </c>
      <c r="I44" s="194">
        <f t="shared" si="75"/>
        <v>0</v>
      </c>
      <c r="J44" s="194">
        <f t="shared" si="75"/>
        <v>0</v>
      </c>
      <c r="K44" s="194">
        <f t="shared" si="75"/>
        <v>0</v>
      </c>
      <c r="L44" s="194">
        <f t="shared" si="75"/>
        <v>0</v>
      </c>
      <c r="M44" s="194">
        <f t="shared" si="75"/>
        <v>0</v>
      </c>
      <c r="N44" s="194">
        <f t="shared" si="75"/>
        <v>0</v>
      </c>
      <c r="O44" s="194">
        <f t="shared" si="75"/>
        <v>0</v>
      </c>
      <c r="P44" s="194">
        <f t="shared" si="75"/>
        <v>0</v>
      </c>
      <c r="Q44" s="145"/>
      <c r="R44" s="194">
        <f t="shared" ref="R44:AD44" si="76">SUM(R42:R43)</f>
        <v>0</v>
      </c>
      <c r="S44" s="194">
        <f t="shared" si="76"/>
        <v>0</v>
      </c>
      <c r="T44" s="194">
        <f t="shared" si="76"/>
        <v>0</v>
      </c>
      <c r="U44" s="194">
        <f t="shared" si="76"/>
        <v>0</v>
      </c>
      <c r="V44" s="194">
        <f t="shared" si="76"/>
        <v>0</v>
      </c>
      <c r="W44" s="194">
        <f t="shared" si="76"/>
        <v>0</v>
      </c>
      <c r="X44" s="194">
        <f t="shared" si="76"/>
        <v>0</v>
      </c>
      <c r="Y44" s="194">
        <f t="shared" si="76"/>
        <v>0</v>
      </c>
      <c r="Z44" s="194">
        <f t="shared" si="76"/>
        <v>0</v>
      </c>
      <c r="AA44" s="194">
        <f t="shared" si="76"/>
        <v>0</v>
      </c>
      <c r="AB44" s="194">
        <f t="shared" si="76"/>
        <v>0</v>
      </c>
      <c r="AC44" s="194">
        <f t="shared" si="76"/>
        <v>0</v>
      </c>
      <c r="AD44" s="194">
        <f t="shared" si="76"/>
        <v>0</v>
      </c>
      <c r="AE44" s="148"/>
      <c r="AF44" s="149"/>
      <c r="AG44" s="194">
        <f t="shared" ref="AG44:AS44" si="77">SUM(AG42:AG43)</f>
        <v>0</v>
      </c>
      <c r="AH44" s="194">
        <f t="shared" si="77"/>
        <v>0</v>
      </c>
      <c r="AI44" s="194">
        <f t="shared" si="77"/>
        <v>0</v>
      </c>
      <c r="AJ44" s="194">
        <f t="shared" si="77"/>
        <v>0</v>
      </c>
      <c r="AK44" s="194">
        <f t="shared" si="77"/>
        <v>0</v>
      </c>
      <c r="AL44" s="194">
        <f t="shared" si="77"/>
        <v>0</v>
      </c>
      <c r="AM44" s="194">
        <f t="shared" si="77"/>
        <v>0</v>
      </c>
      <c r="AN44" s="194">
        <f t="shared" si="77"/>
        <v>0</v>
      </c>
      <c r="AO44" s="194">
        <f t="shared" si="77"/>
        <v>0</v>
      </c>
      <c r="AP44" s="194">
        <f t="shared" si="77"/>
        <v>0</v>
      </c>
      <c r="AQ44" s="194">
        <f t="shared" si="77"/>
        <v>0</v>
      </c>
      <c r="AR44" s="194">
        <f t="shared" si="77"/>
        <v>0</v>
      </c>
      <c r="AS44" s="194">
        <f t="shared" si="77"/>
        <v>0</v>
      </c>
      <c r="AT44" s="129"/>
      <c r="AU44" s="152" t="e">
        <f t="shared" si="71"/>
        <v>#DIV/0!</v>
      </c>
      <c r="AV44" s="152" t="e">
        <f t="shared" si="71"/>
        <v>#DIV/0!</v>
      </c>
      <c r="AW44" s="152" t="e">
        <f t="shared" si="71"/>
        <v>#DIV/0!</v>
      </c>
      <c r="AX44" s="152" t="e">
        <f t="shared" si="71"/>
        <v>#DIV/0!</v>
      </c>
      <c r="AY44" s="152" t="e">
        <f t="shared" si="71"/>
        <v>#DIV/0!</v>
      </c>
      <c r="AZ44" s="152" t="e">
        <f t="shared" si="71"/>
        <v>#DIV/0!</v>
      </c>
      <c r="BA44" s="152" t="e">
        <f t="shared" si="71"/>
        <v>#DIV/0!</v>
      </c>
      <c r="BB44" s="152" t="e">
        <f t="shared" si="71"/>
        <v>#DIV/0!</v>
      </c>
      <c r="BC44" s="152" t="e">
        <f t="shared" si="71"/>
        <v>#DIV/0!</v>
      </c>
      <c r="BD44" s="152" t="e">
        <f t="shared" si="71"/>
        <v>#DIV/0!</v>
      </c>
      <c r="BE44" s="152" t="e">
        <f>AB44/N44</f>
        <v>#DIV/0!</v>
      </c>
      <c r="BF44" s="152" t="e">
        <f t="shared" si="72"/>
        <v>#DIV/0!</v>
      </c>
      <c r="BG44" s="152" t="e">
        <f t="shared" si="72"/>
        <v>#DIV/0!</v>
      </c>
      <c r="BI44" s="153">
        <f>SUM(BI42:BI43)</f>
        <v>0</v>
      </c>
      <c r="BJ44" s="153">
        <f>SUM(BJ42:BJ43)</f>
        <v>0</v>
      </c>
      <c r="BK44" s="153">
        <f>SUM(BK42:BK43)</f>
        <v>0</v>
      </c>
      <c r="BL44" s="153">
        <f>SUM(BL42:BL43)</f>
        <v>0</v>
      </c>
      <c r="BM44" s="153">
        <f>SUM(BI44:BL44)</f>
        <v>0</v>
      </c>
      <c r="BO44" s="202">
        <f>SUM(BO42:BO43)</f>
        <v>0</v>
      </c>
      <c r="BP44" s="195">
        <f>SUM(BP42:BP43)</f>
        <v>0</v>
      </c>
      <c r="BQ44" s="195">
        <f>SUM(BQ42:BQ43)</f>
        <v>0</v>
      </c>
      <c r="BR44" s="153">
        <f>SUM(BR42:BR43)</f>
        <v>0</v>
      </c>
      <c r="BS44" s="153">
        <f>SUM(BO44:BR44)</f>
        <v>0</v>
      </c>
      <c r="BU44" s="154" t="e">
        <f t="shared" si="73"/>
        <v>#DIV/0!</v>
      </c>
      <c r="BV44" s="154" t="e">
        <f t="shared" si="73"/>
        <v>#DIV/0!</v>
      </c>
      <c r="BW44" s="154" t="e">
        <f t="shared" si="73"/>
        <v>#DIV/0!</v>
      </c>
      <c r="BX44" s="154" t="e">
        <f t="shared" si="73"/>
        <v>#DIV/0!</v>
      </c>
      <c r="BY44" s="154" t="e">
        <f t="shared" si="73"/>
        <v>#DIV/0!</v>
      </c>
      <c r="CA44" s="115" t="e">
        <f t="shared" si="74"/>
        <v>#DIV/0!</v>
      </c>
      <c r="CB44" s="115" t="e">
        <f t="shared" si="74"/>
        <v>#DIV/0!</v>
      </c>
    </row>
    <row r="45" spans="1:80" ht="16.2" thickTop="1">
      <c r="A45" s="554"/>
      <c r="B45" s="162"/>
      <c r="C45" s="129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45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9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29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I45" s="133"/>
      <c r="BJ45" s="133"/>
      <c r="BK45" s="133"/>
      <c r="BL45" s="133"/>
      <c r="BM45" s="133"/>
      <c r="BO45" s="133"/>
      <c r="BP45" s="133"/>
      <c r="BQ45" s="133"/>
      <c r="BR45" s="133"/>
      <c r="BS45" s="133"/>
      <c r="BU45" s="134"/>
      <c r="BV45" s="134"/>
      <c r="BW45" s="134"/>
      <c r="BX45" s="134"/>
      <c r="BY45" s="134"/>
    </row>
    <row r="46" spans="1:80">
      <c r="A46" s="554"/>
      <c r="B46" s="128" t="s">
        <v>59</v>
      </c>
      <c r="C46" s="129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29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>
        <f>SUM(R46:AC46)</f>
        <v>0</v>
      </c>
      <c r="AE46" s="131"/>
      <c r="AF46" s="129"/>
      <c r="AG46" s="184">
        <f t="shared" ref="AG46:AR47" si="78">R46-D46</f>
        <v>0</v>
      </c>
      <c r="AH46" s="184">
        <f t="shared" si="78"/>
        <v>0</v>
      </c>
      <c r="AI46" s="184">
        <f t="shared" si="78"/>
        <v>0</v>
      </c>
      <c r="AJ46" s="184">
        <f t="shared" si="78"/>
        <v>0</v>
      </c>
      <c r="AK46" s="184">
        <f t="shared" si="78"/>
        <v>0</v>
      </c>
      <c r="AL46" s="184">
        <f t="shared" si="78"/>
        <v>0</v>
      </c>
      <c r="AM46" s="184">
        <f t="shared" si="78"/>
        <v>0</v>
      </c>
      <c r="AN46" s="184">
        <f t="shared" si="78"/>
        <v>0</v>
      </c>
      <c r="AO46" s="184">
        <f t="shared" si="78"/>
        <v>0</v>
      </c>
      <c r="AP46" s="184">
        <f t="shared" si="78"/>
        <v>0</v>
      </c>
      <c r="AQ46" s="184">
        <f>AB46-N46</f>
        <v>0</v>
      </c>
      <c r="AR46" s="184">
        <f t="shared" si="78"/>
        <v>0</v>
      </c>
      <c r="AS46" s="184">
        <f>SUM(AG46:AR46)</f>
        <v>0</v>
      </c>
      <c r="AT46" s="129"/>
      <c r="AU46" s="164"/>
      <c r="AV46" s="164"/>
      <c r="AW46" s="164"/>
      <c r="AX46" s="164"/>
      <c r="AY46" s="164"/>
      <c r="AZ46" s="164"/>
      <c r="BA46" s="164"/>
      <c r="BB46" s="164"/>
      <c r="BC46" s="164"/>
      <c r="BD46" s="164"/>
      <c r="BE46" s="164"/>
      <c r="BF46" s="164"/>
      <c r="BG46" s="164"/>
      <c r="BI46" s="133">
        <f>SUM(D46:F46)</f>
        <v>0</v>
      </c>
      <c r="BJ46" s="133">
        <f>SUM(G46:I46)</f>
        <v>0</v>
      </c>
      <c r="BK46" s="133">
        <f>SUM(J46:L46)</f>
        <v>0</v>
      </c>
      <c r="BL46" s="133">
        <f>SUM(M46:O46)</f>
        <v>0</v>
      </c>
      <c r="BM46" s="133">
        <f>SUM(BI46:BL46)</f>
        <v>0</v>
      </c>
      <c r="BO46" s="133">
        <f>SUM(R46:T46)</f>
        <v>0</v>
      </c>
      <c r="BP46" s="187">
        <f>SUM(U46:W46)</f>
        <v>0</v>
      </c>
      <c r="BQ46" s="187">
        <f>SUM(X46:Z46)</f>
        <v>0</v>
      </c>
      <c r="BR46" s="133">
        <f>SUM(AA46:AC46)</f>
        <v>0</v>
      </c>
      <c r="BS46" s="133">
        <f>SUM(BO46:BR46)</f>
        <v>0</v>
      </c>
      <c r="BU46" s="134" t="e">
        <f t="shared" ref="BU46:BY48" si="79">BO46/BI46</f>
        <v>#DIV/0!</v>
      </c>
      <c r="BV46" s="134" t="e">
        <f t="shared" si="79"/>
        <v>#DIV/0!</v>
      </c>
      <c r="BW46" s="134" t="e">
        <f t="shared" si="79"/>
        <v>#DIV/0!</v>
      </c>
      <c r="BX46" s="134" t="e">
        <f t="shared" si="79"/>
        <v>#DIV/0!</v>
      </c>
      <c r="BY46" s="134" t="e">
        <f t="shared" si="79"/>
        <v>#DIV/0!</v>
      </c>
      <c r="CA46" s="115" t="e">
        <f t="shared" ref="CA46:CB48" si="80">U46/G46</f>
        <v>#DIV/0!</v>
      </c>
      <c r="CB46" s="115" t="e">
        <f t="shared" si="80"/>
        <v>#DIV/0!</v>
      </c>
    </row>
    <row r="47" spans="1:80">
      <c r="A47" s="554"/>
      <c r="B47" s="135" t="s">
        <v>60</v>
      </c>
      <c r="C47" s="136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29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>
        <f>SUM(R47:AC47)</f>
        <v>0</v>
      </c>
      <c r="AE47" s="131"/>
      <c r="AF47" s="129"/>
      <c r="AG47" s="191">
        <f t="shared" si="78"/>
        <v>0</v>
      </c>
      <c r="AH47" s="191">
        <f t="shared" si="78"/>
        <v>0</v>
      </c>
      <c r="AI47" s="191">
        <f t="shared" si="78"/>
        <v>0</v>
      </c>
      <c r="AJ47" s="191">
        <f t="shared" si="78"/>
        <v>0</v>
      </c>
      <c r="AK47" s="191">
        <f t="shared" si="78"/>
        <v>0</v>
      </c>
      <c r="AL47" s="191">
        <f t="shared" si="78"/>
        <v>0</v>
      </c>
      <c r="AM47" s="191">
        <f t="shared" si="78"/>
        <v>0</v>
      </c>
      <c r="AN47" s="191">
        <f t="shared" si="78"/>
        <v>0</v>
      </c>
      <c r="AO47" s="191">
        <f t="shared" si="78"/>
        <v>0</v>
      </c>
      <c r="AP47" s="191">
        <f t="shared" si="78"/>
        <v>0</v>
      </c>
      <c r="AQ47" s="191">
        <f>AB47-N47</f>
        <v>0</v>
      </c>
      <c r="AR47" s="191">
        <f t="shared" si="78"/>
        <v>0</v>
      </c>
      <c r="AS47" s="191">
        <f>SUM(AG47:AR47)</f>
        <v>0</v>
      </c>
      <c r="AT47" s="129"/>
      <c r="AU47" s="164"/>
      <c r="AV47" s="164"/>
      <c r="AW47" s="164"/>
      <c r="AX47" s="164"/>
      <c r="AY47" s="164"/>
      <c r="AZ47" s="164"/>
      <c r="BA47" s="164"/>
      <c r="BB47" s="164"/>
      <c r="BC47" s="164"/>
      <c r="BD47" s="164"/>
      <c r="BE47" s="164"/>
      <c r="BF47" s="164"/>
      <c r="BG47" s="164"/>
      <c r="BI47" s="140">
        <f>SUM(D47:F47)</f>
        <v>0</v>
      </c>
      <c r="BJ47" s="140">
        <f>SUM(G47:I47)</f>
        <v>0</v>
      </c>
      <c r="BK47" s="140">
        <f>SUM(J47:L47)</f>
        <v>0</v>
      </c>
      <c r="BL47" s="140">
        <f>SUM(M47:O47)</f>
        <v>0</v>
      </c>
      <c r="BM47" s="140">
        <f>SUM(BI47:BL47)</f>
        <v>0</v>
      </c>
      <c r="BO47" s="140">
        <f>SUM(R47:T47)</f>
        <v>0</v>
      </c>
      <c r="BP47" s="192">
        <f>SUM(U47:W47)</f>
        <v>0</v>
      </c>
      <c r="BQ47" s="192">
        <f>SUM(X47:Z47)</f>
        <v>0</v>
      </c>
      <c r="BR47" s="140">
        <f>SUM(AA47:AC47)</f>
        <v>0</v>
      </c>
      <c r="BS47" s="140">
        <f>SUM(BO47:BR47)</f>
        <v>0</v>
      </c>
      <c r="BU47" s="141" t="e">
        <f t="shared" si="79"/>
        <v>#DIV/0!</v>
      </c>
      <c r="BV47" s="141" t="e">
        <f t="shared" si="79"/>
        <v>#DIV/0!</v>
      </c>
      <c r="BW47" s="141" t="e">
        <f t="shared" si="79"/>
        <v>#DIV/0!</v>
      </c>
      <c r="BX47" s="141" t="e">
        <f t="shared" si="79"/>
        <v>#DIV/0!</v>
      </c>
      <c r="BY47" s="141" t="e">
        <f t="shared" si="79"/>
        <v>#DIV/0!</v>
      </c>
      <c r="CA47" s="115" t="e">
        <f t="shared" si="80"/>
        <v>#DIV/0!</v>
      </c>
      <c r="CB47" s="115" t="e">
        <f t="shared" si="80"/>
        <v>#DIV/0!</v>
      </c>
    </row>
    <row r="48" spans="1:80" ht="16.2" thickBot="1">
      <c r="A48" s="554"/>
      <c r="B48" s="142" t="s">
        <v>65</v>
      </c>
      <c r="C48" s="143"/>
      <c r="D48" s="194">
        <f t="shared" ref="D48:P48" si="81">SUM(D46:D47)</f>
        <v>0</v>
      </c>
      <c r="E48" s="194">
        <f t="shared" si="81"/>
        <v>0</v>
      </c>
      <c r="F48" s="194">
        <f t="shared" si="81"/>
        <v>0</v>
      </c>
      <c r="G48" s="194">
        <f t="shared" si="81"/>
        <v>0</v>
      </c>
      <c r="H48" s="194">
        <f t="shared" si="81"/>
        <v>0</v>
      </c>
      <c r="I48" s="194">
        <f t="shared" si="81"/>
        <v>0</v>
      </c>
      <c r="J48" s="194">
        <f t="shared" si="81"/>
        <v>0</v>
      </c>
      <c r="K48" s="194">
        <f t="shared" si="81"/>
        <v>0</v>
      </c>
      <c r="L48" s="194">
        <f t="shared" si="81"/>
        <v>0</v>
      </c>
      <c r="M48" s="194">
        <f t="shared" si="81"/>
        <v>0</v>
      </c>
      <c r="N48" s="194">
        <f t="shared" si="81"/>
        <v>0</v>
      </c>
      <c r="O48" s="194">
        <f t="shared" si="81"/>
        <v>0</v>
      </c>
      <c r="P48" s="194">
        <f t="shared" si="81"/>
        <v>0</v>
      </c>
      <c r="Q48" s="145"/>
      <c r="R48" s="194">
        <f t="shared" ref="R48:AD48" si="82">SUM(R46:R47)</f>
        <v>0</v>
      </c>
      <c r="S48" s="194">
        <f t="shared" si="82"/>
        <v>0</v>
      </c>
      <c r="T48" s="194">
        <f t="shared" si="82"/>
        <v>0</v>
      </c>
      <c r="U48" s="194">
        <f t="shared" si="82"/>
        <v>0</v>
      </c>
      <c r="V48" s="194">
        <f t="shared" si="82"/>
        <v>0</v>
      </c>
      <c r="W48" s="194">
        <f t="shared" si="82"/>
        <v>0</v>
      </c>
      <c r="X48" s="194">
        <f t="shared" si="82"/>
        <v>0</v>
      </c>
      <c r="Y48" s="194">
        <f t="shared" si="82"/>
        <v>0</v>
      </c>
      <c r="Z48" s="194">
        <f t="shared" si="82"/>
        <v>0</v>
      </c>
      <c r="AA48" s="194">
        <f t="shared" si="82"/>
        <v>0</v>
      </c>
      <c r="AB48" s="194">
        <f t="shared" si="82"/>
        <v>0</v>
      </c>
      <c r="AC48" s="194">
        <f t="shared" si="82"/>
        <v>0</v>
      </c>
      <c r="AD48" s="194">
        <f t="shared" si="82"/>
        <v>0</v>
      </c>
      <c r="AE48" s="148"/>
      <c r="AF48" s="149"/>
      <c r="AG48" s="194">
        <f t="shared" ref="AG48:AS48" si="83">SUM(AG46:AG47)</f>
        <v>0</v>
      </c>
      <c r="AH48" s="194">
        <f t="shared" si="83"/>
        <v>0</v>
      </c>
      <c r="AI48" s="194">
        <f t="shared" si="83"/>
        <v>0</v>
      </c>
      <c r="AJ48" s="194">
        <f t="shared" si="83"/>
        <v>0</v>
      </c>
      <c r="AK48" s="194">
        <f t="shared" si="83"/>
        <v>0</v>
      </c>
      <c r="AL48" s="194">
        <f t="shared" si="83"/>
        <v>0</v>
      </c>
      <c r="AM48" s="194">
        <f t="shared" si="83"/>
        <v>0</v>
      </c>
      <c r="AN48" s="194">
        <f t="shared" si="83"/>
        <v>0</v>
      </c>
      <c r="AO48" s="194">
        <f t="shared" si="83"/>
        <v>0</v>
      </c>
      <c r="AP48" s="194">
        <f t="shared" si="83"/>
        <v>0</v>
      </c>
      <c r="AQ48" s="194">
        <f t="shared" si="83"/>
        <v>0</v>
      </c>
      <c r="AR48" s="194">
        <f t="shared" si="83"/>
        <v>0</v>
      </c>
      <c r="AS48" s="194">
        <f t="shared" si="83"/>
        <v>0</v>
      </c>
      <c r="AT48" s="129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I48" s="153">
        <f>SUM(BI46:BI47)</f>
        <v>0</v>
      </c>
      <c r="BJ48" s="153">
        <f>SUM(BJ46:BJ47)</f>
        <v>0</v>
      </c>
      <c r="BK48" s="153">
        <f>SUM(BK46:BK47)</f>
        <v>0</v>
      </c>
      <c r="BL48" s="153">
        <f>SUM(BL46:BL47)</f>
        <v>0</v>
      </c>
      <c r="BM48" s="153">
        <f>SUM(BI48:BL48)</f>
        <v>0</v>
      </c>
      <c r="BO48" s="153">
        <f>SUM(BO46:BO47)</f>
        <v>0</v>
      </c>
      <c r="BP48" s="195">
        <f>SUM(BP46:BP47)</f>
        <v>0</v>
      </c>
      <c r="BQ48" s="195">
        <f>SUM(BQ46:BQ47)</f>
        <v>0</v>
      </c>
      <c r="BR48" s="153">
        <f>SUM(BR46:BR47)</f>
        <v>0</v>
      </c>
      <c r="BS48" s="153">
        <f>SUM(BO48:BR48)</f>
        <v>0</v>
      </c>
      <c r="BU48" s="154" t="e">
        <f t="shared" si="79"/>
        <v>#DIV/0!</v>
      </c>
      <c r="BV48" s="154" t="e">
        <f t="shared" si="79"/>
        <v>#DIV/0!</v>
      </c>
      <c r="BW48" s="154" t="e">
        <f t="shared" si="79"/>
        <v>#DIV/0!</v>
      </c>
      <c r="BX48" s="154" t="e">
        <f t="shared" si="79"/>
        <v>#DIV/0!</v>
      </c>
      <c r="BY48" s="154" t="e">
        <f t="shared" si="79"/>
        <v>#DIV/0!</v>
      </c>
      <c r="CA48" s="115" t="e">
        <f t="shared" si="80"/>
        <v>#DIV/0!</v>
      </c>
      <c r="CB48" s="115" t="e">
        <f t="shared" si="80"/>
        <v>#DIV/0!</v>
      </c>
    </row>
    <row r="49" spans="1:87" ht="16.2" thickTop="1">
      <c r="A49" s="554"/>
      <c r="B49" s="162"/>
      <c r="C49" s="129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45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9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29"/>
      <c r="AU49" s="163"/>
      <c r="AV49" s="163"/>
      <c r="AW49" s="163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I49" s="133"/>
      <c r="BJ49" s="133"/>
      <c r="BK49" s="133"/>
      <c r="BL49" s="133"/>
      <c r="BM49" s="133"/>
      <c r="BO49" s="133"/>
      <c r="BP49" s="133"/>
      <c r="BQ49" s="133"/>
      <c r="BR49" s="133"/>
      <c r="BS49" s="133"/>
      <c r="BU49" s="134"/>
      <c r="BV49" s="134"/>
      <c r="BW49" s="134"/>
      <c r="BX49" s="134"/>
      <c r="BY49" s="134"/>
    </row>
    <row r="50" spans="1:87">
      <c r="A50" s="554"/>
      <c r="B50" s="128" t="s">
        <v>59</v>
      </c>
      <c r="C50" s="129"/>
      <c r="D50" s="184">
        <f>D25*D71</f>
        <v>1667.7740570434564</v>
      </c>
      <c r="E50" s="184">
        <f t="shared" ref="E50:O50" si="84">E25*E71</f>
        <v>1465.6205380652177</v>
      </c>
      <c r="F50" s="184">
        <f t="shared" si="84"/>
        <v>1758.7446456782616</v>
      </c>
      <c r="G50" s="184">
        <f t="shared" si="84"/>
        <v>2198.4308070978263</v>
      </c>
      <c r="H50" s="184">
        <f t="shared" si="84"/>
        <v>2110.4935748139133</v>
      </c>
      <c r="I50" s="184">
        <f t="shared" si="84"/>
        <v>2152.7034463101918</v>
      </c>
      <c r="J50" s="184">
        <f t="shared" si="84"/>
        <v>2260.3386186257012</v>
      </c>
      <c r="K50" s="184">
        <f t="shared" si="84"/>
        <v>2486.3724804882718</v>
      </c>
      <c r="L50" s="184">
        <f t="shared" si="84"/>
        <v>2983.646976585926</v>
      </c>
      <c r="M50" s="184">
        <f t="shared" si="84"/>
        <v>3431.1940230738146</v>
      </c>
      <c r="N50" s="184">
        <f t="shared" si="84"/>
        <v>4460.5522299959584</v>
      </c>
      <c r="O50" s="184">
        <f t="shared" si="84"/>
        <v>5798.717898994747</v>
      </c>
      <c r="P50" s="184">
        <f>SUM(D50:O50)</f>
        <v>32774.589296773287</v>
      </c>
      <c r="Q50" s="129"/>
      <c r="R50" s="406">
        <f t="array" ref="R50:AC50">TRANSPOSE('TH_YouTube Performance'!S6:S17)</f>
        <v>501.09</v>
      </c>
      <c r="S50" s="406">
        <v>725.43000000000006</v>
      </c>
      <c r="T50" s="406">
        <v>1732.85</v>
      </c>
      <c r="U50" s="406">
        <v>2815.69</v>
      </c>
      <c r="V50" s="406">
        <v>2787.77</v>
      </c>
      <c r="W50" s="406">
        <v>3215.7100000000009</v>
      </c>
      <c r="X50" s="406">
        <v>8924.61</v>
      </c>
      <c r="Y50" s="406">
        <v>21761.083999999759</v>
      </c>
      <c r="Z50" s="406">
        <v>3657.4619999999354</v>
      </c>
      <c r="AA50" s="406">
        <v>0</v>
      </c>
      <c r="AB50" s="406">
        <v>0</v>
      </c>
      <c r="AC50" s="406">
        <v>0</v>
      </c>
      <c r="AD50" s="406">
        <f>SUM(R50:AC50)</f>
        <v>46121.695999999698</v>
      </c>
      <c r="AE50" s="131"/>
      <c r="AF50" s="129"/>
      <c r="AG50" s="131">
        <f t="shared" ref="AG50:AR51" si="85">R50-D50</f>
        <v>-1166.6840570434565</v>
      </c>
      <c r="AH50" s="131">
        <f t="shared" si="85"/>
        <v>-740.19053806521765</v>
      </c>
      <c r="AI50" s="131">
        <f t="shared" si="85"/>
        <v>-25.894645678261668</v>
      </c>
      <c r="AJ50" s="131">
        <f t="shared" si="85"/>
        <v>617.25919290217371</v>
      </c>
      <c r="AK50" s="131">
        <f t="shared" si="85"/>
        <v>677.27642518608673</v>
      </c>
      <c r="AL50" s="131">
        <f t="shared" si="85"/>
        <v>1063.0065536898092</v>
      </c>
      <c r="AM50" s="131">
        <f t="shared" si="85"/>
        <v>6664.2713813742994</v>
      </c>
      <c r="AN50" s="131">
        <f t="shared" si="85"/>
        <v>19274.711519511486</v>
      </c>
      <c r="AO50" s="131">
        <f t="shared" si="85"/>
        <v>673.81502341400937</v>
      </c>
      <c r="AP50" s="131">
        <f t="shared" si="85"/>
        <v>-3431.1940230738146</v>
      </c>
      <c r="AQ50" s="131">
        <f>AB50-N50</f>
        <v>-4460.5522299959584</v>
      </c>
      <c r="AR50" s="131">
        <f t="shared" si="85"/>
        <v>-5798.717898994747</v>
      </c>
      <c r="AS50" s="131">
        <f>SUM(AG50:AR50)</f>
        <v>13347.106703226407</v>
      </c>
      <c r="AT50" s="129"/>
      <c r="AU50" s="164">
        <f t="shared" ref="AU50:BG52" si="86">(R50-D50)/D50</f>
        <v>-0.69954563216536281</v>
      </c>
      <c r="AV50" s="164">
        <f t="shared" si="86"/>
        <v>-0.50503559334829706</v>
      </c>
      <c r="AW50" s="164">
        <f t="shared" si="86"/>
        <v>-1.4723368592417447E-2</v>
      </c>
      <c r="AX50" s="164">
        <f t="shared" si="86"/>
        <v>0.28077262696160293</v>
      </c>
      <c r="AY50" s="164">
        <f t="shared" si="86"/>
        <v>0.32090902017827921</v>
      </c>
      <c r="AZ50" s="164">
        <f t="shared" si="86"/>
        <v>0.49380073948961206</v>
      </c>
      <c r="BA50" s="164">
        <f t="shared" si="86"/>
        <v>2.9483508915253656</v>
      </c>
      <c r="BB50" s="164">
        <f t="shared" si="86"/>
        <v>7.752141592126347</v>
      </c>
      <c r="BC50" s="164">
        <f t="shared" si="86"/>
        <v>0.22583604183127265</v>
      </c>
      <c r="BD50" s="164">
        <f t="shared" si="86"/>
        <v>-1</v>
      </c>
      <c r="BE50" s="164">
        <f>(AB50-N50)/N50</f>
        <v>-1</v>
      </c>
      <c r="BF50" s="164">
        <f t="shared" si="86"/>
        <v>-1</v>
      </c>
      <c r="BG50" s="164">
        <f t="shared" si="86"/>
        <v>0.40723948002425331</v>
      </c>
      <c r="BI50" s="133">
        <f>SUM(D50:F50)</f>
        <v>4892.1392407869362</v>
      </c>
      <c r="BJ50" s="133">
        <f>SUM(G50:I50)</f>
        <v>6461.6278282219318</v>
      </c>
      <c r="BK50" s="133">
        <f>SUM(J50:L50)</f>
        <v>7730.3580756998981</v>
      </c>
      <c r="BL50" s="133">
        <f>SUM(M50:O50)</f>
        <v>13690.46415206452</v>
      </c>
      <c r="BM50" s="133">
        <f>SUM(BI50:BL50)</f>
        <v>32774.58929677328</v>
      </c>
      <c r="BO50" s="187">
        <f>SUM(R50:T50)</f>
        <v>2959.37</v>
      </c>
      <c r="BP50" s="187">
        <f>SUM(U50:W50)</f>
        <v>8819.1700000000019</v>
      </c>
      <c r="BQ50" s="187">
        <f>SUM(X50:Z50)</f>
        <v>34343.155999999697</v>
      </c>
      <c r="BR50" s="133">
        <f>SUM(AA50:AC50)</f>
        <v>0</v>
      </c>
      <c r="BS50" s="133">
        <f>SUM(BO50:BR50)</f>
        <v>46121.695999999698</v>
      </c>
      <c r="BU50" s="134">
        <f t="shared" ref="BU50:BY52" si="87">BO50/BI50</f>
        <v>0.60492350163033459</v>
      </c>
      <c r="BV50" s="134">
        <f t="shared" si="87"/>
        <v>1.3648526709448079</v>
      </c>
      <c r="BW50" s="134">
        <f t="shared" si="87"/>
        <v>4.4426345666905354</v>
      </c>
      <c r="BX50" s="134">
        <f t="shared" si="87"/>
        <v>0</v>
      </c>
      <c r="BY50" s="134">
        <f t="shared" si="87"/>
        <v>1.4072394800242536</v>
      </c>
      <c r="CA50" s="115">
        <f t="shared" ref="CA50:CB53" si="88">U50/G50</f>
        <v>1.2807726269616029</v>
      </c>
      <c r="CB50" s="115">
        <f t="shared" si="88"/>
        <v>1.3209090201782792</v>
      </c>
    </row>
    <row r="51" spans="1:87">
      <c r="A51" s="554"/>
      <c r="B51" s="135" t="s">
        <v>60</v>
      </c>
      <c r="C51" s="136"/>
      <c r="D51" s="191">
        <f t="shared" ref="D51:O51" si="89">D26*D72</f>
        <v>0</v>
      </c>
      <c r="E51" s="191">
        <f t="shared" si="89"/>
        <v>0</v>
      </c>
      <c r="F51" s="191">
        <f t="shared" si="89"/>
        <v>0</v>
      </c>
      <c r="G51" s="191">
        <f t="shared" si="89"/>
        <v>0</v>
      </c>
      <c r="H51" s="191">
        <f t="shared" si="89"/>
        <v>0</v>
      </c>
      <c r="I51" s="191">
        <f t="shared" si="89"/>
        <v>0</v>
      </c>
      <c r="J51" s="191">
        <f t="shared" si="89"/>
        <v>0</v>
      </c>
      <c r="K51" s="191">
        <f t="shared" si="89"/>
        <v>0</v>
      </c>
      <c r="L51" s="191">
        <f t="shared" si="89"/>
        <v>0</v>
      </c>
      <c r="M51" s="191">
        <f t="shared" si="89"/>
        <v>0</v>
      </c>
      <c r="N51" s="191">
        <f t="shared" si="89"/>
        <v>0</v>
      </c>
      <c r="O51" s="191">
        <f t="shared" si="89"/>
        <v>0</v>
      </c>
      <c r="P51" s="191">
        <f>SUM(D51:O51)</f>
        <v>0</v>
      </c>
      <c r="Q51" s="129"/>
      <c r="R51" s="407">
        <f t="array" ref="R51:AC51">TRANSPOSE('TH_YouTube Performance'!AB6:AB17)</f>
        <v>70.61</v>
      </c>
      <c r="S51" s="407">
        <v>101.17999999999998</v>
      </c>
      <c r="T51" s="407">
        <v>128.76</v>
      </c>
      <c r="U51" s="407">
        <v>153.67000000000007</v>
      </c>
      <c r="V51" s="407">
        <v>234.56000000000006</v>
      </c>
      <c r="W51" s="407">
        <v>395.14000000000004</v>
      </c>
      <c r="X51" s="407">
        <v>745.53</v>
      </c>
      <c r="Y51" s="407">
        <v>1891.6739999999013</v>
      </c>
      <c r="Z51" s="407">
        <v>394.00799999999947</v>
      </c>
      <c r="AA51" s="407">
        <v>0</v>
      </c>
      <c r="AB51" s="407">
        <v>0</v>
      </c>
      <c r="AC51" s="407">
        <v>0</v>
      </c>
      <c r="AD51" s="407">
        <f>SUM(R51:AC51)</f>
        <v>4115.1319999999014</v>
      </c>
      <c r="AE51" s="131"/>
      <c r="AF51" s="129"/>
      <c r="AG51" s="138">
        <f t="shared" si="85"/>
        <v>70.61</v>
      </c>
      <c r="AH51" s="138">
        <f t="shared" si="85"/>
        <v>101.17999999999998</v>
      </c>
      <c r="AI51" s="138">
        <f t="shared" si="85"/>
        <v>128.76</v>
      </c>
      <c r="AJ51" s="138">
        <f t="shared" si="85"/>
        <v>153.67000000000007</v>
      </c>
      <c r="AK51" s="138">
        <f t="shared" si="85"/>
        <v>234.56000000000006</v>
      </c>
      <c r="AL51" s="138">
        <f t="shared" si="85"/>
        <v>395.14000000000004</v>
      </c>
      <c r="AM51" s="138">
        <f t="shared" si="85"/>
        <v>745.53</v>
      </c>
      <c r="AN51" s="138">
        <f t="shared" si="85"/>
        <v>1891.6739999999013</v>
      </c>
      <c r="AO51" s="138">
        <f t="shared" si="85"/>
        <v>394.00799999999947</v>
      </c>
      <c r="AP51" s="138">
        <f t="shared" si="85"/>
        <v>0</v>
      </c>
      <c r="AQ51" s="138">
        <f>AB51-N51</f>
        <v>0</v>
      </c>
      <c r="AR51" s="138">
        <f t="shared" si="85"/>
        <v>0</v>
      </c>
      <c r="AS51" s="138">
        <f>SUM(AG51:AR51)</f>
        <v>4115.1319999999014</v>
      </c>
      <c r="AT51" s="129"/>
      <c r="AU51" s="164" t="e">
        <f t="shared" si="86"/>
        <v>#DIV/0!</v>
      </c>
      <c r="AV51" s="164" t="e">
        <f t="shared" si="86"/>
        <v>#DIV/0!</v>
      </c>
      <c r="AW51" s="164" t="e">
        <f t="shared" si="86"/>
        <v>#DIV/0!</v>
      </c>
      <c r="AX51" s="164" t="e">
        <f t="shared" si="86"/>
        <v>#DIV/0!</v>
      </c>
      <c r="AY51" s="164" t="e">
        <f t="shared" si="86"/>
        <v>#DIV/0!</v>
      </c>
      <c r="AZ51" s="164" t="e">
        <f t="shared" si="86"/>
        <v>#DIV/0!</v>
      </c>
      <c r="BA51" s="164" t="e">
        <f t="shared" si="86"/>
        <v>#DIV/0!</v>
      </c>
      <c r="BB51" s="164" t="e">
        <f t="shared" si="86"/>
        <v>#DIV/0!</v>
      </c>
      <c r="BC51" s="164" t="e">
        <f t="shared" si="86"/>
        <v>#DIV/0!</v>
      </c>
      <c r="BD51" s="164" t="e">
        <f t="shared" si="86"/>
        <v>#DIV/0!</v>
      </c>
      <c r="BE51" s="164" t="e">
        <f>(AB51-N51)/N51</f>
        <v>#DIV/0!</v>
      </c>
      <c r="BF51" s="164" t="e">
        <f t="shared" si="86"/>
        <v>#DIV/0!</v>
      </c>
      <c r="BG51" s="164" t="e">
        <f t="shared" si="86"/>
        <v>#DIV/0!</v>
      </c>
      <c r="BI51" s="140">
        <f>SUM(D51:F51)</f>
        <v>0</v>
      </c>
      <c r="BJ51" s="140">
        <f>SUM(G51:I51)</f>
        <v>0</v>
      </c>
      <c r="BK51" s="140">
        <f>SUM(J51:L51)</f>
        <v>0</v>
      </c>
      <c r="BL51" s="140">
        <f>SUM(M51:O51)</f>
        <v>0</v>
      </c>
      <c r="BM51" s="140">
        <f>SUM(BI51:BL51)</f>
        <v>0</v>
      </c>
      <c r="BO51" s="192">
        <f>SUM(R51:T51)</f>
        <v>300.54999999999995</v>
      </c>
      <c r="BP51" s="192">
        <f>SUM(U51:W51)</f>
        <v>783.37000000000012</v>
      </c>
      <c r="BQ51" s="192">
        <f>SUM(X51:Z51)</f>
        <v>3031.2119999999009</v>
      </c>
      <c r="BR51" s="140">
        <f>SUM(AA51:AC51)</f>
        <v>0</v>
      </c>
      <c r="BS51" s="140">
        <f>SUM(BO51:BR51)</f>
        <v>4115.1319999999014</v>
      </c>
      <c r="BU51" s="141" t="e">
        <f t="shared" si="87"/>
        <v>#DIV/0!</v>
      </c>
      <c r="BV51" s="141" t="e">
        <f t="shared" si="87"/>
        <v>#DIV/0!</v>
      </c>
      <c r="BW51" s="141" t="e">
        <f t="shared" si="87"/>
        <v>#DIV/0!</v>
      </c>
      <c r="BX51" s="141" t="e">
        <f t="shared" si="87"/>
        <v>#DIV/0!</v>
      </c>
      <c r="BY51" s="141" t="e">
        <f t="shared" si="87"/>
        <v>#DIV/0!</v>
      </c>
      <c r="CA51" s="115" t="e">
        <f t="shared" si="88"/>
        <v>#DIV/0!</v>
      </c>
      <c r="CB51" s="115" t="e">
        <f t="shared" si="88"/>
        <v>#DIV/0!</v>
      </c>
    </row>
    <row r="52" spans="1:87" ht="16.2" thickBot="1">
      <c r="A52" s="554"/>
      <c r="B52" s="142" t="s">
        <v>66</v>
      </c>
      <c r="C52" s="143"/>
      <c r="D52" s="194">
        <f t="shared" ref="D52:P52" si="90">SUM(D50:D51)</f>
        <v>1667.7740570434564</v>
      </c>
      <c r="E52" s="194">
        <f t="shared" si="90"/>
        <v>1465.6205380652177</v>
      </c>
      <c r="F52" s="194">
        <f t="shared" si="90"/>
        <v>1758.7446456782616</v>
      </c>
      <c r="G52" s="194">
        <f t="shared" si="90"/>
        <v>2198.4308070978263</v>
      </c>
      <c r="H52" s="194">
        <f t="shared" si="90"/>
        <v>2110.4935748139133</v>
      </c>
      <c r="I52" s="194">
        <f t="shared" si="90"/>
        <v>2152.7034463101918</v>
      </c>
      <c r="J52" s="194">
        <f t="shared" si="90"/>
        <v>2260.3386186257012</v>
      </c>
      <c r="K52" s="194">
        <f t="shared" si="90"/>
        <v>2486.3724804882718</v>
      </c>
      <c r="L52" s="194">
        <f t="shared" si="90"/>
        <v>2983.646976585926</v>
      </c>
      <c r="M52" s="194">
        <f t="shared" si="90"/>
        <v>3431.1940230738146</v>
      </c>
      <c r="N52" s="194">
        <f t="shared" si="90"/>
        <v>4460.5522299959584</v>
      </c>
      <c r="O52" s="194">
        <f t="shared" si="90"/>
        <v>5798.717898994747</v>
      </c>
      <c r="P52" s="194">
        <f t="shared" si="90"/>
        <v>32774.589296773287</v>
      </c>
      <c r="Q52" s="145"/>
      <c r="R52" s="408">
        <f t="shared" ref="R52:AD52" si="91">SUM(R50:R51)</f>
        <v>571.69999999999993</v>
      </c>
      <c r="S52" s="408">
        <f t="shared" si="91"/>
        <v>826.61</v>
      </c>
      <c r="T52" s="408">
        <f t="shared" si="91"/>
        <v>1861.61</v>
      </c>
      <c r="U52" s="408">
        <f t="shared" si="91"/>
        <v>2969.36</v>
      </c>
      <c r="V52" s="408">
        <f t="shared" si="91"/>
        <v>3022.33</v>
      </c>
      <c r="W52" s="408">
        <f t="shared" si="91"/>
        <v>3610.8500000000008</v>
      </c>
      <c r="X52" s="408">
        <f t="shared" si="91"/>
        <v>9670.1400000000012</v>
      </c>
      <c r="Y52" s="408">
        <f t="shared" si="91"/>
        <v>23652.75799999966</v>
      </c>
      <c r="Z52" s="408">
        <f t="shared" si="91"/>
        <v>4051.4699999999348</v>
      </c>
      <c r="AA52" s="408">
        <f t="shared" si="91"/>
        <v>0</v>
      </c>
      <c r="AB52" s="408">
        <f t="shared" si="91"/>
        <v>0</v>
      </c>
      <c r="AC52" s="408">
        <f t="shared" si="91"/>
        <v>0</v>
      </c>
      <c r="AD52" s="408">
        <f t="shared" si="91"/>
        <v>50236.827999999601</v>
      </c>
      <c r="AE52" s="148"/>
      <c r="AF52" s="149"/>
      <c r="AG52" s="150">
        <f t="shared" ref="AG52:AS52" si="92">SUM(AG50:AG51)</f>
        <v>-1096.0740570434566</v>
      </c>
      <c r="AH52" s="150">
        <f t="shared" si="92"/>
        <v>-639.0105380652177</v>
      </c>
      <c r="AI52" s="150">
        <f t="shared" si="92"/>
        <v>102.86535432173832</v>
      </c>
      <c r="AJ52" s="150">
        <f t="shared" si="92"/>
        <v>770.92919290217378</v>
      </c>
      <c r="AK52" s="150">
        <f t="shared" si="92"/>
        <v>911.83642518608679</v>
      </c>
      <c r="AL52" s="150">
        <f t="shared" si="92"/>
        <v>1458.1465536898093</v>
      </c>
      <c r="AM52" s="150">
        <f t="shared" si="92"/>
        <v>7409.8013813742991</v>
      </c>
      <c r="AN52" s="150">
        <f t="shared" si="92"/>
        <v>21166.385519511387</v>
      </c>
      <c r="AO52" s="150">
        <f t="shared" si="92"/>
        <v>1067.8230234140087</v>
      </c>
      <c r="AP52" s="150">
        <f t="shared" si="92"/>
        <v>-3431.1940230738146</v>
      </c>
      <c r="AQ52" s="150">
        <f t="shared" si="92"/>
        <v>-4460.5522299959584</v>
      </c>
      <c r="AR52" s="150">
        <f t="shared" si="92"/>
        <v>-5798.717898994747</v>
      </c>
      <c r="AS52" s="151">
        <f t="shared" si="92"/>
        <v>17462.238703226307</v>
      </c>
      <c r="AT52" s="129"/>
      <c r="AU52" s="165">
        <f t="shared" si="86"/>
        <v>-0.65720776289476512</v>
      </c>
      <c r="AV52" s="165">
        <f t="shared" si="86"/>
        <v>-0.43599998872067031</v>
      </c>
      <c r="AW52" s="165">
        <f t="shared" si="86"/>
        <v>5.8487941711440547E-2</v>
      </c>
      <c r="AX52" s="165">
        <f t="shared" si="86"/>
        <v>0.35067248439803583</v>
      </c>
      <c r="AY52" s="165">
        <f t="shared" si="86"/>
        <v>0.43204889892473863</v>
      </c>
      <c r="AZ52" s="165">
        <f t="shared" si="86"/>
        <v>0.67735598054117607</v>
      </c>
      <c r="BA52" s="165">
        <f t="shared" si="86"/>
        <v>3.2781820034909201</v>
      </c>
      <c r="BB52" s="165">
        <f t="shared" si="86"/>
        <v>8.5129584105414278</v>
      </c>
      <c r="BC52" s="165">
        <f t="shared" si="86"/>
        <v>0.35789187923159665</v>
      </c>
      <c r="BD52" s="165">
        <f t="shared" si="86"/>
        <v>-1</v>
      </c>
      <c r="BE52" s="165">
        <f>(AB52-N52)/N52</f>
        <v>-1</v>
      </c>
      <c r="BF52" s="165">
        <f t="shared" si="86"/>
        <v>-1</v>
      </c>
      <c r="BG52" s="165">
        <f t="shared" si="86"/>
        <v>0.53279809382525201</v>
      </c>
      <c r="BI52" s="153">
        <f>SUM(BI50:BI51)</f>
        <v>4892.1392407869362</v>
      </c>
      <c r="BJ52" s="153">
        <f>SUM(BJ50:BJ51)</f>
        <v>6461.6278282219318</v>
      </c>
      <c r="BK52" s="153">
        <f>SUM(BK50:BK51)</f>
        <v>7730.3580756998981</v>
      </c>
      <c r="BL52" s="153">
        <f>SUM(BL50:BL51)</f>
        <v>13690.46415206452</v>
      </c>
      <c r="BM52" s="153">
        <f>SUM(BI52:BL52)</f>
        <v>32774.58929677328</v>
      </c>
      <c r="BO52" s="195">
        <f>SUM(BO50:BO51)</f>
        <v>3259.92</v>
      </c>
      <c r="BP52" s="195">
        <f>SUM(BP50:BP51)</f>
        <v>9602.5400000000027</v>
      </c>
      <c r="BQ52" s="195">
        <f>SUM(BQ50:BQ51)</f>
        <v>37374.367999999595</v>
      </c>
      <c r="BR52" s="153">
        <f>SUM(BR50:BR51)</f>
        <v>0</v>
      </c>
      <c r="BS52" s="153">
        <f>SUM(BO52:BR52)</f>
        <v>50236.827999999601</v>
      </c>
      <c r="BU52" s="154">
        <f t="shared" si="87"/>
        <v>0.66635879306567292</v>
      </c>
      <c r="BV52" s="154">
        <f t="shared" si="87"/>
        <v>1.486086827542088</v>
      </c>
      <c r="BW52" s="154">
        <f t="shared" si="87"/>
        <v>4.8347524958105854</v>
      </c>
      <c r="BX52" s="154">
        <f t="shared" si="87"/>
        <v>0</v>
      </c>
      <c r="BY52" s="154">
        <f t="shared" si="87"/>
        <v>1.5327980938252523</v>
      </c>
      <c r="CA52" s="115">
        <f t="shared" si="88"/>
        <v>1.3506724843980358</v>
      </c>
      <c r="CB52" s="115">
        <f t="shared" si="88"/>
        <v>1.4320488989247386</v>
      </c>
    </row>
    <row r="53" spans="1:87" ht="16.2" thickTop="1">
      <c r="A53" s="555" t="s">
        <v>68</v>
      </c>
      <c r="B53" s="555"/>
      <c r="C53" s="203"/>
      <c r="D53" s="204">
        <f>SUM(D32,D36,D48,D52)</f>
        <v>19865.873233440001</v>
      </c>
      <c r="E53" s="204">
        <f t="shared" ref="E53:AD53" si="93">SUM(E32,E36,E48,E52)</f>
        <v>17457.899464598209</v>
      </c>
      <c r="F53" s="204">
        <f t="shared" si="93"/>
        <v>20949.479357517852</v>
      </c>
      <c r="G53" s="204">
        <f t="shared" si="93"/>
        <v>26186.849196897318</v>
      </c>
      <c r="H53" s="204">
        <f t="shared" si="93"/>
        <v>25139.375229021422</v>
      </c>
      <c r="I53" s="204">
        <f t="shared" si="93"/>
        <v>25642.16273360185</v>
      </c>
      <c r="J53" s="204">
        <f t="shared" si="93"/>
        <v>26924.270870281951</v>
      </c>
      <c r="K53" s="204">
        <f t="shared" si="93"/>
        <v>29616.697957310145</v>
      </c>
      <c r="L53" s="204">
        <f t="shared" si="93"/>
        <v>35540.037548772176</v>
      </c>
      <c r="M53" s="204">
        <f t="shared" si="93"/>
        <v>40871.043181087982</v>
      </c>
      <c r="N53" s="204">
        <f t="shared" si="93"/>
        <v>53132.356135414375</v>
      </c>
      <c r="O53" s="204">
        <f t="shared" si="93"/>
        <v>69072.062976038709</v>
      </c>
      <c r="P53" s="204">
        <f t="shared" si="93"/>
        <v>390398.10788398201</v>
      </c>
      <c r="Q53" s="205"/>
      <c r="R53" s="204">
        <f t="shared" si="93"/>
        <v>12317.330000000002</v>
      </c>
      <c r="S53" s="204">
        <f t="shared" si="93"/>
        <v>18713.179999999997</v>
      </c>
      <c r="T53" s="204">
        <f t="shared" si="93"/>
        <v>36602.739999999991</v>
      </c>
      <c r="U53" s="204">
        <f t="shared" si="93"/>
        <v>36285.68</v>
      </c>
      <c r="V53" s="204">
        <f t="shared" si="93"/>
        <v>34941.350000000006</v>
      </c>
      <c r="W53" s="204">
        <f t="shared" si="93"/>
        <v>34016.249999999993</v>
      </c>
      <c r="X53" s="204">
        <f t="shared" si="93"/>
        <v>55065.759999999995</v>
      </c>
      <c r="Y53" s="204">
        <f t="shared" si="93"/>
        <v>78714.015999999363</v>
      </c>
      <c r="Z53" s="204">
        <f t="shared" si="93"/>
        <v>9802.9619999997449</v>
      </c>
      <c r="AA53" s="204">
        <f t="shared" si="93"/>
        <v>0</v>
      </c>
      <c r="AB53" s="204">
        <f t="shared" si="93"/>
        <v>0</v>
      </c>
      <c r="AC53" s="204">
        <f t="shared" si="93"/>
        <v>0</v>
      </c>
      <c r="AD53" s="204">
        <f t="shared" si="93"/>
        <v>316459.26799999911</v>
      </c>
      <c r="AE53" s="206"/>
      <c r="AF53" s="205"/>
      <c r="AG53" s="204">
        <f t="shared" ref="AG53:AS53" si="94">AG40+AG32</f>
        <v>-4.9916587246432549</v>
      </c>
      <c r="AH53" s="204">
        <f t="shared" si="94"/>
        <v>-3.7635820742904937</v>
      </c>
      <c r="AI53" s="204">
        <f t="shared" si="94"/>
        <v>-5.6402984891485932</v>
      </c>
      <c r="AJ53" s="204">
        <f t="shared" si="94"/>
        <v>-7.4803731114357426</v>
      </c>
      <c r="AK53" s="204">
        <f t="shared" si="94"/>
        <v>-7.2123581869783111</v>
      </c>
      <c r="AL53" s="204">
        <f t="shared" si="94"/>
        <v>-7.4002053507178776</v>
      </c>
      <c r="AM53" s="204">
        <f t="shared" si="94"/>
        <v>-7.7272156182537728</v>
      </c>
      <c r="AN53" s="204">
        <f t="shared" si="94"/>
        <v>280.15506281992083</v>
      </c>
      <c r="AO53" s="204">
        <f t="shared" si="94"/>
        <v>227.070275383905</v>
      </c>
      <c r="AP53" s="204">
        <f t="shared" si="94"/>
        <v>-12.018333308509227</v>
      </c>
      <c r="AQ53" s="204">
        <f t="shared" si="94"/>
        <v>-15.623833301061993</v>
      </c>
      <c r="AR53" s="204">
        <f t="shared" si="94"/>
        <v>-20.310983291380591</v>
      </c>
      <c r="AS53" s="204">
        <f t="shared" si="94"/>
        <v>415.05649674740596</v>
      </c>
      <c r="AT53" s="205"/>
      <c r="AU53" s="174">
        <f>R53/D53</f>
        <v>0.62002459470376459</v>
      </c>
      <c r="AV53" s="174">
        <f t="shared" ref="AV53:BG53" si="95">S53/E53</f>
        <v>1.0719032972980107</v>
      </c>
      <c r="AW53" s="174">
        <f t="shared" si="95"/>
        <v>1.7471909146450872</v>
      </c>
      <c r="AX53" s="174">
        <f t="shared" si="95"/>
        <v>1.3856451277192683</v>
      </c>
      <c r="AY53" s="174">
        <f t="shared" si="95"/>
        <v>1.3899052654126018</v>
      </c>
      <c r="AZ53" s="174">
        <f t="shared" si="95"/>
        <v>1.3265749208987205</v>
      </c>
      <c r="BA53" s="174">
        <f t="shared" si="95"/>
        <v>2.0452089590578146</v>
      </c>
      <c r="BB53" s="174">
        <f t="shared" si="95"/>
        <v>2.6577580023761822</v>
      </c>
      <c r="BC53" s="174">
        <f t="shared" si="95"/>
        <v>0.27582869001044186</v>
      </c>
      <c r="BD53" s="174">
        <f t="shared" si="95"/>
        <v>0</v>
      </c>
      <c r="BE53" s="174">
        <f>AB53/N53</f>
        <v>0</v>
      </c>
      <c r="BF53" s="174">
        <f t="shared" si="95"/>
        <v>0</v>
      </c>
      <c r="BG53" s="174">
        <f t="shared" si="95"/>
        <v>0.81060656188949576</v>
      </c>
      <c r="BI53" s="207">
        <f>BI40+BI32</f>
        <v>17.135539288082342</v>
      </c>
      <c r="BJ53" s="207">
        <f>BJ40+BJ32</f>
        <v>22.632936649131931</v>
      </c>
      <c r="BK53" s="207">
        <f>BK40+BK32</f>
        <v>27.076877414427905</v>
      </c>
      <c r="BL53" s="207">
        <f>BL40+BL32</f>
        <v>47.953149900951814</v>
      </c>
      <c r="BM53" s="207">
        <f>BM40+BM32</f>
        <v>114.798503252594</v>
      </c>
      <c r="BO53" s="207" t="e">
        <f>BO40+BO32+BO44+#REF!+BO52</f>
        <v>#REF!</v>
      </c>
      <c r="BP53" s="207" t="e">
        <f>BP40+BP32+BP44+#REF!+BP52</f>
        <v>#REF!</v>
      </c>
      <c r="BQ53" s="207" t="e">
        <f>BQ40+BQ32+BQ44+#REF!+BQ52</f>
        <v>#REF!</v>
      </c>
      <c r="BR53" s="207" t="e">
        <f>BR40+BR32+BR44+#REF!+BR52</f>
        <v>#REF!</v>
      </c>
      <c r="BS53" s="207" t="e">
        <f>BS40+BS32+BS44+#REF!+BS52</f>
        <v>#REF!</v>
      </c>
      <c r="BU53" s="208" t="e">
        <f>BO53/BI53</f>
        <v>#REF!</v>
      </c>
      <c r="BV53" s="208" t="e">
        <f>BP53/BJ53</f>
        <v>#REF!</v>
      </c>
      <c r="BW53" s="208" t="e">
        <f>BQ53/BK53</f>
        <v>#REF!</v>
      </c>
      <c r="BX53" s="208" t="e">
        <f>BR53/BL53</f>
        <v>#REF!</v>
      </c>
      <c r="BY53" s="208" t="e">
        <f>BS53/BM53</f>
        <v>#REF!</v>
      </c>
      <c r="CA53" s="115">
        <f t="shared" si="88"/>
        <v>1.3856451277192683</v>
      </c>
      <c r="CB53" s="115">
        <f t="shared" si="88"/>
        <v>1.3899052654126018</v>
      </c>
      <c r="CH53" s="209"/>
    </row>
    <row r="54" spans="1:87">
      <c r="A54" s="210"/>
      <c r="B54" s="177"/>
      <c r="C54" s="211"/>
      <c r="D54" s="177"/>
      <c r="E54" s="177"/>
      <c r="F54" s="177"/>
      <c r="G54" s="177"/>
      <c r="H54" s="177"/>
      <c r="I54" s="177"/>
      <c r="J54" s="212"/>
      <c r="K54" s="212"/>
      <c r="L54" s="213"/>
      <c r="M54" s="212"/>
      <c r="N54" s="212"/>
      <c r="O54" s="212"/>
      <c r="P54" s="212"/>
      <c r="Q54" s="214"/>
      <c r="X54" s="106"/>
      <c r="AG54" s="115"/>
      <c r="AU54" s="164"/>
      <c r="AV54" s="164"/>
      <c r="AW54" s="164"/>
      <c r="AX54" s="164"/>
      <c r="AY54" s="164"/>
      <c r="AZ54" s="164"/>
      <c r="BA54" s="164"/>
      <c r="BB54" s="164"/>
      <c r="BC54" s="164"/>
      <c r="BD54" s="164"/>
      <c r="BE54" s="164"/>
      <c r="BF54" s="164"/>
      <c r="BG54" s="164"/>
      <c r="BI54" s="215"/>
      <c r="BJ54" s="215"/>
      <c r="BK54" s="215"/>
      <c r="BL54" s="215"/>
      <c r="BM54" s="215"/>
      <c r="BS54" s="215"/>
      <c r="BU54" s="199"/>
      <c r="BV54" s="199"/>
      <c r="BW54" s="199"/>
      <c r="BX54" s="199"/>
      <c r="BY54" s="199"/>
      <c r="CH54" s="209"/>
    </row>
    <row r="55" spans="1:87" ht="15.6">
      <c r="A55" s="556" t="s">
        <v>52</v>
      </c>
      <c r="B55" s="128" t="s">
        <v>59</v>
      </c>
      <c r="C55" s="183"/>
      <c r="D55" s="216">
        <v>1.8000000000000001E-4</v>
      </c>
      <c r="E55" s="216">
        <v>1.8000000000000001E-4</v>
      </c>
      <c r="F55" s="216">
        <v>1.8000000000000001E-4</v>
      </c>
      <c r="G55" s="216">
        <v>1.8000000000000001E-4</v>
      </c>
      <c r="H55" s="216">
        <v>1.8000000000000001E-4</v>
      </c>
      <c r="I55" s="216">
        <v>1.8000000000000001E-4</v>
      </c>
      <c r="J55" s="216">
        <v>1.8000000000000001E-4</v>
      </c>
      <c r="K55" s="216">
        <v>1.8000000000000001E-4</v>
      </c>
      <c r="L55" s="216">
        <v>1.8000000000000001E-4</v>
      </c>
      <c r="M55" s="216">
        <v>1.8000000000000001E-4</v>
      </c>
      <c r="N55" s="216">
        <v>1.8000000000000001E-4</v>
      </c>
      <c r="O55" s="216">
        <v>1.8000000000000001E-4</v>
      </c>
      <c r="P55" s="217">
        <f>AVERAGE(D55:O55)</f>
        <v>1.8000000000000001E-4</v>
      </c>
      <c r="Q55" s="218"/>
      <c r="R55" s="219">
        <f t="shared" ref="R55:AD56" si="96">R30/R5</f>
        <v>7.7085852478839213E-5</v>
      </c>
      <c r="S55" s="219">
        <f t="shared" si="96"/>
        <v>9.5954100306657481E-5</v>
      </c>
      <c r="T55" s="219">
        <f t="shared" si="96"/>
        <v>8.3210964268232995E-5</v>
      </c>
      <c r="U55" s="219">
        <f t="shared" si="96"/>
        <v>0</v>
      </c>
      <c r="V55" s="219">
        <f t="shared" si="96"/>
        <v>0</v>
      </c>
      <c r="W55" s="219">
        <f t="shared" si="96"/>
        <v>0</v>
      </c>
      <c r="X55" s="219">
        <f t="shared" si="96"/>
        <v>0</v>
      </c>
      <c r="Y55" s="219">
        <f t="shared" si="96"/>
        <v>5.2248666912259941E-4</v>
      </c>
      <c r="Z55" s="219">
        <f t="shared" si="96"/>
        <v>4.7217573136148431E-4</v>
      </c>
      <c r="AA55" s="219" t="e">
        <f t="shared" si="96"/>
        <v>#DIV/0!</v>
      </c>
      <c r="AB55" s="220" t="e">
        <f>AB30/AB5</f>
        <v>#DIV/0!</v>
      </c>
      <c r="AC55" s="219" t="e">
        <f t="shared" si="96"/>
        <v>#DIV/0!</v>
      </c>
      <c r="AD55" s="219">
        <f t="shared" si="96"/>
        <v>4.902807775377969E-4</v>
      </c>
      <c r="AE55" s="217"/>
      <c r="AF55" s="218"/>
      <c r="AG55" s="219">
        <f t="shared" ref="AG55:AR56" si="97">R55-D55</f>
        <v>-1.029141475211608E-4</v>
      </c>
      <c r="AH55" s="219">
        <f t="shared" si="97"/>
        <v>-8.4045899693342531E-5</v>
      </c>
      <c r="AI55" s="219">
        <f t="shared" si="97"/>
        <v>-9.6789035731767017E-5</v>
      </c>
      <c r="AJ55" s="219">
        <f t="shared" si="97"/>
        <v>-1.8000000000000001E-4</v>
      </c>
      <c r="AK55" s="219">
        <f t="shared" si="97"/>
        <v>-1.8000000000000001E-4</v>
      </c>
      <c r="AL55" s="219">
        <f t="shared" si="97"/>
        <v>-1.8000000000000001E-4</v>
      </c>
      <c r="AM55" s="219">
        <f t="shared" si="97"/>
        <v>-1.8000000000000001E-4</v>
      </c>
      <c r="AN55" s="219">
        <f t="shared" si="97"/>
        <v>3.4248666912259937E-4</v>
      </c>
      <c r="AO55" s="219">
        <f t="shared" si="97"/>
        <v>2.9217573136148427E-4</v>
      </c>
      <c r="AP55" s="219" t="e">
        <f t="shared" si="97"/>
        <v>#DIV/0!</v>
      </c>
      <c r="AQ55" s="219" t="e">
        <f>AB55-N55</f>
        <v>#DIV/0!</v>
      </c>
      <c r="AR55" s="219" t="e">
        <f t="shared" si="97"/>
        <v>#DIV/0!</v>
      </c>
      <c r="AS55" s="219">
        <f>AS30/AS5</f>
        <v>9.7402657526201534E-4</v>
      </c>
      <c r="AT55" s="218"/>
      <c r="AU55" s="221">
        <f>R55/D55</f>
        <v>0.42825473599355118</v>
      </c>
      <c r="AV55" s="221">
        <f t="shared" ref="AV55:BG56" si="98">S55/E55</f>
        <v>0.53307833503698598</v>
      </c>
      <c r="AW55" s="221">
        <f t="shared" si="98"/>
        <v>0.46228313482351663</v>
      </c>
      <c r="AX55" s="221">
        <f t="shared" si="98"/>
        <v>0</v>
      </c>
      <c r="AY55" s="221">
        <f t="shared" si="98"/>
        <v>0</v>
      </c>
      <c r="AZ55" s="221">
        <f t="shared" si="98"/>
        <v>0</v>
      </c>
      <c r="BA55" s="221">
        <f t="shared" si="98"/>
        <v>0</v>
      </c>
      <c r="BB55" s="221">
        <f t="shared" si="98"/>
        <v>2.9027037173477743</v>
      </c>
      <c r="BC55" s="221">
        <f t="shared" si="98"/>
        <v>2.6231985075638016</v>
      </c>
      <c r="BD55" s="221" t="e">
        <f t="shared" si="98"/>
        <v>#DIV/0!</v>
      </c>
      <c r="BE55" s="221" t="e">
        <f>AB55/N55</f>
        <v>#DIV/0!</v>
      </c>
      <c r="BF55" s="221" t="e">
        <f t="shared" si="98"/>
        <v>#DIV/0!</v>
      </c>
      <c r="BG55" s="221">
        <f t="shared" si="98"/>
        <v>2.7237820974322049</v>
      </c>
      <c r="BI55" s="222">
        <f t="shared" ref="BI55:BM56" si="99">BI30/BI5</f>
        <v>1.8000000000000001E-4</v>
      </c>
      <c r="BJ55" s="222">
        <f t="shared" si="99"/>
        <v>1.8000000000000001E-4</v>
      </c>
      <c r="BK55" s="222">
        <f t="shared" si="99"/>
        <v>1.8000000000000001E-4</v>
      </c>
      <c r="BL55" s="222">
        <f t="shared" si="99"/>
        <v>1.8000000000000004E-4</v>
      </c>
      <c r="BM55" s="222">
        <f t="shared" si="99"/>
        <v>1.8000000000000004E-4</v>
      </c>
      <c r="BO55" s="223">
        <f t="shared" ref="BO55:BS56" si="100">BO30/BO5</f>
        <v>8.7915601023017936E-5</v>
      </c>
      <c r="BP55" s="223">
        <f t="shared" si="100"/>
        <v>0</v>
      </c>
      <c r="BQ55" s="223">
        <f t="shared" si="100"/>
        <v>4.9836394224165724E-4</v>
      </c>
      <c r="BR55" s="223" t="e">
        <f t="shared" si="100"/>
        <v>#DIV/0!</v>
      </c>
      <c r="BS55" s="222">
        <f t="shared" si="100"/>
        <v>4.902807775377969E-4</v>
      </c>
      <c r="BU55" s="189">
        <f t="shared" ref="BU55:BY56" si="101">BO55/BI55</f>
        <v>0.48842000568343297</v>
      </c>
      <c r="BV55" s="189">
        <f t="shared" si="101"/>
        <v>0</v>
      </c>
      <c r="BW55" s="189">
        <f t="shared" si="101"/>
        <v>2.7686885680092068</v>
      </c>
      <c r="BX55" s="189" t="e">
        <f t="shared" si="101"/>
        <v>#DIV/0!</v>
      </c>
      <c r="BY55" s="189">
        <f t="shared" si="101"/>
        <v>2.7237820974322045</v>
      </c>
      <c r="CA55" s="115">
        <f>U55/G55</f>
        <v>0</v>
      </c>
      <c r="CB55" s="115">
        <f>V55/H55</f>
        <v>0</v>
      </c>
    </row>
    <row r="56" spans="1:87">
      <c r="A56" s="557"/>
      <c r="B56" s="135" t="s">
        <v>60</v>
      </c>
      <c r="C56" s="190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17" t="e">
        <f>AVERAGE(D56:O56)</f>
        <v>#DIV/0!</v>
      </c>
      <c r="Q56" s="218"/>
      <c r="R56" s="224">
        <f t="shared" si="96"/>
        <v>2.9905884422552551E-5</v>
      </c>
      <c r="S56" s="224">
        <f t="shared" si="96"/>
        <v>3.021604471974619E-5</v>
      </c>
      <c r="T56" s="224">
        <f t="shared" si="96"/>
        <v>2.847612073875194E-5</v>
      </c>
      <c r="U56" s="224">
        <f t="shared" si="96"/>
        <v>2.4213075060532693E-5</v>
      </c>
      <c r="V56" s="224">
        <f t="shared" si="96"/>
        <v>2.5776886724903335E-5</v>
      </c>
      <c r="W56" s="224">
        <f t="shared" si="96"/>
        <v>2.4835905623558633E-5</v>
      </c>
      <c r="X56" s="224">
        <f t="shared" si="96"/>
        <v>3.8791343405471636E-5</v>
      </c>
      <c r="Y56" s="224">
        <f t="shared" si="96"/>
        <v>3.937613241271237E-4</v>
      </c>
      <c r="Z56" s="224">
        <f t="shared" si="96"/>
        <v>4.7524124815101682E-4</v>
      </c>
      <c r="AA56" s="224" t="e">
        <f t="shared" si="96"/>
        <v>#DIV/0!</v>
      </c>
      <c r="AB56" s="225" t="e">
        <f>AB31/AB6</f>
        <v>#DIV/0!</v>
      </c>
      <c r="AC56" s="224" t="e">
        <f t="shared" si="96"/>
        <v>#DIV/0!</v>
      </c>
      <c r="AD56" s="224">
        <f t="shared" si="96"/>
        <v>1.6926212800652242E-4</v>
      </c>
      <c r="AE56" s="217"/>
      <c r="AF56" s="218"/>
      <c r="AG56" s="224">
        <f t="shared" si="97"/>
        <v>2.9905884422552551E-5</v>
      </c>
      <c r="AH56" s="224">
        <f t="shared" si="97"/>
        <v>3.021604471974619E-5</v>
      </c>
      <c r="AI56" s="224">
        <f t="shared" si="97"/>
        <v>2.847612073875194E-5</v>
      </c>
      <c r="AJ56" s="224">
        <f t="shared" si="97"/>
        <v>2.4213075060532693E-5</v>
      </c>
      <c r="AK56" s="224">
        <f t="shared" si="97"/>
        <v>2.5776886724903335E-5</v>
      </c>
      <c r="AL56" s="224">
        <f t="shared" si="97"/>
        <v>2.4835905623558633E-5</v>
      </c>
      <c r="AM56" s="224">
        <f t="shared" si="97"/>
        <v>3.8791343405471636E-5</v>
      </c>
      <c r="AN56" s="224">
        <f t="shared" si="97"/>
        <v>3.937613241271237E-4</v>
      </c>
      <c r="AO56" s="224">
        <f t="shared" si="97"/>
        <v>4.7524124815101682E-4</v>
      </c>
      <c r="AP56" s="224" t="e">
        <f t="shared" si="97"/>
        <v>#DIV/0!</v>
      </c>
      <c r="AQ56" s="224" t="e">
        <f>AB56-N56</f>
        <v>#DIV/0!</v>
      </c>
      <c r="AR56" s="224" t="e">
        <f t="shared" si="97"/>
        <v>#DIV/0!</v>
      </c>
      <c r="AS56" s="224">
        <f>AS31/AS6</f>
        <v>1.6926212800652242E-4</v>
      </c>
      <c r="AT56" s="218"/>
      <c r="AU56" s="164" t="e">
        <f>R56/D56</f>
        <v>#DIV/0!</v>
      </c>
      <c r="AV56" s="164" t="e">
        <f t="shared" si="98"/>
        <v>#DIV/0!</v>
      </c>
      <c r="AW56" s="164" t="e">
        <f t="shared" si="98"/>
        <v>#DIV/0!</v>
      </c>
      <c r="AX56" s="164" t="e">
        <f t="shared" si="98"/>
        <v>#DIV/0!</v>
      </c>
      <c r="AY56" s="164" t="e">
        <f t="shared" si="98"/>
        <v>#DIV/0!</v>
      </c>
      <c r="AZ56" s="164" t="e">
        <f t="shared" si="98"/>
        <v>#DIV/0!</v>
      </c>
      <c r="BA56" s="164" t="e">
        <f t="shared" si="98"/>
        <v>#DIV/0!</v>
      </c>
      <c r="BB56" s="164" t="e">
        <f t="shared" si="98"/>
        <v>#DIV/0!</v>
      </c>
      <c r="BC56" s="164" t="e">
        <f t="shared" si="98"/>
        <v>#DIV/0!</v>
      </c>
      <c r="BD56" s="164" t="e">
        <f t="shared" si="98"/>
        <v>#DIV/0!</v>
      </c>
      <c r="BE56" s="164" t="e">
        <f>AB56/N56</f>
        <v>#DIV/0!</v>
      </c>
      <c r="BF56" s="164" t="e">
        <f t="shared" si="98"/>
        <v>#DIV/0!</v>
      </c>
      <c r="BG56" s="164" t="e">
        <f t="shared" si="98"/>
        <v>#DIV/0!</v>
      </c>
      <c r="BI56" s="226" t="e">
        <f t="shared" si="99"/>
        <v>#DIV/0!</v>
      </c>
      <c r="BJ56" s="226" t="e">
        <f t="shared" si="99"/>
        <v>#DIV/0!</v>
      </c>
      <c r="BK56" s="226" t="e">
        <f t="shared" si="99"/>
        <v>#DIV/0!</v>
      </c>
      <c r="BL56" s="226" t="e">
        <f t="shared" si="99"/>
        <v>#DIV/0!</v>
      </c>
      <c r="BM56" s="226" t="e">
        <f t="shared" si="99"/>
        <v>#DIV/0!</v>
      </c>
      <c r="BO56" s="226">
        <f t="shared" si="100"/>
        <v>2.9540896525556943E-5</v>
      </c>
      <c r="BP56" s="226">
        <f t="shared" si="100"/>
        <v>2.4877913940845851E-5</v>
      </c>
      <c r="BQ56" s="226">
        <f t="shared" si="100"/>
        <v>3.7903633971049646E-4</v>
      </c>
      <c r="BR56" s="226" t="e">
        <f t="shared" si="100"/>
        <v>#DIV/0!</v>
      </c>
      <c r="BS56" s="226">
        <f t="shared" si="100"/>
        <v>1.6926212800652242E-4</v>
      </c>
      <c r="BU56" s="141" t="e">
        <f t="shared" si="101"/>
        <v>#DIV/0!</v>
      </c>
      <c r="BV56" s="141" t="e">
        <f t="shared" si="101"/>
        <v>#DIV/0!</v>
      </c>
      <c r="BW56" s="141" t="e">
        <f t="shared" si="101"/>
        <v>#DIV/0!</v>
      </c>
      <c r="BX56" s="141" t="e">
        <f t="shared" si="101"/>
        <v>#DIV/0!</v>
      </c>
      <c r="BY56" s="141" t="e">
        <f t="shared" si="101"/>
        <v>#DIV/0!</v>
      </c>
      <c r="CA56" s="115" t="e">
        <f>U56/G56</f>
        <v>#DIV/0!</v>
      </c>
      <c r="CB56" s="115" t="e">
        <f>V56/H56</f>
        <v>#DIV/0!</v>
      </c>
      <c r="CH56" s="115"/>
    </row>
    <row r="57" spans="1:87" ht="15.6" thickBot="1">
      <c r="A57" s="557"/>
      <c r="B57" s="142" t="s">
        <v>69</v>
      </c>
      <c r="C57" s="227"/>
      <c r="D57" s="228"/>
      <c r="E57" s="228"/>
      <c r="F57" s="228"/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9"/>
      <c r="R57" s="228"/>
      <c r="S57" s="228"/>
      <c r="T57" s="228"/>
      <c r="U57" s="228"/>
      <c r="V57" s="228"/>
      <c r="W57" s="228"/>
      <c r="X57" s="228"/>
      <c r="Y57" s="228"/>
      <c r="Z57" s="228"/>
      <c r="AA57" s="228"/>
      <c r="AB57" s="230"/>
      <c r="AC57" s="228"/>
      <c r="AD57" s="228"/>
      <c r="AE57" s="231"/>
      <c r="AF57" s="229"/>
      <c r="AG57" s="228"/>
      <c r="AH57" s="228"/>
      <c r="AI57" s="228"/>
      <c r="AJ57" s="228"/>
      <c r="AK57" s="228"/>
      <c r="AL57" s="228"/>
      <c r="AM57" s="228"/>
      <c r="AN57" s="228"/>
      <c r="AO57" s="228"/>
      <c r="AP57" s="228"/>
      <c r="AQ57" s="228"/>
      <c r="AR57" s="228"/>
      <c r="AS57" s="228"/>
      <c r="AT57" s="229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I57" s="232"/>
      <c r="BJ57" s="232"/>
      <c r="BK57" s="232"/>
      <c r="BL57" s="232"/>
      <c r="BM57" s="232"/>
      <c r="BO57" s="232"/>
      <c r="BP57" s="232"/>
      <c r="BQ57" s="232"/>
      <c r="BR57" s="232"/>
      <c r="BS57" s="232"/>
      <c r="BU57" s="233"/>
      <c r="BV57" s="233"/>
      <c r="BW57" s="233"/>
      <c r="BX57" s="233"/>
      <c r="BY57" s="233"/>
      <c r="CI57" s="234" t="s">
        <v>70</v>
      </c>
    </row>
    <row r="58" spans="1:87" ht="15.6" thickTop="1">
      <c r="A58" s="557"/>
      <c r="B58" s="156"/>
      <c r="C58" s="159"/>
      <c r="X58" s="106"/>
      <c r="AU58" s="164"/>
      <c r="AV58" s="164"/>
      <c r="AW58" s="164"/>
      <c r="AX58" s="164"/>
      <c r="AY58" s="164"/>
      <c r="AZ58" s="164"/>
      <c r="BA58" s="164"/>
      <c r="BB58" s="164"/>
      <c r="BC58" s="164"/>
      <c r="BD58" s="164"/>
      <c r="BE58" s="164"/>
      <c r="BF58" s="164"/>
      <c r="BG58" s="164"/>
      <c r="BU58" s="199"/>
      <c r="BV58" s="199"/>
      <c r="BW58" s="199"/>
      <c r="BX58" s="199"/>
      <c r="BY58" s="199"/>
    </row>
    <row r="59" spans="1:87" ht="15.6">
      <c r="A59" s="557"/>
      <c r="B59" s="128" t="s">
        <v>59</v>
      </c>
      <c r="C59" s="183"/>
      <c r="D59" s="216">
        <v>1.8000000000000001E-4</v>
      </c>
      <c r="E59" s="216">
        <v>1.8000000000000001E-4</v>
      </c>
      <c r="F59" s="216">
        <v>1.8000000000000001E-4</v>
      </c>
      <c r="G59" s="216">
        <v>1.8000000000000001E-4</v>
      </c>
      <c r="H59" s="216">
        <v>1.8000000000000001E-4</v>
      </c>
      <c r="I59" s="216">
        <v>1.8000000000000001E-4</v>
      </c>
      <c r="J59" s="216">
        <v>1.8000000000000001E-4</v>
      </c>
      <c r="K59" s="216">
        <v>1.8000000000000001E-4</v>
      </c>
      <c r="L59" s="216">
        <v>1.8000000000000001E-4</v>
      </c>
      <c r="M59" s="216">
        <v>1.8000000000000001E-4</v>
      </c>
      <c r="N59" s="216">
        <v>1.8000000000000001E-4</v>
      </c>
      <c r="O59" s="216">
        <v>1.8000000000000001E-4</v>
      </c>
      <c r="P59" s="217">
        <f>AVERAGE(D59:O59)</f>
        <v>1.8000000000000001E-4</v>
      </c>
      <c r="Q59" s="218"/>
      <c r="R59" s="217" t="e">
        <f t="shared" ref="R59:AD60" si="102">R38/R13</f>
        <v>#DIV/0!</v>
      </c>
      <c r="S59" s="217" t="e">
        <f t="shared" si="102"/>
        <v>#DIV/0!</v>
      </c>
      <c r="T59" s="217" t="e">
        <f t="shared" si="102"/>
        <v>#DIV/0!</v>
      </c>
      <c r="U59" s="217" t="e">
        <f t="shared" si="102"/>
        <v>#DIV/0!</v>
      </c>
      <c r="V59" s="217" t="e">
        <f t="shared" si="102"/>
        <v>#DIV/0!</v>
      </c>
      <c r="W59" s="217" t="e">
        <f t="shared" si="102"/>
        <v>#DIV/0!</v>
      </c>
      <c r="X59" s="217" t="e">
        <f t="shared" si="102"/>
        <v>#DIV/0!</v>
      </c>
      <c r="Y59" s="217" t="e">
        <f t="shared" si="102"/>
        <v>#DIV/0!</v>
      </c>
      <c r="Z59" s="217" t="e">
        <f t="shared" si="102"/>
        <v>#DIV/0!</v>
      </c>
      <c r="AA59" s="217" t="e">
        <f t="shared" si="102"/>
        <v>#DIV/0!</v>
      </c>
      <c r="AB59" s="235" t="e">
        <f t="shared" si="102"/>
        <v>#DIV/0!</v>
      </c>
      <c r="AC59" s="217" t="e">
        <f t="shared" si="102"/>
        <v>#DIV/0!</v>
      </c>
      <c r="AD59" s="217" t="e">
        <f t="shared" si="102"/>
        <v>#DIV/0!</v>
      </c>
      <c r="AE59" s="217"/>
      <c r="AF59" s="218"/>
      <c r="AG59" s="217" t="e">
        <f t="shared" ref="AG59:AR60" si="103">R59-D59</f>
        <v>#DIV/0!</v>
      </c>
      <c r="AH59" s="217" t="e">
        <f t="shared" si="103"/>
        <v>#DIV/0!</v>
      </c>
      <c r="AI59" s="217" t="e">
        <f t="shared" si="103"/>
        <v>#DIV/0!</v>
      </c>
      <c r="AJ59" s="217" t="e">
        <f t="shared" si="103"/>
        <v>#DIV/0!</v>
      </c>
      <c r="AK59" s="217" t="e">
        <f t="shared" si="103"/>
        <v>#DIV/0!</v>
      </c>
      <c r="AL59" s="217" t="e">
        <f t="shared" si="103"/>
        <v>#DIV/0!</v>
      </c>
      <c r="AM59" s="217" t="e">
        <f t="shared" si="103"/>
        <v>#DIV/0!</v>
      </c>
      <c r="AN59" s="217" t="e">
        <f t="shared" si="103"/>
        <v>#DIV/0!</v>
      </c>
      <c r="AO59" s="217" t="e">
        <f t="shared" si="103"/>
        <v>#DIV/0!</v>
      </c>
      <c r="AP59" s="217" t="e">
        <f t="shared" si="103"/>
        <v>#DIV/0!</v>
      </c>
      <c r="AQ59" s="217" t="e">
        <f>AB59-N59</f>
        <v>#DIV/0!</v>
      </c>
      <c r="AR59" s="217" t="e">
        <f t="shared" si="103"/>
        <v>#DIV/0!</v>
      </c>
      <c r="AS59" s="217" t="e">
        <f>AS38/AS13</f>
        <v>#DIV/0!</v>
      </c>
      <c r="AT59" s="218"/>
      <c r="AU59" s="221" t="e">
        <f>R59/D59</f>
        <v>#DIV/0!</v>
      </c>
      <c r="AV59" s="221" t="e">
        <f t="shared" ref="AV59:BG60" si="104">S59/E59</f>
        <v>#DIV/0!</v>
      </c>
      <c r="AW59" s="221" t="e">
        <f t="shared" si="104"/>
        <v>#DIV/0!</v>
      </c>
      <c r="AX59" s="221" t="e">
        <f t="shared" si="104"/>
        <v>#DIV/0!</v>
      </c>
      <c r="AY59" s="221" t="e">
        <f t="shared" si="104"/>
        <v>#DIV/0!</v>
      </c>
      <c r="AZ59" s="221" t="e">
        <f t="shared" si="104"/>
        <v>#DIV/0!</v>
      </c>
      <c r="BA59" s="221" t="e">
        <f t="shared" si="104"/>
        <v>#DIV/0!</v>
      </c>
      <c r="BB59" s="221" t="e">
        <f t="shared" si="104"/>
        <v>#DIV/0!</v>
      </c>
      <c r="BC59" s="221" t="e">
        <f t="shared" si="104"/>
        <v>#DIV/0!</v>
      </c>
      <c r="BD59" s="221" t="e">
        <f t="shared" si="104"/>
        <v>#DIV/0!</v>
      </c>
      <c r="BE59" s="221" t="e">
        <f>AB59/N59</f>
        <v>#DIV/0!</v>
      </c>
      <c r="BF59" s="221" t="e">
        <f t="shared" si="104"/>
        <v>#DIV/0!</v>
      </c>
      <c r="BG59" s="221" t="e">
        <f t="shared" si="104"/>
        <v>#DIV/0!</v>
      </c>
      <c r="BI59" s="222" t="e">
        <f t="shared" ref="BI59:BM60" si="105">BI38/BI13</f>
        <v>#DIV/0!</v>
      </c>
      <c r="BJ59" s="222" t="e">
        <f t="shared" si="105"/>
        <v>#DIV/0!</v>
      </c>
      <c r="BK59" s="222" t="e">
        <f t="shared" si="105"/>
        <v>#DIV/0!</v>
      </c>
      <c r="BL59" s="222" t="e">
        <f t="shared" si="105"/>
        <v>#DIV/0!</v>
      </c>
      <c r="BM59" s="222" t="e">
        <f t="shared" si="105"/>
        <v>#DIV/0!</v>
      </c>
      <c r="BO59" s="222" t="e">
        <f t="shared" ref="BO59:BS60" si="106">BO38/BO13</f>
        <v>#DIV/0!</v>
      </c>
      <c r="BP59" s="222" t="e">
        <f t="shared" si="106"/>
        <v>#DIV/0!</v>
      </c>
      <c r="BQ59" s="222" t="e">
        <f t="shared" si="106"/>
        <v>#DIV/0!</v>
      </c>
      <c r="BR59" s="222" t="e">
        <f t="shared" si="106"/>
        <v>#DIV/0!</v>
      </c>
      <c r="BS59" s="222" t="e">
        <f t="shared" si="106"/>
        <v>#DIV/0!</v>
      </c>
      <c r="BU59" s="134" t="e">
        <f t="shared" ref="BU59:BY60" si="107">BO59/BI59</f>
        <v>#DIV/0!</v>
      </c>
      <c r="BV59" s="134" t="e">
        <f t="shared" si="107"/>
        <v>#DIV/0!</v>
      </c>
      <c r="BW59" s="134" t="e">
        <f t="shared" si="107"/>
        <v>#DIV/0!</v>
      </c>
      <c r="BX59" s="134" t="e">
        <f t="shared" si="107"/>
        <v>#DIV/0!</v>
      </c>
      <c r="BY59" s="134" t="e">
        <f t="shared" si="107"/>
        <v>#DIV/0!</v>
      </c>
      <c r="CA59" s="115" t="e">
        <f>U59/G59</f>
        <v>#DIV/0!</v>
      </c>
      <c r="CB59" s="115" t="e">
        <f>V59/H59</f>
        <v>#DIV/0!</v>
      </c>
    </row>
    <row r="60" spans="1:87">
      <c r="A60" s="557"/>
      <c r="B60" s="135" t="s">
        <v>60</v>
      </c>
      <c r="C60" s="190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17" t="e">
        <f>AVERAGE(D60:O60)</f>
        <v>#DIV/0!</v>
      </c>
      <c r="Q60" s="218"/>
      <c r="R60" s="224" t="e">
        <f t="shared" si="102"/>
        <v>#DIV/0!</v>
      </c>
      <c r="S60" s="224" t="e">
        <f t="shared" si="102"/>
        <v>#DIV/0!</v>
      </c>
      <c r="T60" s="224" t="e">
        <f t="shared" si="102"/>
        <v>#DIV/0!</v>
      </c>
      <c r="U60" s="224" t="e">
        <f t="shared" si="102"/>
        <v>#DIV/0!</v>
      </c>
      <c r="V60" s="224" t="e">
        <f t="shared" si="102"/>
        <v>#DIV/0!</v>
      </c>
      <c r="W60" s="224" t="e">
        <f t="shared" si="102"/>
        <v>#DIV/0!</v>
      </c>
      <c r="X60" s="224" t="e">
        <f t="shared" si="102"/>
        <v>#DIV/0!</v>
      </c>
      <c r="Y60" s="224" t="e">
        <f t="shared" si="102"/>
        <v>#DIV/0!</v>
      </c>
      <c r="Z60" s="224" t="e">
        <f t="shared" si="102"/>
        <v>#DIV/0!</v>
      </c>
      <c r="AA60" s="224" t="e">
        <f t="shared" si="102"/>
        <v>#DIV/0!</v>
      </c>
      <c r="AB60" s="225" t="e">
        <f t="shared" si="102"/>
        <v>#DIV/0!</v>
      </c>
      <c r="AC60" s="224" t="e">
        <f t="shared" si="102"/>
        <v>#DIV/0!</v>
      </c>
      <c r="AD60" s="224" t="e">
        <f t="shared" si="102"/>
        <v>#DIV/0!</v>
      </c>
      <c r="AE60" s="217"/>
      <c r="AF60" s="218"/>
      <c r="AG60" s="224" t="e">
        <f t="shared" si="103"/>
        <v>#DIV/0!</v>
      </c>
      <c r="AH60" s="224" t="e">
        <f t="shared" si="103"/>
        <v>#DIV/0!</v>
      </c>
      <c r="AI60" s="224" t="e">
        <f t="shared" si="103"/>
        <v>#DIV/0!</v>
      </c>
      <c r="AJ60" s="224" t="e">
        <f t="shared" si="103"/>
        <v>#DIV/0!</v>
      </c>
      <c r="AK60" s="224" t="e">
        <f t="shared" si="103"/>
        <v>#DIV/0!</v>
      </c>
      <c r="AL60" s="224" t="e">
        <f t="shared" si="103"/>
        <v>#DIV/0!</v>
      </c>
      <c r="AM60" s="224" t="e">
        <f t="shared" si="103"/>
        <v>#DIV/0!</v>
      </c>
      <c r="AN60" s="224" t="e">
        <f t="shared" si="103"/>
        <v>#DIV/0!</v>
      </c>
      <c r="AO60" s="224" t="e">
        <f t="shared" si="103"/>
        <v>#DIV/0!</v>
      </c>
      <c r="AP60" s="224" t="e">
        <f t="shared" si="103"/>
        <v>#DIV/0!</v>
      </c>
      <c r="AQ60" s="224" t="e">
        <f>AB60-N60</f>
        <v>#DIV/0!</v>
      </c>
      <c r="AR60" s="224" t="e">
        <f t="shared" si="103"/>
        <v>#DIV/0!</v>
      </c>
      <c r="AS60" s="224" t="e">
        <f>AS39/AS14</f>
        <v>#DIV/0!</v>
      </c>
      <c r="AT60" s="218"/>
      <c r="AU60" s="164" t="e">
        <f>R60/D60</f>
        <v>#DIV/0!</v>
      </c>
      <c r="AV60" s="164" t="e">
        <f t="shared" si="104"/>
        <v>#DIV/0!</v>
      </c>
      <c r="AW60" s="164" t="e">
        <f t="shared" si="104"/>
        <v>#DIV/0!</v>
      </c>
      <c r="AX60" s="164" t="e">
        <f t="shared" si="104"/>
        <v>#DIV/0!</v>
      </c>
      <c r="AY60" s="164" t="e">
        <f t="shared" si="104"/>
        <v>#DIV/0!</v>
      </c>
      <c r="AZ60" s="164" t="e">
        <f t="shared" si="104"/>
        <v>#DIV/0!</v>
      </c>
      <c r="BA60" s="164" t="e">
        <f t="shared" si="104"/>
        <v>#DIV/0!</v>
      </c>
      <c r="BB60" s="164" t="e">
        <f t="shared" si="104"/>
        <v>#DIV/0!</v>
      </c>
      <c r="BC60" s="164" t="e">
        <f t="shared" si="104"/>
        <v>#DIV/0!</v>
      </c>
      <c r="BD60" s="164" t="e">
        <f t="shared" si="104"/>
        <v>#DIV/0!</v>
      </c>
      <c r="BE60" s="164" t="e">
        <f>AB60/N60</f>
        <v>#DIV/0!</v>
      </c>
      <c r="BF60" s="164" t="e">
        <f t="shared" si="104"/>
        <v>#DIV/0!</v>
      </c>
      <c r="BG60" s="164" t="e">
        <f t="shared" si="104"/>
        <v>#DIV/0!</v>
      </c>
      <c r="BI60" s="226" t="e">
        <f t="shared" si="105"/>
        <v>#DIV/0!</v>
      </c>
      <c r="BJ60" s="226" t="e">
        <f t="shared" si="105"/>
        <v>#DIV/0!</v>
      </c>
      <c r="BK60" s="226" t="e">
        <f t="shared" si="105"/>
        <v>#DIV/0!</v>
      </c>
      <c r="BL60" s="226" t="e">
        <f t="shared" si="105"/>
        <v>#DIV/0!</v>
      </c>
      <c r="BM60" s="226" t="e">
        <f t="shared" si="105"/>
        <v>#DIV/0!</v>
      </c>
      <c r="BO60" s="226" t="e">
        <f t="shared" si="106"/>
        <v>#DIV/0!</v>
      </c>
      <c r="BP60" s="226" t="e">
        <f t="shared" si="106"/>
        <v>#DIV/0!</v>
      </c>
      <c r="BQ60" s="226" t="e">
        <f t="shared" si="106"/>
        <v>#DIV/0!</v>
      </c>
      <c r="BR60" s="226" t="e">
        <f t="shared" si="106"/>
        <v>#DIV/0!</v>
      </c>
      <c r="BS60" s="226" t="e">
        <f t="shared" si="106"/>
        <v>#DIV/0!</v>
      </c>
      <c r="BU60" s="141" t="e">
        <f t="shared" si="107"/>
        <v>#DIV/0!</v>
      </c>
      <c r="BV60" s="141" t="e">
        <f t="shared" si="107"/>
        <v>#DIV/0!</v>
      </c>
      <c r="BW60" s="141" t="e">
        <f t="shared" si="107"/>
        <v>#DIV/0!</v>
      </c>
      <c r="BX60" s="141" t="e">
        <f t="shared" si="107"/>
        <v>#DIV/0!</v>
      </c>
      <c r="BY60" s="141" t="e">
        <f t="shared" si="107"/>
        <v>#DIV/0!</v>
      </c>
      <c r="CA60" s="115" t="e">
        <f>U60/G60</f>
        <v>#DIV/0!</v>
      </c>
      <c r="CB60" s="115" t="e">
        <f>V60/H60</f>
        <v>#DIV/0!</v>
      </c>
    </row>
    <row r="61" spans="1:87" ht="15.6" thickBot="1">
      <c r="A61" s="557"/>
      <c r="B61" s="142" t="s">
        <v>63</v>
      </c>
      <c r="C61" s="227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9"/>
      <c r="R61" s="228"/>
      <c r="S61" s="228"/>
      <c r="T61" s="228"/>
      <c r="U61" s="228"/>
      <c r="V61" s="228"/>
      <c r="W61" s="228"/>
      <c r="X61" s="228"/>
      <c r="Y61" s="228"/>
      <c r="Z61" s="228"/>
      <c r="AA61" s="228"/>
      <c r="AB61" s="230"/>
      <c r="AC61" s="228"/>
      <c r="AD61" s="228"/>
      <c r="AE61" s="231"/>
      <c r="AF61" s="229"/>
      <c r="AG61" s="228"/>
      <c r="AH61" s="228"/>
      <c r="AI61" s="228"/>
      <c r="AJ61" s="228"/>
      <c r="AK61" s="228"/>
      <c r="AL61" s="228"/>
      <c r="AM61" s="228"/>
      <c r="AN61" s="228"/>
      <c r="AO61" s="228"/>
      <c r="AP61" s="228"/>
      <c r="AQ61" s="228"/>
      <c r="AR61" s="228"/>
      <c r="AS61" s="228"/>
      <c r="AT61" s="229"/>
      <c r="AU61" s="165"/>
      <c r="AV61" s="165"/>
      <c r="AW61" s="165"/>
      <c r="AX61" s="165"/>
      <c r="AY61" s="165"/>
      <c r="AZ61" s="165"/>
      <c r="BA61" s="165"/>
      <c r="BB61" s="165"/>
      <c r="BC61" s="165"/>
      <c r="BD61" s="165"/>
      <c r="BE61" s="165"/>
      <c r="BF61" s="165"/>
      <c r="BG61" s="165"/>
      <c r="BI61" s="232"/>
      <c r="BJ61" s="232"/>
      <c r="BK61" s="232"/>
      <c r="BL61" s="232"/>
      <c r="BM61" s="232"/>
      <c r="BO61" s="232"/>
      <c r="BP61" s="232"/>
      <c r="BQ61" s="232"/>
      <c r="BR61" s="232"/>
      <c r="BS61" s="232"/>
      <c r="BU61" s="232"/>
      <c r="BV61" s="232"/>
      <c r="BW61" s="232"/>
      <c r="BX61" s="232"/>
      <c r="BY61" s="232"/>
    </row>
    <row r="62" spans="1:87" ht="15.6" thickTop="1">
      <c r="A62" s="557"/>
      <c r="B62" s="128"/>
      <c r="C62" s="183"/>
      <c r="D62" s="231"/>
      <c r="E62" s="231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29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6"/>
      <c r="AC62" s="231"/>
      <c r="AD62" s="231"/>
      <c r="AE62" s="231"/>
      <c r="AF62" s="229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29"/>
      <c r="AU62" s="163"/>
      <c r="AV62" s="163"/>
      <c r="AW62" s="163"/>
      <c r="AX62" s="163"/>
      <c r="AY62" s="163"/>
      <c r="AZ62" s="163"/>
      <c r="BA62" s="163"/>
      <c r="BB62" s="163"/>
      <c r="BC62" s="163"/>
      <c r="BD62" s="163"/>
      <c r="BE62" s="163"/>
      <c r="BF62" s="163"/>
      <c r="BG62" s="163"/>
      <c r="BI62" s="237"/>
      <c r="BJ62" s="237"/>
      <c r="BK62" s="237"/>
      <c r="BL62" s="237"/>
      <c r="BM62" s="237"/>
      <c r="BO62" s="237"/>
      <c r="BP62" s="237"/>
      <c r="BQ62" s="237"/>
      <c r="BR62" s="237"/>
      <c r="BS62" s="237"/>
      <c r="BU62" s="237"/>
      <c r="BV62" s="237"/>
      <c r="BW62" s="237"/>
      <c r="BX62" s="237"/>
      <c r="BY62" s="237"/>
    </row>
    <row r="63" spans="1:87" ht="15.6">
      <c r="A63" s="557"/>
      <c r="B63" s="128" t="s">
        <v>59</v>
      </c>
      <c r="C63" s="129"/>
      <c r="D63" s="216">
        <v>1.8000000000000001E-4</v>
      </c>
      <c r="E63" s="216">
        <v>1.8000000000000001E-4</v>
      </c>
      <c r="F63" s="216">
        <v>1.8000000000000001E-4</v>
      </c>
      <c r="G63" s="216">
        <v>1.8000000000000001E-4</v>
      </c>
      <c r="H63" s="216">
        <v>1.8000000000000001E-4</v>
      </c>
      <c r="I63" s="216">
        <v>1.8000000000000001E-4</v>
      </c>
      <c r="J63" s="216">
        <v>1.8000000000000001E-4</v>
      </c>
      <c r="K63" s="216">
        <v>1.8000000000000001E-4</v>
      </c>
      <c r="L63" s="216">
        <v>1.8000000000000001E-4</v>
      </c>
      <c r="M63" s="216">
        <v>1.8000000000000001E-4</v>
      </c>
      <c r="N63" s="216">
        <v>1.8000000000000001E-4</v>
      </c>
      <c r="O63" s="216">
        <v>1.8000000000000001E-4</v>
      </c>
      <c r="P63" s="217">
        <f>AVERAGE(D63:O63)</f>
        <v>1.8000000000000001E-4</v>
      </c>
      <c r="Q63" s="129"/>
      <c r="R63" s="217" t="e">
        <f t="shared" ref="R63:AD64" si="108">R42/R17</f>
        <v>#DIV/0!</v>
      </c>
      <c r="S63" s="217" t="e">
        <f t="shared" si="108"/>
        <v>#DIV/0!</v>
      </c>
      <c r="T63" s="217" t="e">
        <f t="shared" si="108"/>
        <v>#DIV/0!</v>
      </c>
      <c r="U63" s="217" t="e">
        <f t="shared" si="108"/>
        <v>#DIV/0!</v>
      </c>
      <c r="V63" s="217" t="e">
        <f t="shared" si="108"/>
        <v>#DIV/0!</v>
      </c>
      <c r="W63" s="217" t="e">
        <f t="shared" si="108"/>
        <v>#DIV/0!</v>
      </c>
      <c r="X63" s="217" t="e">
        <f t="shared" si="108"/>
        <v>#DIV/0!</v>
      </c>
      <c r="Y63" s="217" t="e">
        <f t="shared" si="108"/>
        <v>#DIV/0!</v>
      </c>
      <c r="Z63" s="217" t="e">
        <f t="shared" si="108"/>
        <v>#DIV/0!</v>
      </c>
      <c r="AA63" s="217" t="e">
        <f t="shared" si="108"/>
        <v>#DIV/0!</v>
      </c>
      <c r="AB63" s="235" t="e">
        <f t="shared" si="108"/>
        <v>#DIV/0!</v>
      </c>
      <c r="AC63" s="217" t="e">
        <f t="shared" si="108"/>
        <v>#DIV/0!</v>
      </c>
      <c r="AD63" s="217" t="e">
        <f t="shared" si="108"/>
        <v>#DIV/0!</v>
      </c>
      <c r="AE63" s="131"/>
      <c r="AF63" s="129"/>
      <c r="AG63" s="131" t="e">
        <f t="shared" ref="AG63:AR64" si="109">R63-D63</f>
        <v>#DIV/0!</v>
      </c>
      <c r="AH63" s="131" t="e">
        <f t="shared" si="109"/>
        <v>#DIV/0!</v>
      </c>
      <c r="AI63" s="131" t="e">
        <f t="shared" si="109"/>
        <v>#DIV/0!</v>
      </c>
      <c r="AJ63" s="131" t="e">
        <f t="shared" si="109"/>
        <v>#DIV/0!</v>
      </c>
      <c r="AK63" s="131" t="e">
        <f t="shared" si="109"/>
        <v>#DIV/0!</v>
      </c>
      <c r="AL63" s="131" t="e">
        <f t="shared" si="109"/>
        <v>#DIV/0!</v>
      </c>
      <c r="AM63" s="131" t="e">
        <f t="shared" si="109"/>
        <v>#DIV/0!</v>
      </c>
      <c r="AN63" s="131" t="e">
        <f t="shared" si="109"/>
        <v>#DIV/0!</v>
      </c>
      <c r="AO63" s="131" t="e">
        <f t="shared" si="109"/>
        <v>#DIV/0!</v>
      </c>
      <c r="AP63" s="131" t="e">
        <f t="shared" si="109"/>
        <v>#DIV/0!</v>
      </c>
      <c r="AQ63" s="131" t="e">
        <f>AB63-N63</f>
        <v>#DIV/0!</v>
      </c>
      <c r="AR63" s="131" t="e">
        <f t="shared" si="109"/>
        <v>#DIV/0!</v>
      </c>
      <c r="AS63" s="131" t="e">
        <f>SUM(AG63:AR63)</f>
        <v>#DIV/0!</v>
      </c>
      <c r="AT63" s="129"/>
      <c r="AU63" s="164" t="e">
        <f t="shared" ref="AU63:BG65" si="110">(R63-D63)/D63</f>
        <v>#DIV/0!</v>
      </c>
      <c r="AV63" s="164" t="e">
        <f t="shared" si="110"/>
        <v>#DIV/0!</v>
      </c>
      <c r="AW63" s="164" t="e">
        <f t="shared" si="110"/>
        <v>#DIV/0!</v>
      </c>
      <c r="AX63" s="164" t="e">
        <f t="shared" si="110"/>
        <v>#DIV/0!</v>
      </c>
      <c r="AY63" s="164" t="e">
        <f t="shared" si="110"/>
        <v>#DIV/0!</v>
      </c>
      <c r="AZ63" s="164" t="e">
        <f t="shared" si="110"/>
        <v>#DIV/0!</v>
      </c>
      <c r="BA63" s="164" t="e">
        <f t="shared" si="110"/>
        <v>#DIV/0!</v>
      </c>
      <c r="BB63" s="164" t="e">
        <f t="shared" si="110"/>
        <v>#DIV/0!</v>
      </c>
      <c r="BC63" s="164" t="e">
        <f t="shared" si="110"/>
        <v>#DIV/0!</v>
      </c>
      <c r="BD63" s="164" t="e">
        <f t="shared" si="110"/>
        <v>#DIV/0!</v>
      </c>
      <c r="BE63" s="164" t="e">
        <f>(AB63-N63)/N63</f>
        <v>#DIV/0!</v>
      </c>
      <c r="BF63" s="164" t="e">
        <f t="shared" si="110"/>
        <v>#DIV/0!</v>
      </c>
      <c r="BG63" s="164" t="e">
        <f t="shared" si="110"/>
        <v>#DIV/0!</v>
      </c>
      <c r="BI63" s="217" t="e">
        <f t="shared" ref="BI63:BM64" si="111">BI42/BI17</f>
        <v>#DIV/0!</v>
      </c>
      <c r="BJ63" s="217" t="e">
        <f t="shared" si="111"/>
        <v>#DIV/0!</v>
      </c>
      <c r="BK63" s="217" t="e">
        <f t="shared" si="111"/>
        <v>#DIV/0!</v>
      </c>
      <c r="BL63" s="217" t="e">
        <f t="shared" si="111"/>
        <v>#DIV/0!</v>
      </c>
      <c r="BM63" s="217" t="e">
        <f t="shared" si="111"/>
        <v>#DIV/0!</v>
      </c>
      <c r="BO63" s="217" t="e">
        <f t="shared" ref="BO63:BS64" si="112">BO42/BO17</f>
        <v>#DIV/0!</v>
      </c>
      <c r="BP63" s="217" t="e">
        <f t="shared" si="112"/>
        <v>#DIV/0!</v>
      </c>
      <c r="BQ63" s="217" t="e">
        <f t="shared" si="112"/>
        <v>#DIV/0!</v>
      </c>
      <c r="BR63" s="217" t="e">
        <f t="shared" si="112"/>
        <v>#DIV/0!</v>
      </c>
      <c r="BS63" s="217" t="e">
        <f t="shared" si="112"/>
        <v>#DIV/0!</v>
      </c>
      <c r="BU63" s="134" t="e">
        <f t="shared" ref="BU63:BY65" si="113">BO63/BI63</f>
        <v>#DIV/0!</v>
      </c>
      <c r="BV63" s="134" t="e">
        <f t="shared" si="113"/>
        <v>#DIV/0!</v>
      </c>
      <c r="BW63" s="134" t="e">
        <f t="shared" si="113"/>
        <v>#DIV/0!</v>
      </c>
      <c r="BX63" s="134" t="e">
        <f t="shared" si="113"/>
        <v>#DIV/0!</v>
      </c>
      <c r="BY63" s="134" t="e">
        <f t="shared" si="113"/>
        <v>#DIV/0!</v>
      </c>
      <c r="CA63" s="115" t="e">
        <f>U63/G63</f>
        <v>#DIV/0!</v>
      </c>
      <c r="CB63" s="115" t="e">
        <f>V63/H63</f>
        <v>#DIV/0!</v>
      </c>
    </row>
    <row r="64" spans="1:87">
      <c r="A64" s="557"/>
      <c r="B64" s="135" t="s">
        <v>60</v>
      </c>
      <c r="C64" s="136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 t="e">
        <f>AVERAGE(D64:O64)</f>
        <v>#DIV/0!</v>
      </c>
      <c r="Q64" s="129"/>
      <c r="R64" s="224" t="e">
        <f t="shared" si="108"/>
        <v>#DIV/0!</v>
      </c>
      <c r="S64" s="224" t="e">
        <f t="shared" si="108"/>
        <v>#DIV/0!</v>
      </c>
      <c r="T64" s="224" t="e">
        <f t="shared" si="108"/>
        <v>#DIV/0!</v>
      </c>
      <c r="U64" s="224" t="e">
        <f t="shared" si="108"/>
        <v>#DIV/0!</v>
      </c>
      <c r="V64" s="224" t="e">
        <f t="shared" si="108"/>
        <v>#DIV/0!</v>
      </c>
      <c r="W64" s="224" t="e">
        <f t="shared" si="108"/>
        <v>#DIV/0!</v>
      </c>
      <c r="X64" s="224" t="e">
        <f t="shared" si="108"/>
        <v>#DIV/0!</v>
      </c>
      <c r="Y64" s="224" t="e">
        <f t="shared" si="108"/>
        <v>#DIV/0!</v>
      </c>
      <c r="Z64" s="224" t="e">
        <f t="shared" si="108"/>
        <v>#DIV/0!</v>
      </c>
      <c r="AA64" s="224" t="e">
        <f t="shared" si="108"/>
        <v>#DIV/0!</v>
      </c>
      <c r="AB64" s="225" t="e">
        <f t="shared" si="108"/>
        <v>#DIV/0!</v>
      </c>
      <c r="AC64" s="224" t="e">
        <f t="shared" si="108"/>
        <v>#DIV/0!</v>
      </c>
      <c r="AD64" s="224" t="e">
        <f t="shared" si="108"/>
        <v>#DIV/0!</v>
      </c>
      <c r="AE64" s="131"/>
      <c r="AF64" s="129"/>
      <c r="AG64" s="138" t="e">
        <f t="shared" si="109"/>
        <v>#DIV/0!</v>
      </c>
      <c r="AH64" s="138" t="e">
        <f t="shared" si="109"/>
        <v>#DIV/0!</v>
      </c>
      <c r="AI64" s="138" t="e">
        <f t="shared" si="109"/>
        <v>#DIV/0!</v>
      </c>
      <c r="AJ64" s="138" t="e">
        <f t="shared" si="109"/>
        <v>#DIV/0!</v>
      </c>
      <c r="AK64" s="138" t="e">
        <f t="shared" si="109"/>
        <v>#DIV/0!</v>
      </c>
      <c r="AL64" s="138" t="e">
        <f t="shared" si="109"/>
        <v>#DIV/0!</v>
      </c>
      <c r="AM64" s="138" t="e">
        <f t="shared" si="109"/>
        <v>#DIV/0!</v>
      </c>
      <c r="AN64" s="138" t="e">
        <f t="shared" si="109"/>
        <v>#DIV/0!</v>
      </c>
      <c r="AO64" s="138" t="e">
        <f t="shared" si="109"/>
        <v>#DIV/0!</v>
      </c>
      <c r="AP64" s="138" t="e">
        <f t="shared" si="109"/>
        <v>#DIV/0!</v>
      </c>
      <c r="AQ64" s="138" t="e">
        <f>AB64-N64</f>
        <v>#DIV/0!</v>
      </c>
      <c r="AR64" s="138" t="e">
        <f t="shared" si="109"/>
        <v>#DIV/0!</v>
      </c>
      <c r="AS64" s="138" t="e">
        <f>SUM(AG64:AR64)</f>
        <v>#DIV/0!</v>
      </c>
      <c r="AT64" s="129"/>
      <c r="AU64" s="164" t="e">
        <f t="shared" si="110"/>
        <v>#DIV/0!</v>
      </c>
      <c r="AV64" s="164" t="e">
        <f t="shared" si="110"/>
        <v>#DIV/0!</v>
      </c>
      <c r="AW64" s="164" t="e">
        <f t="shared" si="110"/>
        <v>#DIV/0!</v>
      </c>
      <c r="AX64" s="164" t="e">
        <f t="shared" si="110"/>
        <v>#DIV/0!</v>
      </c>
      <c r="AY64" s="164" t="e">
        <f t="shared" si="110"/>
        <v>#DIV/0!</v>
      </c>
      <c r="AZ64" s="164" t="e">
        <f t="shared" si="110"/>
        <v>#DIV/0!</v>
      </c>
      <c r="BA64" s="164" t="e">
        <f t="shared" si="110"/>
        <v>#DIV/0!</v>
      </c>
      <c r="BB64" s="164" t="e">
        <f t="shared" si="110"/>
        <v>#DIV/0!</v>
      </c>
      <c r="BC64" s="164" t="e">
        <f t="shared" si="110"/>
        <v>#DIV/0!</v>
      </c>
      <c r="BD64" s="164" t="e">
        <f t="shared" si="110"/>
        <v>#DIV/0!</v>
      </c>
      <c r="BE64" s="164" t="e">
        <f>(AB64-N64)/N64</f>
        <v>#DIV/0!</v>
      </c>
      <c r="BF64" s="164" t="e">
        <f t="shared" si="110"/>
        <v>#DIV/0!</v>
      </c>
      <c r="BG64" s="164" t="e">
        <f t="shared" si="110"/>
        <v>#DIV/0!</v>
      </c>
      <c r="BI64" s="224" t="e">
        <f t="shared" si="111"/>
        <v>#DIV/0!</v>
      </c>
      <c r="BJ64" s="224" t="e">
        <f t="shared" si="111"/>
        <v>#DIV/0!</v>
      </c>
      <c r="BK64" s="224" t="e">
        <f t="shared" si="111"/>
        <v>#DIV/0!</v>
      </c>
      <c r="BL64" s="224" t="e">
        <f t="shared" si="111"/>
        <v>#DIV/0!</v>
      </c>
      <c r="BM64" s="224" t="e">
        <f t="shared" si="111"/>
        <v>#DIV/0!</v>
      </c>
      <c r="BO64" s="224" t="e">
        <f t="shared" si="112"/>
        <v>#DIV/0!</v>
      </c>
      <c r="BP64" s="224" t="e">
        <f t="shared" si="112"/>
        <v>#DIV/0!</v>
      </c>
      <c r="BQ64" s="224" t="e">
        <f t="shared" si="112"/>
        <v>#DIV/0!</v>
      </c>
      <c r="BR64" s="224" t="e">
        <f t="shared" si="112"/>
        <v>#DIV/0!</v>
      </c>
      <c r="BS64" s="224" t="e">
        <f t="shared" si="112"/>
        <v>#DIV/0!</v>
      </c>
      <c r="BU64" s="141" t="e">
        <f t="shared" si="113"/>
        <v>#DIV/0!</v>
      </c>
      <c r="BV64" s="141" t="e">
        <f t="shared" si="113"/>
        <v>#DIV/0!</v>
      </c>
      <c r="BW64" s="141" t="e">
        <f t="shared" si="113"/>
        <v>#DIV/0!</v>
      </c>
      <c r="BX64" s="141" t="e">
        <f t="shared" si="113"/>
        <v>#DIV/0!</v>
      </c>
      <c r="BY64" s="141" t="e">
        <f t="shared" si="113"/>
        <v>#DIV/0!</v>
      </c>
      <c r="CA64" s="115" t="e">
        <f>U64/G64</f>
        <v>#DIV/0!</v>
      </c>
      <c r="CB64" s="115" t="e">
        <f>V64/H64</f>
        <v>#DIV/0!</v>
      </c>
    </row>
    <row r="65" spans="1:80" ht="16.2" thickBot="1">
      <c r="A65" s="557"/>
      <c r="B65" s="142" t="s">
        <v>64</v>
      </c>
      <c r="C65" s="143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45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238"/>
      <c r="AC65" s="150"/>
      <c r="AD65" s="150"/>
      <c r="AE65" s="148"/>
      <c r="AF65" s="149"/>
      <c r="AG65" s="150" t="e">
        <f t="shared" ref="AG65:AS65" si="114">SUM(AG63:AG64)</f>
        <v>#DIV/0!</v>
      </c>
      <c r="AH65" s="150" t="e">
        <f t="shared" si="114"/>
        <v>#DIV/0!</v>
      </c>
      <c r="AI65" s="150" t="e">
        <f t="shared" si="114"/>
        <v>#DIV/0!</v>
      </c>
      <c r="AJ65" s="150" t="e">
        <f t="shared" si="114"/>
        <v>#DIV/0!</v>
      </c>
      <c r="AK65" s="150" t="e">
        <f t="shared" si="114"/>
        <v>#DIV/0!</v>
      </c>
      <c r="AL65" s="150" t="e">
        <f t="shared" si="114"/>
        <v>#DIV/0!</v>
      </c>
      <c r="AM65" s="150" t="e">
        <f t="shared" si="114"/>
        <v>#DIV/0!</v>
      </c>
      <c r="AN65" s="150" t="e">
        <f t="shared" si="114"/>
        <v>#DIV/0!</v>
      </c>
      <c r="AO65" s="150" t="e">
        <f t="shared" si="114"/>
        <v>#DIV/0!</v>
      </c>
      <c r="AP65" s="150" t="e">
        <f t="shared" si="114"/>
        <v>#DIV/0!</v>
      </c>
      <c r="AQ65" s="150" t="e">
        <f t="shared" si="114"/>
        <v>#DIV/0!</v>
      </c>
      <c r="AR65" s="150" t="e">
        <f t="shared" si="114"/>
        <v>#DIV/0!</v>
      </c>
      <c r="AS65" s="151" t="e">
        <f t="shared" si="114"/>
        <v>#DIV/0!</v>
      </c>
      <c r="AT65" s="129"/>
      <c r="AU65" s="165" t="e">
        <f t="shared" si="110"/>
        <v>#DIV/0!</v>
      </c>
      <c r="AV65" s="165" t="e">
        <f t="shared" si="110"/>
        <v>#DIV/0!</v>
      </c>
      <c r="AW65" s="165" t="e">
        <f t="shared" si="110"/>
        <v>#DIV/0!</v>
      </c>
      <c r="AX65" s="165" t="e">
        <f t="shared" si="110"/>
        <v>#DIV/0!</v>
      </c>
      <c r="AY65" s="165" t="e">
        <f t="shared" si="110"/>
        <v>#DIV/0!</v>
      </c>
      <c r="AZ65" s="165" t="e">
        <f t="shared" si="110"/>
        <v>#DIV/0!</v>
      </c>
      <c r="BA65" s="165" t="e">
        <f t="shared" si="110"/>
        <v>#DIV/0!</v>
      </c>
      <c r="BB65" s="165" t="e">
        <f t="shared" si="110"/>
        <v>#DIV/0!</v>
      </c>
      <c r="BC65" s="165" t="e">
        <f t="shared" si="110"/>
        <v>#DIV/0!</v>
      </c>
      <c r="BD65" s="165" t="e">
        <f t="shared" si="110"/>
        <v>#DIV/0!</v>
      </c>
      <c r="BE65" s="165" t="e">
        <f>(AB65-N65)/N65</f>
        <v>#DIV/0!</v>
      </c>
      <c r="BF65" s="165" t="e">
        <f t="shared" si="110"/>
        <v>#DIV/0!</v>
      </c>
      <c r="BG65" s="165" t="e">
        <f t="shared" si="110"/>
        <v>#DIV/0!</v>
      </c>
      <c r="BI65" s="150"/>
      <c r="BJ65" s="150"/>
      <c r="BK65" s="150"/>
      <c r="BL65" s="150"/>
      <c r="BM65" s="150"/>
      <c r="BO65" s="150"/>
      <c r="BP65" s="150"/>
      <c r="BQ65" s="150"/>
      <c r="BR65" s="150"/>
      <c r="BS65" s="150"/>
      <c r="BU65" s="154" t="e">
        <f t="shared" si="113"/>
        <v>#DIV/0!</v>
      </c>
      <c r="BV65" s="154" t="e">
        <f t="shared" si="113"/>
        <v>#DIV/0!</v>
      </c>
      <c r="BW65" s="154" t="e">
        <f t="shared" si="113"/>
        <v>#DIV/0!</v>
      </c>
      <c r="BX65" s="154" t="e">
        <f t="shared" si="113"/>
        <v>#DIV/0!</v>
      </c>
      <c r="BY65" s="154" t="e">
        <f t="shared" si="113"/>
        <v>#DIV/0!</v>
      </c>
    </row>
    <row r="66" spans="1:80" ht="15.6" thickTop="1">
      <c r="A66" s="557"/>
      <c r="B66" s="128"/>
      <c r="C66" s="183"/>
      <c r="D66" s="231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29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6"/>
      <c r="AC66" s="231"/>
      <c r="AD66" s="231"/>
      <c r="AE66" s="231"/>
      <c r="AF66" s="229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29"/>
      <c r="AU66" s="163"/>
      <c r="AV66" s="163"/>
      <c r="AW66" s="163"/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I66" s="237"/>
      <c r="BJ66" s="237"/>
      <c r="BK66" s="237"/>
      <c r="BL66" s="237"/>
      <c r="BM66" s="237"/>
      <c r="BO66" s="237"/>
      <c r="BP66" s="237"/>
      <c r="BQ66" s="237"/>
      <c r="BR66" s="237"/>
      <c r="BS66" s="237"/>
      <c r="BU66" s="237"/>
      <c r="BV66" s="237"/>
      <c r="BW66" s="237"/>
      <c r="BX66" s="237"/>
      <c r="BY66" s="237"/>
    </row>
    <row r="67" spans="1:80" ht="15.6">
      <c r="A67" s="557"/>
      <c r="B67" s="128" t="s">
        <v>59</v>
      </c>
      <c r="C67" s="129"/>
      <c r="D67" s="216">
        <v>1.8000000000000001E-4</v>
      </c>
      <c r="E67" s="216">
        <v>1.8000000000000001E-4</v>
      </c>
      <c r="F67" s="216">
        <v>1.8000000000000001E-4</v>
      </c>
      <c r="G67" s="216">
        <v>1.8000000000000001E-4</v>
      </c>
      <c r="H67" s="216">
        <v>1.8000000000000001E-4</v>
      </c>
      <c r="I67" s="216">
        <v>1.8000000000000001E-4</v>
      </c>
      <c r="J67" s="216">
        <v>1.8000000000000001E-4</v>
      </c>
      <c r="K67" s="216">
        <v>1.8000000000000001E-4</v>
      </c>
      <c r="L67" s="216">
        <v>1.8000000000000001E-4</v>
      </c>
      <c r="M67" s="216">
        <v>1.8000000000000001E-4</v>
      </c>
      <c r="N67" s="216">
        <v>1.8000000000000001E-4</v>
      </c>
      <c r="O67" s="216">
        <v>1.8000000000000001E-4</v>
      </c>
      <c r="P67" s="217"/>
      <c r="Q67" s="129"/>
      <c r="R67" s="217" t="e">
        <f t="shared" ref="R67:AD68" si="115">R46/R21</f>
        <v>#DIV/0!</v>
      </c>
      <c r="S67" s="217" t="e">
        <f t="shared" si="115"/>
        <v>#DIV/0!</v>
      </c>
      <c r="T67" s="217" t="e">
        <f t="shared" si="115"/>
        <v>#DIV/0!</v>
      </c>
      <c r="U67" s="217" t="e">
        <f t="shared" si="115"/>
        <v>#DIV/0!</v>
      </c>
      <c r="V67" s="217" t="e">
        <f t="shared" si="115"/>
        <v>#DIV/0!</v>
      </c>
      <c r="W67" s="217" t="e">
        <f t="shared" si="115"/>
        <v>#DIV/0!</v>
      </c>
      <c r="X67" s="217" t="e">
        <f t="shared" si="115"/>
        <v>#DIV/0!</v>
      </c>
      <c r="Y67" s="217" t="e">
        <f t="shared" si="115"/>
        <v>#DIV/0!</v>
      </c>
      <c r="Z67" s="217" t="e">
        <f t="shared" si="115"/>
        <v>#DIV/0!</v>
      </c>
      <c r="AA67" s="217" t="e">
        <f t="shared" si="115"/>
        <v>#DIV/0!</v>
      </c>
      <c r="AB67" s="235" t="e">
        <f t="shared" si="115"/>
        <v>#DIV/0!</v>
      </c>
      <c r="AC67" s="217" t="e">
        <f t="shared" si="115"/>
        <v>#DIV/0!</v>
      </c>
      <c r="AD67" s="217" t="e">
        <f t="shared" si="115"/>
        <v>#DIV/0!</v>
      </c>
      <c r="AE67" s="131"/>
      <c r="AF67" s="129"/>
      <c r="AG67" s="131" t="e">
        <f t="shared" ref="AG67:AR68" si="116">R67-D67</f>
        <v>#DIV/0!</v>
      </c>
      <c r="AH67" s="131" t="e">
        <f t="shared" si="116"/>
        <v>#DIV/0!</v>
      </c>
      <c r="AI67" s="131" t="e">
        <f t="shared" si="116"/>
        <v>#DIV/0!</v>
      </c>
      <c r="AJ67" s="131" t="e">
        <f t="shared" si="116"/>
        <v>#DIV/0!</v>
      </c>
      <c r="AK67" s="131" t="e">
        <f t="shared" si="116"/>
        <v>#DIV/0!</v>
      </c>
      <c r="AL67" s="131" t="e">
        <f t="shared" si="116"/>
        <v>#DIV/0!</v>
      </c>
      <c r="AM67" s="131" t="e">
        <f t="shared" si="116"/>
        <v>#DIV/0!</v>
      </c>
      <c r="AN67" s="131" t="e">
        <f t="shared" si="116"/>
        <v>#DIV/0!</v>
      </c>
      <c r="AO67" s="131" t="e">
        <f t="shared" si="116"/>
        <v>#DIV/0!</v>
      </c>
      <c r="AP67" s="131" t="e">
        <f t="shared" si="116"/>
        <v>#DIV/0!</v>
      </c>
      <c r="AQ67" s="131" t="e">
        <f>AB67-N67</f>
        <v>#DIV/0!</v>
      </c>
      <c r="AR67" s="131" t="e">
        <f t="shared" si="116"/>
        <v>#DIV/0!</v>
      </c>
      <c r="AS67" s="131" t="e">
        <f>SUM(AG67:AR67)</f>
        <v>#DIV/0!</v>
      </c>
      <c r="AT67" s="129"/>
      <c r="AU67" s="164" t="e">
        <f t="shared" ref="AU67:BG69" si="117">(R67-D67)/D67</f>
        <v>#DIV/0!</v>
      </c>
      <c r="AV67" s="164" t="e">
        <f t="shared" si="117"/>
        <v>#DIV/0!</v>
      </c>
      <c r="AW67" s="164" t="e">
        <f t="shared" si="117"/>
        <v>#DIV/0!</v>
      </c>
      <c r="AX67" s="164" t="e">
        <f t="shared" si="117"/>
        <v>#DIV/0!</v>
      </c>
      <c r="AY67" s="164" t="e">
        <f t="shared" si="117"/>
        <v>#DIV/0!</v>
      </c>
      <c r="AZ67" s="164" t="e">
        <f t="shared" si="117"/>
        <v>#DIV/0!</v>
      </c>
      <c r="BA67" s="164" t="e">
        <f t="shared" si="117"/>
        <v>#DIV/0!</v>
      </c>
      <c r="BB67" s="164" t="e">
        <f t="shared" si="117"/>
        <v>#DIV/0!</v>
      </c>
      <c r="BC67" s="164" t="e">
        <f t="shared" si="117"/>
        <v>#DIV/0!</v>
      </c>
      <c r="BD67" s="164" t="e">
        <f t="shared" si="117"/>
        <v>#DIV/0!</v>
      </c>
      <c r="BE67" s="164" t="e">
        <f>(AB67-N67)/N67</f>
        <v>#DIV/0!</v>
      </c>
      <c r="BF67" s="164" t="e">
        <f t="shared" si="117"/>
        <v>#DIV/0!</v>
      </c>
      <c r="BG67" s="164" t="e">
        <f t="shared" si="117"/>
        <v>#DIV/0!</v>
      </c>
      <c r="BI67" s="217" t="e">
        <f t="shared" ref="BI67:BM68" si="118">BI46/BI21</f>
        <v>#DIV/0!</v>
      </c>
      <c r="BJ67" s="217" t="e">
        <f t="shared" si="118"/>
        <v>#DIV/0!</v>
      </c>
      <c r="BK67" s="217" t="e">
        <f t="shared" si="118"/>
        <v>#DIV/0!</v>
      </c>
      <c r="BL67" s="217" t="e">
        <f t="shared" si="118"/>
        <v>#DIV/0!</v>
      </c>
      <c r="BM67" s="217" t="e">
        <f t="shared" si="118"/>
        <v>#DIV/0!</v>
      </c>
      <c r="BO67" s="217" t="e">
        <f t="shared" ref="BO67:BS68" si="119">BO46/BO21</f>
        <v>#DIV/0!</v>
      </c>
      <c r="BP67" s="217" t="e">
        <f t="shared" si="119"/>
        <v>#DIV/0!</v>
      </c>
      <c r="BQ67" s="217" t="e">
        <f t="shared" si="119"/>
        <v>#DIV/0!</v>
      </c>
      <c r="BR67" s="217" t="e">
        <f t="shared" si="119"/>
        <v>#DIV/0!</v>
      </c>
      <c r="BS67" s="217" t="e">
        <f t="shared" si="119"/>
        <v>#DIV/0!</v>
      </c>
      <c r="BU67" s="134" t="e">
        <f t="shared" ref="BU67:BY69" si="120">BO67/BI67</f>
        <v>#DIV/0!</v>
      </c>
      <c r="BV67" s="134" t="e">
        <f t="shared" si="120"/>
        <v>#DIV/0!</v>
      </c>
      <c r="BW67" s="134" t="e">
        <f t="shared" si="120"/>
        <v>#DIV/0!</v>
      </c>
      <c r="BX67" s="134" t="e">
        <f t="shared" si="120"/>
        <v>#DIV/0!</v>
      </c>
      <c r="BY67" s="134" t="e">
        <f t="shared" si="120"/>
        <v>#DIV/0!</v>
      </c>
      <c r="CA67" s="115" t="e">
        <f>U67/G67</f>
        <v>#DIV/0!</v>
      </c>
      <c r="CB67" s="115" t="e">
        <f>V67/H67</f>
        <v>#DIV/0!</v>
      </c>
    </row>
    <row r="68" spans="1:80">
      <c r="A68" s="557"/>
      <c r="B68" s="135" t="s">
        <v>60</v>
      </c>
      <c r="C68" s="136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224"/>
      <c r="O68" s="224"/>
      <c r="P68" s="224" t="e">
        <f>AVERAGE(D68:O68)</f>
        <v>#DIV/0!</v>
      </c>
      <c r="Q68" s="129"/>
      <c r="R68" s="224" t="e">
        <f t="shared" si="115"/>
        <v>#DIV/0!</v>
      </c>
      <c r="S68" s="224" t="e">
        <f t="shared" si="115"/>
        <v>#DIV/0!</v>
      </c>
      <c r="T68" s="224" t="e">
        <f t="shared" si="115"/>
        <v>#DIV/0!</v>
      </c>
      <c r="U68" s="224" t="e">
        <f t="shared" si="115"/>
        <v>#DIV/0!</v>
      </c>
      <c r="V68" s="224" t="e">
        <f t="shared" si="115"/>
        <v>#DIV/0!</v>
      </c>
      <c r="W68" s="224" t="e">
        <f t="shared" si="115"/>
        <v>#DIV/0!</v>
      </c>
      <c r="X68" s="224" t="e">
        <f t="shared" si="115"/>
        <v>#DIV/0!</v>
      </c>
      <c r="Y68" s="224" t="e">
        <f t="shared" si="115"/>
        <v>#DIV/0!</v>
      </c>
      <c r="Z68" s="224" t="e">
        <f t="shared" si="115"/>
        <v>#DIV/0!</v>
      </c>
      <c r="AA68" s="224" t="e">
        <f t="shared" si="115"/>
        <v>#DIV/0!</v>
      </c>
      <c r="AB68" s="225" t="e">
        <f t="shared" si="115"/>
        <v>#DIV/0!</v>
      </c>
      <c r="AC68" s="224" t="e">
        <f t="shared" si="115"/>
        <v>#DIV/0!</v>
      </c>
      <c r="AD68" s="224" t="e">
        <f t="shared" si="115"/>
        <v>#DIV/0!</v>
      </c>
      <c r="AE68" s="131"/>
      <c r="AF68" s="129"/>
      <c r="AG68" s="138" t="e">
        <f t="shared" si="116"/>
        <v>#DIV/0!</v>
      </c>
      <c r="AH68" s="138" t="e">
        <f t="shared" si="116"/>
        <v>#DIV/0!</v>
      </c>
      <c r="AI68" s="138" t="e">
        <f t="shared" si="116"/>
        <v>#DIV/0!</v>
      </c>
      <c r="AJ68" s="138" t="e">
        <f t="shared" si="116"/>
        <v>#DIV/0!</v>
      </c>
      <c r="AK68" s="138" t="e">
        <f t="shared" si="116"/>
        <v>#DIV/0!</v>
      </c>
      <c r="AL68" s="138" t="e">
        <f t="shared" si="116"/>
        <v>#DIV/0!</v>
      </c>
      <c r="AM68" s="138" t="e">
        <f t="shared" si="116"/>
        <v>#DIV/0!</v>
      </c>
      <c r="AN68" s="138" t="e">
        <f t="shared" si="116"/>
        <v>#DIV/0!</v>
      </c>
      <c r="AO68" s="138" t="e">
        <f t="shared" si="116"/>
        <v>#DIV/0!</v>
      </c>
      <c r="AP68" s="138" t="e">
        <f t="shared" si="116"/>
        <v>#DIV/0!</v>
      </c>
      <c r="AQ68" s="138" t="e">
        <f>AB68-N68</f>
        <v>#DIV/0!</v>
      </c>
      <c r="AR68" s="138" t="e">
        <f t="shared" si="116"/>
        <v>#DIV/0!</v>
      </c>
      <c r="AS68" s="138" t="e">
        <f>SUM(AG68:AR68)</f>
        <v>#DIV/0!</v>
      </c>
      <c r="AT68" s="129"/>
      <c r="AU68" s="164" t="e">
        <f t="shared" si="117"/>
        <v>#DIV/0!</v>
      </c>
      <c r="AV68" s="164" t="e">
        <f t="shared" si="117"/>
        <v>#DIV/0!</v>
      </c>
      <c r="AW68" s="164" t="e">
        <f t="shared" si="117"/>
        <v>#DIV/0!</v>
      </c>
      <c r="AX68" s="164" t="e">
        <f t="shared" si="117"/>
        <v>#DIV/0!</v>
      </c>
      <c r="AY68" s="164" t="e">
        <f t="shared" si="117"/>
        <v>#DIV/0!</v>
      </c>
      <c r="AZ68" s="164" t="e">
        <f t="shared" si="117"/>
        <v>#DIV/0!</v>
      </c>
      <c r="BA68" s="164" t="e">
        <f t="shared" si="117"/>
        <v>#DIV/0!</v>
      </c>
      <c r="BB68" s="164" t="e">
        <f t="shared" si="117"/>
        <v>#DIV/0!</v>
      </c>
      <c r="BC68" s="164" t="e">
        <f t="shared" si="117"/>
        <v>#DIV/0!</v>
      </c>
      <c r="BD68" s="164" t="e">
        <f t="shared" si="117"/>
        <v>#DIV/0!</v>
      </c>
      <c r="BE68" s="164" t="e">
        <f>(AB68-N68)/N68</f>
        <v>#DIV/0!</v>
      </c>
      <c r="BF68" s="164" t="e">
        <f t="shared" si="117"/>
        <v>#DIV/0!</v>
      </c>
      <c r="BG68" s="164" t="e">
        <f t="shared" si="117"/>
        <v>#DIV/0!</v>
      </c>
      <c r="BI68" s="224" t="e">
        <f t="shared" si="118"/>
        <v>#DIV/0!</v>
      </c>
      <c r="BJ68" s="224" t="e">
        <f t="shared" si="118"/>
        <v>#DIV/0!</v>
      </c>
      <c r="BK68" s="224" t="e">
        <f t="shared" si="118"/>
        <v>#DIV/0!</v>
      </c>
      <c r="BL68" s="224" t="e">
        <f t="shared" si="118"/>
        <v>#DIV/0!</v>
      </c>
      <c r="BM68" s="224" t="e">
        <f t="shared" si="118"/>
        <v>#DIV/0!</v>
      </c>
      <c r="BO68" s="224" t="e">
        <f t="shared" si="119"/>
        <v>#DIV/0!</v>
      </c>
      <c r="BP68" s="224" t="e">
        <f t="shared" si="119"/>
        <v>#DIV/0!</v>
      </c>
      <c r="BQ68" s="224" t="e">
        <f t="shared" si="119"/>
        <v>#DIV/0!</v>
      </c>
      <c r="BR68" s="224" t="e">
        <f t="shared" si="119"/>
        <v>#DIV/0!</v>
      </c>
      <c r="BS68" s="224" t="e">
        <f t="shared" si="119"/>
        <v>#DIV/0!</v>
      </c>
      <c r="BU68" s="141" t="e">
        <f t="shared" si="120"/>
        <v>#DIV/0!</v>
      </c>
      <c r="BV68" s="141" t="e">
        <f t="shared" si="120"/>
        <v>#DIV/0!</v>
      </c>
      <c r="BW68" s="141" t="e">
        <f t="shared" si="120"/>
        <v>#DIV/0!</v>
      </c>
      <c r="BX68" s="141" t="e">
        <f t="shared" si="120"/>
        <v>#DIV/0!</v>
      </c>
      <c r="BY68" s="141" t="e">
        <f t="shared" si="120"/>
        <v>#DIV/0!</v>
      </c>
      <c r="CA68" s="115" t="e">
        <f>U68/G68</f>
        <v>#DIV/0!</v>
      </c>
      <c r="CB68" s="115" t="e">
        <f>V68/H68</f>
        <v>#DIV/0!</v>
      </c>
    </row>
    <row r="69" spans="1:80" ht="16.2" thickBot="1">
      <c r="A69" s="557"/>
      <c r="B69" s="142" t="s">
        <v>65</v>
      </c>
      <c r="C69" s="143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45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238"/>
      <c r="AC69" s="150"/>
      <c r="AD69" s="150"/>
      <c r="AE69" s="148"/>
      <c r="AF69" s="149"/>
      <c r="AG69" s="150" t="e">
        <f t="shared" ref="AG69:AS69" si="121">SUM(AG67:AG68)</f>
        <v>#DIV/0!</v>
      </c>
      <c r="AH69" s="150" t="e">
        <f t="shared" si="121"/>
        <v>#DIV/0!</v>
      </c>
      <c r="AI69" s="150" t="e">
        <f t="shared" si="121"/>
        <v>#DIV/0!</v>
      </c>
      <c r="AJ69" s="150" t="e">
        <f t="shared" si="121"/>
        <v>#DIV/0!</v>
      </c>
      <c r="AK69" s="150" t="e">
        <f t="shared" si="121"/>
        <v>#DIV/0!</v>
      </c>
      <c r="AL69" s="150" t="e">
        <f t="shared" si="121"/>
        <v>#DIV/0!</v>
      </c>
      <c r="AM69" s="150" t="e">
        <f t="shared" si="121"/>
        <v>#DIV/0!</v>
      </c>
      <c r="AN69" s="150" t="e">
        <f t="shared" si="121"/>
        <v>#DIV/0!</v>
      </c>
      <c r="AO69" s="150" t="e">
        <f t="shared" si="121"/>
        <v>#DIV/0!</v>
      </c>
      <c r="AP69" s="150" t="e">
        <f t="shared" si="121"/>
        <v>#DIV/0!</v>
      </c>
      <c r="AQ69" s="150" t="e">
        <f t="shared" si="121"/>
        <v>#DIV/0!</v>
      </c>
      <c r="AR69" s="150" t="e">
        <f t="shared" si="121"/>
        <v>#DIV/0!</v>
      </c>
      <c r="AS69" s="151" t="e">
        <f t="shared" si="121"/>
        <v>#DIV/0!</v>
      </c>
      <c r="AT69" s="129"/>
      <c r="AU69" s="165" t="e">
        <f t="shared" si="117"/>
        <v>#DIV/0!</v>
      </c>
      <c r="AV69" s="165" t="e">
        <f t="shared" si="117"/>
        <v>#DIV/0!</v>
      </c>
      <c r="AW69" s="165" t="e">
        <f t="shared" si="117"/>
        <v>#DIV/0!</v>
      </c>
      <c r="AX69" s="165" t="e">
        <f t="shared" si="117"/>
        <v>#DIV/0!</v>
      </c>
      <c r="AY69" s="165" t="e">
        <f t="shared" si="117"/>
        <v>#DIV/0!</v>
      </c>
      <c r="AZ69" s="165" t="e">
        <f t="shared" si="117"/>
        <v>#DIV/0!</v>
      </c>
      <c r="BA69" s="165" t="e">
        <f t="shared" si="117"/>
        <v>#DIV/0!</v>
      </c>
      <c r="BB69" s="165" t="e">
        <f t="shared" si="117"/>
        <v>#DIV/0!</v>
      </c>
      <c r="BC69" s="165" t="e">
        <f t="shared" si="117"/>
        <v>#DIV/0!</v>
      </c>
      <c r="BD69" s="165" t="e">
        <f t="shared" si="117"/>
        <v>#DIV/0!</v>
      </c>
      <c r="BE69" s="165" t="e">
        <f>(AB69-N69)/N69</f>
        <v>#DIV/0!</v>
      </c>
      <c r="BF69" s="165" t="e">
        <f t="shared" si="117"/>
        <v>#DIV/0!</v>
      </c>
      <c r="BG69" s="165" t="e">
        <f t="shared" si="117"/>
        <v>#DIV/0!</v>
      </c>
      <c r="BI69" s="150"/>
      <c r="BJ69" s="150"/>
      <c r="BK69" s="150"/>
      <c r="BL69" s="150"/>
      <c r="BM69" s="150"/>
      <c r="BO69" s="150"/>
      <c r="BP69" s="150"/>
      <c r="BQ69" s="150"/>
      <c r="BR69" s="150"/>
      <c r="BS69" s="150"/>
      <c r="BU69" s="154" t="e">
        <f t="shared" si="120"/>
        <v>#DIV/0!</v>
      </c>
      <c r="BV69" s="154" t="e">
        <f t="shared" si="120"/>
        <v>#DIV/0!</v>
      </c>
      <c r="BW69" s="154" t="e">
        <f t="shared" si="120"/>
        <v>#DIV/0!</v>
      </c>
      <c r="BX69" s="154" t="e">
        <f t="shared" si="120"/>
        <v>#DIV/0!</v>
      </c>
      <c r="BY69" s="154" t="e">
        <f t="shared" si="120"/>
        <v>#DIV/0!</v>
      </c>
    </row>
    <row r="70" spans="1:80" ht="16.2" thickTop="1">
      <c r="A70" s="557"/>
      <c r="B70" s="162"/>
      <c r="C70" s="129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45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239"/>
      <c r="AC70" s="131"/>
      <c r="AD70" s="131"/>
      <c r="AE70" s="148"/>
      <c r="AF70" s="149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29"/>
      <c r="AU70" s="1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I70" s="131"/>
      <c r="BJ70" s="131"/>
      <c r="BK70" s="131"/>
      <c r="BL70" s="131"/>
      <c r="BM70" s="131"/>
      <c r="BO70" s="131"/>
      <c r="BP70" s="131"/>
      <c r="BQ70" s="131"/>
      <c r="BR70" s="131"/>
      <c r="BS70" s="131"/>
      <c r="BU70" s="134"/>
      <c r="BV70" s="134"/>
      <c r="BW70" s="134"/>
      <c r="BX70" s="134"/>
      <c r="BY70" s="134"/>
    </row>
    <row r="71" spans="1:80" ht="15.6">
      <c r="A71" s="557"/>
      <c r="B71" s="128" t="s">
        <v>59</v>
      </c>
      <c r="C71" s="129"/>
      <c r="D71" s="216">
        <v>1.8000000000000001E-4</v>
      </c>
      <c r="E71" s="216">
        <v>1.8000000000000001E-4</v>
      </c>
      <c r="F71" s="216">
        <v>1.8000000000000001E-4</v>
      </c>
      <c r="G71" s="216">
        <v>1.8000000000000001E-4</v>
      </c>
      <c r="H71" s="216">
        <v>1.8000000000000001E-4</v>
      </c>
      <c r="I71" s="216">
        <v>1.8000000000000001E-4</v>
      </c>
      <c r="J71" s="216">
        <v>1.8000000000000001E-4</v>
      </c>
      <c r="K71" s="216">
        <v>1.8000000000000001E-4</v>
      </c>
      <c r="L71" s="216">
        <v>1.8000000000000001E-4</v>
      </c>
      <c r="M71" s="216">
        <v>1.8000000000000001E-4</v>
      </c>
      <c r="N71" s="216">
        <v>1.8000000000000001E-4</v>
      </c>
      <c r="O71" s="216">
        <v>1.8000000000000001E-4</v>
      </c>
      <c r="P71" s="217">
        <f>AVERAGE(D71:O71)</f>
        <v>1.8000000000000001E-4</v>
      </c>
      <c r="Q71" s="129"/>
      <c r="R71" s="217">
        <f t="shared" ref="R71:AD72" si="122">R50/R25</f>
        <v>8.5601976179250114E-5</v>
      </c>
      <c r="S71" s="217">
        <f t="shared" si="122"/>
        <v>1.2637235239182102E-4</v>
      </c>
      <c r="T71" s="217">
        <f t="shared" si="122"/>
        <v>2.0927065941663621E-4</v>
      </c>
      <c r="U71" s="217">
        <f t="shared" si="122"/>
        <v>2.3557689813808502E-4</v>
      </c>
      <c r="V71" s="217">
        <f t="shared" si="122"/>
        <v>2.0159841392306649E-4</v>
      </c>
      <c r="W71" s="217">
        <f t="shared" si="122"/>
        <v>2.2287627954893153E-4</v>
      </c>
      <c r="X71" s="240">
        <f t="shared" si="122"/>
        <v>3.6126163662437435E-4</v>
      </c>
      <c r="Y71" s="217">
        <f t="shared" si="122"/>
        <v>3.4538024478652601E-4</v>
      </c>
      <c r="Z71" s="217">
        <f t="shared" si="122"/>
        <v>3.9173482869950775E-4</v>
      </c>
      <c r="AA71" s="217" t="e">
        <f t="shared" si="122"/>
        <v>#DIV/0!</v>
      </c>
      <c r="AB71" s="235" t="e">
        <f t="shared" si="122"/>
        <v>#DIV/0!</v>
      </c>
      <c r="AC71" s="217" t="e">
        <f t="shared" si="122"/>
        <v>#DIV/0!</v>
      </c>
      <c r="AD71" s="217">
        <f t="shared" si="122"/>
        <v>2.9352536636689889E-4</v>
      </c>
      <c r="AE71" s="131"/>
      <c r="AF71" s="129"/>
      <c r="AG71" s="131">
        <f t="shared" ref="AG71:AR72" si="123">R71-D71</f>
        <v>-9.4398023820749897E-5</v>
      </c>
      <c r="AH71" s="131">
        <f t="shared" si="123"/>
        <v>-5.362764760817899E-5</v>
      </c>
      <c r="AI71" s="131">
        <f t="shared" si="123"/>
        <v>2.92706594166362E-5</v>
      </c>
      <c r="AJ71" s="131">
        <f t="shared" si="123"/>
        <v>5.5576898138085006E-5</v>
      </c>
      <c r="AK71" s="131">
        <f t="shared" si="123"/>
        <v>2.1598413923066482E-5</v>
      </c>
      <c r="AL71" s="131">
        <f t="shared" si="123"/>
        <v>4.2876279548931517E-5</v>
      </c>
      <c r="AM71" s="131">
        <f t="shared" si="123"/>
        <v>1.8126163662437434E-4</v>
      </c>
      <c r="AN71" s="131">
        <f t="shared" si="123"/>
        <v>1.65380244786526E-4</v>
      </c>
      <c r="AO71" s="131">
        <f t="shared" si="123"/>
        <v>2.1173482869950774E-4</v>
      </c>
      <c r="AP71" s="131" t="e">
        <f t="shared" si="123"/>
        <v>#DIV/0!</v>
      </c>
      <c r="AQ71" s="131" t="e">
        <f>AB71-N71</f>
        <v>#DIV/0!</v>
      </c>
      <c r="AR71" s="131" t="e">
        <f t="shared" si="123"/>
        <v>#DIV/0!</v>
      </c>
      <c r="AS71" s="131" t="e">
        <f>SUM(AG71:AR71)</f>
        <v>#DIV/0!</v>
      </c>
      <c r="AT71" s="129"/>
      <c r="AU71" s="164">
        <f t="shared" ref="AU71:BG73" si="124">(R71-D71)/D71</f>
        <v>-0.52443346567083271</v>
      </c>
      <c r="AV71" s="164">
        <f t="shared" si="124"/>
        <v>-0.29793137560099436</v>
      </c>
      <c r="AW71" s="164">
        <f t="shared" si="124"/>
        <v>0.16261477453686776</v>
      </c>
      <c r="AX71" s="164">
        <f t="shared" si="124"/>
        <v>0.30876054521158336</v>
      </c>
      <c r="AY71" s="164">
        <f t="shared" si="124"/>
        <v>0.11999118846148045</v>
      </c>
      <c r="AZ71" s="164">
        <f t="shared" si="124"/>
        <v>0.23820155304961951</v>
      </c>
      <c r="BA71" s="164">
        <f t="shared" si="124"/>
        <v>1.0070090923576351</v>
      </c>
      <c r="BB71" s="164">
        <f t="shared" si="124"/>
        <v>0.91877913770292219</v>
      </c>
      <c r="BC71" s="164">
        <f t="shared" si="124"/>
        <v>1.176304603886154</v>
      </c>
      <c r="BD71" s="164" t="e">
        <f t="shared" si="124"/>
        <v>#DIV/0!</v>
      </c>
      <c r="BE71" s="164" t="e">
        <f>(AB71-N71)/N71</f>
        <v>#DIV/0!</v>
      </c>
      <c r="BF71" s="164" t="e">
        <f t="shared" si="124"/>
        <v>#DIV/0!</v>
      </c>
      <c r="BG71" s="164">
        <f t="shared" si="124"/>
        <v>0.63069647981610488</v>
      </c>
      <c r="BI71" s="217">
        <f t="shared" ref="BI71:BM72" si="125">BI50/BI25</f>
        <v>1.8000000000000004E-4</v>
      </c>
      <c r="BJ71" s="217">
        <f t="shared" si="125"/>
        <v>1.8000000000000001E-4</v>
      </c>
      <c r="BK71" s="217">
        <f t="shared" si="125"/>
        <v>1.7999999999999998E-4</v>
      </c>
      <c r="BL71" s="217">
        <f t="shared" si="125"/>
        <v>1.8000000000000001E-4</v>
      </c>
      <c r="BM71" s="217">
        <f t="shared" si="125"/>
        <v>1.7999999999999998E-4</v>
      </c>
      <c r="BO71" s="217">
        <f t="shared" ref="BO71:BS72" si="126">BO50/BO25</f>
        <v>1.4890240096863519E-4</v>
      </c>
      <c r="BP71" s="217">
        <f t="shared" si="126"/>
        <v>2.1933388843459461E-4</v>
      </c>
      <c r="BQ71" s="217">
        <f t="shared" si="126"/>
        <v>3.538826124061872E-4</v>
      </c>
      <c r="BR71" s="217" t="e">
        <f t="shared" si="126"/>
        <v>#DIV/0!</v>
      </c>
      <c r="BS71" s="217">
        <f t="shared" si="126"/>
        <v>2.9352536636689889E-4</v>
      </c>
      <c r="BU71" s="134">
        <f t="shared" ref="BU71:BY73" si="127">BO71/BI71</f>
        <v>0.82723556093686201</v>
      </c>
      <c r="BV71" s="134">
        <f t="shared" si="127"/>
        <v>1.2185216024144143</v>
      </c>
      <c r="BW71" s="134">
        <f t="shared" si="127"/>
        <v>1.9660145133677069</v>
      </c>
      <c r="BX71" s="134" t="e">
        <f t="shared" si="127"/>
        <v>#DIV/0!</v>
      </c>
      <c r="BY71" s="134">
        <f t="shared" si="127"/>
        <v>1.630696479816105</v>
      </c>
      <c r="CA71" s="115">
        <f>U71/G71</f>
        <v>1.3087605452115834</v>
      </c>
      <c r="CB71" s="115">
        <f>V71/H71</f>
        <v>1.1199911884614804</v>
      </c>
    </row>
    <row r="72" spans="1:80">
      <c r="A72" s="557"/>
      <c r="B72" s="135" t="s">
        <v>60</v>
      </c>
      <c r="C72" s="136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 t="e">
        <f>AVERAGE(D72:O72)</f>
        <v>#DIV/0!</v>
      </c>
      <c r="Q72" s="129"/>
      <c r="R72" s="224">
        <f t="shared" si="122"/>
        <v>1.2298758280020135E-4</v>
      </c>
      <c r="S72" s="224">
        <f t="shared" si="122"/>
        <v>2.0379758818707156E-4</v>
      </c>
      <c r="T72" s="224">
        <f t="shared" si="122"/>
        <v>1.8242921587740575E-4</v>
      </c>
      <c r="U72" s="224">
        <f t="shared" si="122"/>
        <v>1.4840231154924797E-4</v>
      </c>
      <c r="V72" s="224">
        <f t="shared" si="122"/>
        <v>1.7360771879339088E-4</v>
      </c>
      <c r="W72" s="224">
        <f t="shared" si="122"/>
        <v>2.0783813935580384E-4</v>
      </c>
      <c r="X72" s="241">
        <f t="shared" si="122"/>
        <v>3.5024922835518682E-4</v>
      </c>
      <c r="Y72" s="224">
        <f t="shared" si="122"/>
        <v>4.7749384603266027E-4</v>
      </c>
      <c r="Z72" s="224">
        <f t="shared" si="122"/>
        <v>7.0849711751822355E-4</v>
      </c>
      <c r="AA72" s="224" t="e">
        <f t="shared" si="122"/>
        <v>#DIV/0!</v>
      </c>
      <c r="AB72" s="225" t="e">
        <f t="shared" si="122"/>
        <v>#DIV/0!</v>
      </c>
      <c r="AC72" s="224" t="e">
        <f t="shared" si="122"/>
        <v>#DIV/0!</v>
      </c>
      <c r="AD72" s="224">
        <f t="shared" si="122"/>
        <v>3.2375737212799653E-4</v>
      </c>
      <c r="AE72" s="131"/>
      <c r="AF72" s="129"/>
      <c r="AG72" s="138">
        <f t="shared" si="123"/>
        <v>1.2298758280020135E-4</v>
      </c>
      <c r="AH72" s="138">
        <f t="shared" si="123"/>
        <v>2.0379758818707156E-4</v>
      </c>
      <c r="AI72" s="138">
        <f t="shared" si="123"/>
        <v>1.8242921587740575E-4</v>
      </c>
      <c r="AJ72" s="138">
        <f t="shared" si="123"/>
        <v>1.4840231154924797E-4</v>
      </c>
      <c r="AK72" s="138">
        <f t="shared" si="123"/>
        <v>1.7360771879339088E-4</v>
      </c>
      <c r="AL72" s="138">
        <f t="shared" si="123"/>
        <v>2.0783813935580384E-4</v>
      </c>
      <c r="AM72" s="138">
        <f t="shared" si="123"/>
        <v>3.5024922835518682E-4</v>
      </c>
      <c r="AN72" s="138">
        <f t="shared" si="123"/>
        <v>4.7749384603266027E-4</v>
      </c>
      <c r="AO72" s="138">
        <f t="shared" si="123"/>
        <v>7.0849711751822355E-4</v>
      </c>
      <c r="AP72" s="138" t="e">
        <f t="shared" si="123"/>
        <v>#DIV/0!</v>
      </c>
      <c r="AQ72" s="138" t="e">
        <f>AB72-N72</f>
        <v>#DIV/0!</v>
      </c>
      <c r="AR72" s="138" t="e">
        <f t="shared" si="123"/>
        <v>#DIV/0!</v>
      </c>
      <c r="AS72" s="138" t="e">
        <f>SUM(AG72:AR72)</f>
        <v>#DIV/0!</v>
      </c>
      <c r="AT72" s="129"/>
      <c r="AU72" s="164" t="e">
        <f t="shared" si="124"/>
        <v>#DIV/0!</v>
      </c>
      <c r="AV72" s="164" t="e">
        <f t="shared" si="124"/>
        <v>#DIV/0!</v>
      </c>
      <c r="AW72" s="164" t="e">
        <f t="shared" si="124"/>
        <v>#DIV/0!</v>
      </c>
      <c r="AX72" s="164" t="e">
        <f t="shared" si="124"/>
        <v>#DIV/0!</v>
      </c>
      <c r="AY72" s="164" t="e">
        <f t="shared" si="124"/>
        <v>#DIV/0!</v>
      </c>
      <c r="AZ72" s="164" t="e">
        <f t="shared" si="124"/>
        <v>#DIV/0!</v>
      </c>
      <c r="BA72" s="164" t="e">
        <f t="shared" si="124"/>
        <v>#DIV/0!</v>
      </c>
      <c r="BB72" s="164" t="e">
        <f t="shared" si="124"/>
        <v>#DIV/0!</v>
      </c>
      <c r="BC72" s="164" t="e">
        <f t="shared" si="124"/>
        <v>#DIV/0!</v>
      </c>
      <c r="BD72" s="164" t="e">
        <f t="shared" si="124"/>
        <v>#DIV/0!</v>
      </c>
      <c r="BE72" s="164" t="e">
        <f>(AB72-N72)/N72</f>
        <v>#DIV/0!</v>
      </c>
      <c r="BF72" s="164" t="e">
        <f t="shared" si="124"/>
        <v>#DIV/0!</v>
      </c>
      <c r="BG72" s="164" t="e">
        <f t="shared" si="124"/>
        <v>#DIV/0!</v>
      </c>
      <c r="BI72" s="224" t="e">
        <f t="shared" si="125"/>
        <v>#DIV/0!</v>
      </c>
      <c r="BJ72" s="224" t="e">
        <f t="shared" si="125"/>
        <v>#DIV/0!</v>
      </c>
      <c r="BK72" s="224" t="e">
        <f t="shared" si="125"/>
        <v>#DIV/0!</v>
      </c>
      <c r="BL72" s="224" t="e">
        <f t="shared" si="125"/>
        <v>#DIV/0!</v>
      </c>
      <c r="BM72" s="224" t="e">
        <f t="shared" si="125"/>
        <v>#DIV/0!</v>
      </c>
      <c r="BO72" s="224">
        <f t="shared" si="126"/>
        <v>1.6919011666265103E-4</v>
      </c>
      <c r="BP72" s="224">
        <f t="shared" si="126"/>
        <v>1.8269831537492956E-4</v>
      </c>
      <c r="BQ72" s="224">
        <f t="shared" si="126"/>
        <v>4.5607099224235533E-4</v>
      </c>
      <c r="BR72" s="224" t="e">
        <f t="shared" si="126"/>
        <v>#DIV/0!</v>
      </c>
      <c r="BS72" s="224">
        <f t="shared" si="126"/>
        <v>3.2375737212799653E-4</v>
      </c>
      <c r="BU72" s="141" t="e">
        <f t="shared" si="127"/>
        <v>#DIV/0!</v>
      </c>
      <c r="BV72" s="141" t="e">
        <f t="shared" si="127"/>
        <v>#DIV/0!</v>
      </c>
      <c r="BW72" s="141" t="e">
        <f t="shared" si="127"/>
        <v>#DIV/0!</v>
      </c>
      <c r="BX72" s="141" t="e">
        <f t="shared" si="127"/>
        <v>#DIV/0!</v>
      </c>
      <c r="BY72" s="141" t="e">
        <f t="shared" si="127"/>
        <v>#DIV/0!</v>
      </c>
      <c r="CA72" s="115" t="e">
        <f>U72/G72</f>
        <v>#DIV/0!</v>
      </c>
      <c r="CB72" s="115" t="e">
        <f>V72/H72</f>
        <v>#DIV/0!</v>
      </c>
    </row>
    <row r="73" spans="1:80" ht="16.2" thickBot="1">
      <c r="A73" s="558"/>
      <c r="B73" s="142" t="s">
        <v>71</v>
      </c>
      <c r="C73" s="143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45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238"/>
      <c r="AC73" s="150"/>
      <c r="AD73" s="150"/>
      <c r="AE73" s="148"/>
      <c r="AF73" s="149"/>
      <c r="AG73" s="150">
        <f t="shared" ref="AG73:AS73" si="128">SUM(AG71:AG72)</f>
        <v>2.8589558979451451E-5</v>
      </c>
      <c r="AH73" s="150">
        <f t="shared" si="128"/>
        <v>1.5016994057889257E-4</v>
      </c>
      <c r="AI73" s="150">
        <f t="shared" si="128"/>
        <v>2.1169987529404195E-4</v>
      </c>
      <c r="AJ73" s="150">
        <f t="shared" si="128"/>
        <v>2.0397920968733297E-4</v>
      </c>
      <c r="AK73" s="150">
        <f t="shared" si="128"/>
        <v>1.9520613271645736E-4</v>
      </c>
      <c r="AL73" s="150">
        <f t="shared" si="128"/>
        <v>2.5071441890473536E-4</v>
      </c>
      <c r="AM73" s="150">
        <f t="shared" si="128"/>
        <v>5.3151086497956119E-4</v>
      </c>
      <c r="AN73" s="150">
        <f t="shared" si="128"/>
        <v>6.4287409081918625E-4</v>
      </c>
      <c r="AO73" s="150">
        <f t="shared" si="128"/>
        <v>9.2023194621773132E-4</v>
      </c>
      <c r="AP73" s="150" t="e">
        <f t="shared" si="128"/>
        <v>#DIV/0!</v>
      </c>
      <c r="AQ73" s="150" t="e">
        <f t="shared" si="128"/>
        <v>#DIV/0!</v>
      </c>
      <c r="AR73" s="150" t="e">
        <f t="shared" si="128"/>
        <v>#DIV/0!</v>
      </c>
      <c r="AS73" s="151" t="e">
        <f t="shared" si="128"/>
        <v>#DIV/0!</v>
      </c>
      <c r="AT73" s="129"/>
      <c r="AU73" s="165" t="e">
        <f t="shared" si="124"/>
        <v>#DIV/0!</v>
      </c>
      <c r="AV73" s="165" t="e">
        <f t="shared" si="124"/>
        <v>#DIV/0!</v>
      </c>
      <c r="AW73" s="165" t="e">
        <f t="shared" si="124"/>
        <v>#DIV/0!</v>
      </c>
      <c r="AX73" s="165" t="e">
        <f t="shared" si="124"/>
        <v>#DIV/0!</v>
      </c>
      <c r="AY73" s="165" t="e">
        <f t="shared" si="124"/>
        <v>#DIV/0!</v>
      </c>
      <c r="AZ73" s="165" t="e">
        <f t="shared" si="124"/>
        <v>#DIV/0!</v>
      </c>
      <c r="BA73" s="165" t="e">
        <f t="shared" si="124"/>
        <v>#DIV/0!</v>
      </c>
      <c r="BB73" s="165" t="e">
        <f t="shared" si="124"/>
        <v>#DIV/0!</v>
      </c>
      <c r="BC73" s="165" t="e">
        <f t="shared" si="124"/>
        <v>#DIV/0!</v>
      </c>
      <c r="BD73" s="165" t="e">
        <f t="shared" si="124"/>
        <v>#DIV/0!</v>
      </c>
      <c r="BE73" s="165" t="e">
        <f>(AB73-N73)/N73</f>
        <v>#DIV/0!</v>
      </c>
      <c r="BF73" s="165" t="e">
        <f t="shared" si="124"/>
        <v>#DIV/0!</v>
      </c>
      <c r="BG73" s="165" t="e">
        <f t="shared" si="124"/>
        <v>#DIV/0!</v>
      </c>
      <c r="BI73" s="150"/>
      <c r="BJ73" s="150"/>
      <c r="BK73" s="150"/>
      <c r="BL73" s="150"/>
      <c r="BM73" s="150"/>
      <c r="BO73" s="150"/>
      <c r="BP73" s="150"/>
      <c r="BQ73" s="150"/>
      <c r="BR73" s="150"/>
      <c r="BS73" s="150"/>
      <c r="BU73" s="154" t="e">
        <f t="shared" si="127"/>
        <v>#DIV/0!</v>
      </c>
      <c r="BV73" s="154" t="e">
        <f t="shared" si="127"/>
        <v>#DIV/0!</v>
      </c>
      <c r="BW73" s="154" t="e">
        <f t="shared" si="127"/>
        <v>#DIV/0!</v>
      </c>
      <c r="BX73" s="154" t="e">
        <f t="shared" si="127"/>
        <v>#DIV/0!</v>
      </c>
      <c r="BY73" s="154" t="e">
        <f t="shared" si="127"/>
        <v>#DIV/0!</v>
      </c>
    </row>
    <row r="74" spans="1:80" ht="16.2" thickTop="1">
      <c r="A74" s="114" t="s">
        <v>55</v>
      </c>
      <c r="L74" s="107"/>
      <c r="X74" s="106"/>
    </row>
    <row r="75" spans="1:80">
      <c r="A75" s="549" t="s">
        <v>50</v>
      </c>
      <c r="B75" s="242" t="s">
        <v>59</v>
      </c>
      <c r="C75" s="243"/>
      <c r="D75" s="244">
        <f t="shared" ref="D75:P76" si="129">D55*1000</f>
        <v>0.18000000000000002</v>
      </c>
      <c r="E75" s="244">
        <f t="shared" si="129"/>
        <v>0.18000000000000002</v>
      </c>
      <c r="F75" s="244">
        <f t="shared" si="129"/>
        <v>0.18000000000000002</v>
      </c>
      <c r="G75" s="244">
        <f t="shared" si="129"/>
        <v>0.18000000000000002</v>
      </c>
      <c r="H75" s="244">
        <f t="shared" si="129"/>
        <v>0.18000000000000002</v>
      </c>
      <c r="I75" s="244">
        <f t="shared" si="129"/>
        <v>0.18000000000000002</v>
      </c>
      <c r="J75" s="244">
        <f t="shared" si="129"/>
        <v>0.18000000000000002</v>
      </c>
      <c r="K75" s="244">
        <f t="shared" si="129"/>
        <v>0.18000000000000002</v>
      </c>
      <c r="L75" s="244">
        <f t="shared" si="129"/>
        <v>0.18000000000000002</v>
      </c>
      <c r="M75" s="244">
        <f t="shared" si="129"/>
        <v>0.18000000000000002</v>
      </c>
      <c r="N75" s="244">
        <f t="shared" si="129"/>
        <v>0.18000000000000002</v>
      </c>
      <c r="O75" s="244">
        <f t="shared" si="129"/>
        <v>0.18000000000000002</v>
      </c>
      <c r="P75" s="244">
        <f t="shared" si="129"/>
        <v>0.18000000000000002</v>
      </c>
      <c r="Q75" s="218"/>
      <c r="R75" s="244">
        <f t="shared" ref="R75:AD76" si="130">R55*1000</f>
        <v>7.7085852478839215E-2</v>
      </c>
      <c r="S75" s="244">
        <f t="shared" si="130"/>
        <v>9.5954100306657478E-2</v>
      </c>
      <c r="T75" s="244">
        <f t="shared" si="130"/>
        <v>8.321096426823299E-2</v>
      </c>
      <c r="U75" s="244">
        <f t="shared" si="130"/>
        <v>0</v>
      </c>
      <c r="V75" s="244">
        <f t="shared" si="130"/>
        <v>0</v>
      </c>
      <c r="W75" s="244">
        <f t="shared" si="130"/>
        <v>0</v>
      </c>
      <c r="X75" s="244">
        <f t="shared" si="130"/>
        <v>0</v>
      </c>
      <c r="Y75" s="244">
        <f t="shared" si="130"/>
        <v>0.52248666912259945</v>
      </c>
      <c r="Z75" s="244">
        <f t="shared" si="130"/>
        <v>0.47217573136148433</v>
      </c>
      <c r="AA75" s="244" t="e">
        <f t="shared" si="130"/>
        <v>#DIV/0!</v>
      </c>
      <c r="AB75" s="245" t="e">
        <f t="shared" si="130"/>
        <v>#DIV/0!</v>
      </c>
      <c r="AC75" s="244" t="e">
        <f t="shared" si="130"/>
        <v>#DIV/0!</v>
      </c>
      <c r="AD75" s="244">
        <f t="shared" si="130"/>
        <v>0.49028077753779692</v>
      </c>
      <c r="AE75" s="217"/>
      <c r="AF75" s="218"/>
      <c r="AG75" s="219">
        <f t="shared" ref="AG75:AR76" si="131">R75-D75</f>
        <v>-0.10291414752116081</v>
      </c>
      <c r="AH75" s="219">
        <f t="shared" si="131"/>
        <v>-8.4045899693342543E-2</v>
      </c>
      <c r="AI75" s="219">
        <f t="shared" si="131"/>
        <v>-9.6789035731767031E-2</v>
      </c>
      <c r="AJ75" s="219">
        <f t="shared" si="131"/>
        <v>-0.18000000000000002</v>
      </c>
      <c r="AK75" s="219">
        <f t="shared" si="131"/>
        <v>-0.18000000000000002</v>
      </c>
      <c r="AL75" s="219">
        <f t="shared" si="131"/>
        <v>-0.18000000000000002</v>
      </c>
      <c r="AM75" s="219">
        <f t="shared" si="131"/>
        <v>-0.18000000000000002</v>
      </c>
      <c r="AN75" s="219">
        <f t="shared" si="131"/>
        <v>0.3424866691225994</v>
      </c>
      <c r="AO75" s="219">
        <f t="shared" si="131"/>
        <v>0.29217573136148434</v>
      </c>
      <c r="AP75" s="219" t="e">
        <f t="shared" si="131"/>
        <v>#DIV/0!</v>
      </c>
      <c r="AQ75" s="219" t="e">
        <f>AB75-N75</f>
        <v>#DIV/0!</v>
      </c>
      <c r="AR75" s="219" t="e">
        <f t="shared" si="131"/>
        <v>#DIV/0!</v>
      </c>
      <c r="AS75" s="219" t="e">
        <f>AS54/AS29</f>
        <v>#DIV/0!</v>
      </c>
      <c r="AT75" s="218"/>
      <c r="AU75" s="221">
        <f>R75/D75</f>
        <v>0.42825473599355113</v>
      </c>
      <c r="AV75" s="221">
        <f t="shared" ref="AV75:BG76" si="132">S75/E75</f>
        <v>0.53307833503698587</v>
      </c>
      <c r="AW75" s="221">
        <f t="shared" si="132"/>
        <v>0.46228313482351657</v>
      </c>
      <c r="AX75" s="221">
        <f t="shared" si="132"/>
        <v>0</v>
      </c>
      <c r="AY75" s="221">
        <f t="shared" si="132"/>
        <v>0</v>
      </c>
      <c r="AZ75" s="221">
        <f t="shared" si="132"/>
        <v>0</v>
      </c>
      <c r="BA75" s="221">
        <f t="shared" si="132"/>
        <v>0</v>
      </c>
      <c r="BB75" s="221">
        <f t="shared" si="132"/>
        <v>2.9027037173477743</v>
      </c>
      <c r="BC75" s="221">
        <f t="shared" si="132"/>
        <v>2.6231985075638016</v>
      </c>
      <c r="BD75" s="221" t="e">
        <f t="shared" si="132"/>
        <v>#DIV/0!</v>
      </c>
      <c r="BE75" s="221" t="e">
        <f>AB75/N75</f>
        <v>#DIV/0!</v>
      </c>
      <c r="BF75" s="221" t="e">
        <f t="shared" si="132"/>
        <v>#DIV/0!</v>
      </c>
      <c r="BG75" s="221">
        <f t="shared" si="132"/>
        <v>2.7237820974322049</v>
      </c>
      <c r="BI75" s="246">
        <f t="shared" ref="BI75:BM76" si="133">BI55*1000</f>
        <v>0.18000000000000002</v>
      </c>
      <c r="BJ75" s="246">
        <f t="shared" si="133"/>
        <v>0.18000000000000002</v>
      </c>
      <c r="BK75" s="246">
        <f t="shared" si="133"/>
        <v>0.18000000000000002</v>
      </c>
      <c r="BL75" s="246">
        <f t="shared" si="133"/>
        <v>0.18000000000000005</v>
      </c>
      <c r="BM75" s="246">
        <f t="shared" si="133"/>
        <v>0.18000000000000005</v>
      </c>
      <c r="BO75" s="246">
        <f t="shared" ref="BO75:BS76" si="134">BO55*1000</f>
        <v>8.7915601023017931E-2</v>
      </c>
      <c r="BP75" s="246">
        <f t="shared" si="134"/>
        <v>0</v>
      </c>
      <c r="BQ75" s="246">
        <f t="shared" si="134"/>
        <v>0.49836394224165725</v>
      </c>
      <c r="BR75" s="246" t="e">
        <f t="shared" si="134"/>
        <v>#DIV/0!</v>
      </c>
      <c r="BS75" s="246">
        <f t="shared" si="134"/>
        <v>0.49028077753779692</v>
      </c>
      <c r="BU75" s="189">
        <f>BO75/BI75</f>
        <v>0.48842000568343291</v>
      </c>
      <c r="BV75" s="189">
        <f>BP75/BJ75</f>
        <v>0</v>
      </c>
      <c r="BW75" s="189">
        <f t="shared" ref="BW75:BY76" si="135">BQ75/BK75</f>
        <v>2.7686885680092068</v>
      </c>
      <c r="BX75" s="189" t="e">
        <f t="shared" si="135"/>
        <v>#DIV/0!</v>
      </c>
      <c r="BY75" s="189">
        <f t="shared" si="135"/>
        <v>2.7237820974322045</v>
      </c>
      <c r="CA75" s="115">
        <f>U75/G75</f>
        <v>0</v>
      </c>
      <c r="CB75" s="115">
        <f>V75/H75</f>
        <v>0</v>
      </c>
    </row>
    <row r="76" spans="1:80" ht="15.6" thickBot="1">
      <c r="A76" s="550"/>
      <c r="B76" s="247" t="s">
        <v>60</v>
      </c>
      <c r="C76" s="248"/>
      <c r="D76" s="249">
        <f t="shared" si="129"/>
        <v>0</v>
      </c>
      <c r="E76" s="249">
        <f t="shared" si="129"/>
        <v>0</v>
      </c>
      <c r="F76" s="249">
        <f t="shared" si="129"/>
        <v>0</v>
      </c>
      <c r="G76" s="249">
        <f t="shared" si="129"/>
        <v>0</v>
      </c>
      <c r="H76" s="249">
        <f t="shared" si="129"/>
        <v>0</v>
      </c>
      <c r="I76" s="249">
        <f t="shared" si="129"/>
        <v>0</v>
      </c>
      <c r="J76" s="249">
        <f t="shared" si="129"/>
        <v>0</v>
      </c>
      <c r="K76" s="249">
        <f t="shared" si="129"/>
        <v>0</v>
      </c>
      <c r="L76" s="249">
        <f t="shared" si="129"/>
        <v>0</v>
      </c>
      <c r="M76" s="249">
        <f t="shared" si="129"/>
        <v>0</v>
      </c>
      <c r="N76" s="249">
        <f t="shared" si="129"/>
        <v>0</v>
      </c>
      <c r="O76" s="249">
        <f t="shared" si="129"/>
        <v>0</v>
      </c>
      <c r="P76" s="249" t="e">
        <f t="shared" si="129"/>
        <v>#DIV/0!</v>
      </c>
      <c r="Q76" s="218"/>
      <c r="R76" s="249">
        <f t="shared" si="130"/>
        <v>2.9905884422552549E-2</v>
      </c>
      <c r="S76" s="249">
        <f t="shared" si="130"/>
        <v>3.0216044719746191E-2</v>
      </c>
      <c r="T76" s="249">
        <f t="shared" si="130"/>
        <v>2.8476120738751939E-2</v>
      </c>
      <c r="U76" s="249">
        <f t="shared" si="130"/>
        <v>2.4213075060532694E-2</v>
      </c>
      <c r="V76" s="249">
        <f t="shared" si="130"/>
        <v>2.5776886724903334E-2</v>
      </c>
      <c r="W76" s="249">
        <f t="shared" si="130"/>
        <v>2.4835905623558634E-2</v>
      </c>
      <c r="X76" s="249">
        <f t="shared" si="130"/>
        <v>3.8791343405471634E-2</v>
      </c>
      <c r="Y76" s="249">
        <f t="shared" si="130"/>
        <v>0.39376132412712372</v>
      </c>
      <c r="Z76" s="249">
        <f t="shared" si="130"/>
        <v>0.47524124815101682</v>
      </c>
      <c r="AA76" s="249" t="e">
        <f t="shared" si="130"/>
        <v>#DIV/0!</v>
      </c>
      <c r="AB76" s="250" t="e">
        <f t="shared" si="130"/>
        <v>#DIV/0!</v>
      </c>
      <c r="AC76" s="249" t="e">
        <f t="shared" si="130"/>
        <v>#DIV/0!</v>
      </c>
      <c r="AD76" s="249">
        <f t="shared" si="130"/>
        <v>0.16926212800652243</v>
      </c>
      <c r="AE76" s="217"/>
      <c r="AF76" s="218"/>
      <c r="AG76" s="224">
        <f t="shared" si="131"/>
        <v>2.9905884422552549E-2</v>
      </c>
      <c r="AH76" s="224">
        <f t="shared" si="131"/>
        <v>3.0216044719746191E-2</v>
      </c>
      <c r="AI76" s="224">
        <f t="shared" si="131"/>
        <v>2.8476120738751939E-2</v>
      </c>
      <c r="AJ76" s="224">
        <f t="shared" si="131"/>
        <v>2.4213075060532694E-2</v>
      </c>
      <c r="AK76" s="224">
        <f t="shared" si="131"/>
        <v>2.5776886724903334E-2</v>
      </c>
      <c r="AL76" s="224">
        <f t="shared" si="131"/>
        <v>2.4835905623558634E-2</v>
      </c>
      <c r="AM76" s="224">
        <f t="shared" si="131"/>
        <v>3.8791343405471634E-2</v>
      </c>
      <c r="AN76" s="224">
        <f t="shared" si="131"/>
        <v>0.39376132412712372</v>
      </c>
      <c r="AO76" s="224">
        <f t="shared" si="131"/>
        <v>0.47524124815101682</v>
      </c>
      <c r="AP76" s="224" t="e">
        <f t="shared" si="131"/>
        <v>#DIV/0!</v>
      </c>
      <c r="AQ76" s="224" t="e">
        <f>AB76-N76</f>
        <v>#DIV/0!</v>
      </c>
      <c r="AR76" s="224" t="e">
        <f t="shared" si="131"/>
        <v>#DIV/0!</v>
      </c>
      <c r="AS76" s="224">
        <f>AS55/AS91</f>
        <v>1.2076556878957696E-3</v>
      </c>
      <c r="AT76" s="218"/>
      <c r="AU76" s="164" t="e">
        <f>R76/D76</f>
        <v>#DIV/0!</v>
      </c>
      <c r="AV76" s="164" t="e">
        <f t="shared" si="132"/>
        <v>#DIV/0!</v>
      </c>
      <c r="AW76" s="164" t="e">
        <f t="shared" si="132"/>
        <v>#DIV/0!</v>
      </c>
      <c r="AX76" s="164" t="e">
        <f t="shared" si="132"/>
        <v>#DIV/0!</v>
      </c>
      <c r="AY76" s="164" t="e">
        <f t="shared" si="132"/>
        <v>#DIV/0!</v>
      </c>
      <c r="AZ76" s="164" t="e">
        <f t="shared" si="132"/>
        <v>#DIV/0!</v>
      </c>
      <c r="BA76" s="164" t="e">
        <f t="shared" si="132"/>
        <v>#DIV/0!</v>
      </c>
      <c r="BB76" s="164" t="e">
        <f t="shared" si="132"/>
        <v>#DIV/0!</v>
      </c>
      <c r="BC76" s="164" t="e">
        <f t="shared" si="132"/>
        <v>#DIV/0!</v>
      </c>
      <c r="BD76" s="164" t="e">
        <f t="shared" si="132"/>
        <v>#DIV/0!</v>
      </c>
      <c r="BE76" s="164" t="e">
        <f>AB76/N76</f>
        <v>#DIV/0!</v>
      </c>
      <c r="BF76" s="164" t="e">
        <f t="shared" si="132"/>
        <v>#DIV/0!</v>
      </c>
      <c r="BG76" s="164" t="e">
        <f t="shared" si="132"/>
        <v>#DIV/0!</v>
      </c>
      <c r="BI76" s="246" t="e">
        <f t="shared" si="133"/>
        <v>#DIV/0!</v>
      </c>
      <c r="BJ76" s="246" t="e">
        <f t="shared" si="133"/>
        <v>#DIV/0!</v>
      </c>
      <c r="BK76" s="246" t="e">
        <f t="shared" si="133"/>
        <v>#DIV/0!</v>
      </c>
      <c r="BL76" s="246" t="e">
        <f t="shared" si="133"/>
        <v>#DIV/0!</v>
      </c>
      <c r="BM76" s="246" t="e">
        <f t="shared" si="133"/>
        <v>#DIV/0!</v>
      </c>
      <c r="BO76" s="246">
        <f t="shared" si="134"/>
        <v>2.9540896525556942E-2</v>
      </c>
      <c r="BP76" s="246">
        <f t="shared" si="134"/>
        <v>2.4877913940845851E-2</v>
      </c>
      <c r="BQ76" s="246">
        <f t="shared" si="134"/>
        <v>0.37903633971049644</v>
      </c>
      <c r="BR76" s="246" t="e">
        <f t="shared" si="134"/>
        <v>#DIV/0!</v>
      </c>
      <c r="BS76" s="246">
        <f t="shared" si="134"/>
        <v>0.16926212800652243</v>
      </c>
      <c r="BU76" s="141" t="e">
        <f>BO76/BI76</f>
        <v>#DIV/0!</v>
      </c>
      <c r="BV76" s="141" t="e">
        <f>BP76/BJ76</f>
        <v>#DIV/0!</v>
      </c>
      <c r="BW76" s="141" t="e">
        <f t="shared" si="135"/>
        <v>#DIV/0!</v>
      </c>
      <c r="BX76" s="141" t="e">
        <f t="shared" si="135"/>
        <v>#DIV/0!</v>
      </c>
      <c r="BY76" s="141" t="e">
        <f t="shared" si="135"/>
        <v>#DIV/0!</v>
      </c>
      <c r="CA76" s="115" t="e">
        <f>U76/G76</f>
        <v>#DIV/0!</v>
      </c>
      <c r="CB76" s="115" t="e">
        <f>V76/H76</f>
        <v>#DIV/0!</v>
      </c>
    </row>
    <row r="77" spans="1:80" ht="15.6" thickTop="1">
      <c r="A77" s="251"/>
      <c r="B77" s="252"/>
      <c r="C77" s="159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X77" s="106"/>
      <c r="AU77" s="164"/>
      <c r="AV77" s="164"/>
      <c r="AW77" s="164"/>
      <c r="AX77" s="164"/>
      <c r="AY77" s="164"/>
      <c r="AZ77" s="164"/>
      <c r="BA77" s="164"/>
      <c r="BB77" s="164"/>
      <c r="BC77" s="164"/>
      <c r="BD77" s="164"/>
      <c r="BE77" s="164"/>
      <c r="BF77" s="164"/>
      <c r="BG77" s="164"/>
      <c r="BI77" s="106"/>
      <c r="BJ77" s="106"/>
      <c r="BK77" s="106"/>
      <c r="BL77" s="106"/>
      <c r="BM77" s="106"/>
      <c r="BO77" s="106"/>
      <c r="BP77" s="106"/>
      <c r="BQ77" s="106"/>
      <c r="BR77" s="106"/>
      <c r="BS77" s="106"/>
      <c r="BU77" s="199"/>
      <c r="BV77" s="199"/>
      <c r="BW77" s="199"/>
      <c r="BX77" s="199"/>
      <c r="BY77" s="199"/>
    </row>
    <row r="78" spans="1:80">
      <c r="A78" s="549" t="s">
        <v>53</v>
      </c>
      <c r="B78" s="242" t="s">
        <v>59</v>
      </c>
      <c r="C78" s="243"/>
      <c r="D78" s="244">
        <f t="shared" ref="D78:P79" si="136">D59*1000</f>
        <v>0.18000000000000002</v>
      </c>
      <c r="E78" s="244">
        <f t="shared" si="136"/>
        <v>0.18000000000000002</v>
      </c>
      <c r="F78" s="244">
        <f t="shared" si="136"/>
        <v>0.18000000000000002</v>
      </c>
      <c r="G78" s="244">
        <f t="shared" si="136"/>
        <v>0.18000000000000002</v>
      </c>
      <c r="H78" s="244">
        <f t="shared" si="136"/>
        <v>0.18000000000000002</v>
      </c>
      <c r="I78" s="244">
        <f t="shared" si="136"/>
        <v>0.18000000000000002</v>
      </c>
      <c r="J78" s="244">
        <f t="shared" si="136"/>
        <v>0.18000000000000002</v>
      </c>
      <c r="K78" s="244">
        <f t="shared" si="136"/>
        <v>0.18000000000000002</v>
      </c>
      <c r="L78" s="244">
        <f t="shared" si="136"/>
        <v>0.18000000000000002</v>
      </c>
      <c r="M78" s="244">
        <f t="shared" si="136"/>
        <v>0.18000000000000002</v>
      </c>
      <c r="N78" s="244">
        <f t="shared" si="136"/>
        <v>0.18000000000000002</v>
      </c>
      <c r="O78" s="244">
        <f t="shared" si="136"/>
        <v>0.18000000000000002</v>
      </c>
      <c r="P78" s="244">
        <f t="shared" si="136"/>
        <v>0.18000000000000002</v>
      </c>
      <c r="Q78" s="218"/>
      <c r="R78" s="244" t="e">
        <f t="shared" ref="R78:AD79" si="137">R59*1000</f>
        <v>#DIV/0!</v>
      </c>
      <c r="S78" s="244" t="e">
        <f t="shared" si="137"/>
        <v>#DIV/0!</v>
      </c>
      <c r="T78" s="244" t="e">
        <f t="shared" si="137"/>
        <v>#DIV/0!</v>
      </c>
      <c r="U78" s="244" t="e">
        <f t="shared" si="137"/>
        <v>#DIV/0!</v>
      </c>
      <c r="V78" s="244" t="e">
        <f t="shared" si="137"/>
        <v>#DIV/0!</v>
      </c>
      <c r="W78" s="244" t="e">
        <f t="shared" si="137"/>
        <v>#DIV/0!</v>
      </c>
      <c r="X78" s="244" t="e">
        <f t="shared" si="137"/>
        <v>#DIV/0!</v>
      </c>
      <c r="Y78" s="244" t="e">
        <f t="shared" si="137"/>
        <v>#DIV/0!</v>
      </c>
      <c r="Z78" s="244" t="e">
        <f t="shared" si="137"/>
        <v>#DIV/0!</v>
      </c>
      <c r="AA78" s="244" t="e">
        <f t="shared" si="137"/>
        <v>#DIV/0!</v>
      </c>
      <c r="AB78" s="245" t="e">
        <f t="shared" si="137"/>
        <v>#DIV/0!</v>
      </c>
      <c r="AC78" s="244" t="e">
        <f t="shared" si="137"/>
        <v>#DIV/0!</v>
      </c>
      <c r="AD78" s="244" t="e">
        <f t="shared" si="137"/>
        <v>#DIV/0!</v>
      </c>
      <c r="AE78" s="217"/>
      <c r="AF78" s="218"/>
      <c r="AG78" s="219" t="e">
        <f t="shared" ref="AG78:AR79" si="138">R78-D78</f>
        <v>#DIV/0!</v>
      </c>
      <c r="AH78" s="219" t="e">
        <f t="shared" si="138"/>
        <v>#DIV/0!</v>
      </c>
      <c r="AI78" s="219" t="e">
        <f t="shared" si="138"/>
        <v>#DIV/0!</v>
      </c>
      <c r="AJ78" s="219" t="e">
        <f t="shared" si="138"/>
        <v>#DIV/0!</v>
      </c>
      <c r="AK78" s="219" t="e">
        <f t="shared" si="138"/>
        <v>#DIV/0!</v>
      </c>
      <c r="AL78" s="219" t="e">
        <f t="shared" si="138"/>
        <v>#DIV/0!</v>
      </c>
      <c r="AM78" s="219" t="e">
        <f t="shared" si="138"/>
        <v>#DIV/0!</v>
      </c>
      <c r="AN78" s="219" t="e">
        <f t="shared" si="138"/>
        <v>#DIV/0!</v>
      </c>
      <c r="AO78" s="219" t="e">
        <f t="shared" si="138"/>
        <v>#DIV/0!</v>
      </c>
      <c r="AP78" s="219" t="e">
        <f t="shared" si="138"/>
        <v>#DIV/0!</v>
      </c>
      <c r="AQ78" s="219" t="e">
        <f>AB78-N78</f>
        <v>#DIV/0!</v>
      </c>
      <c r="AR78" s="219" t="e">
        <f t="shared" si="138"/>
        <v>#DIV/0!</v>
      </c>
      <c r="AS78" s="219" t="e">
        <f>AS58/AS93</f>
        <v>#DIV/0!</v>
      </c>
      <c r="AT78" s="218"/>
      <c r="AU78" s="221" t="e">
        <f>R78/D78</f>
        <v>#DIV/0!</v>
      </c>
      <c r="AV78" s="221" t="e">
        <f t="shared" ref="AV78:BG79" si="139">S78/E78</f>
        <v>#DIV/0!</v>
      </c>
      <c r="AW78" s="221" t="e">
        <f t="shared" si="139"/>
        <v>#DIV/0!</v>
      </c>
      <c r="AX78" s="221" t="e">
        <f t="shared" si="139"/>
        <v>#DIV/0!</v>
      </c>
      <c r="AY78" s="221" t="e">
        <f t="shared" si="139"/>
        <v>#DIV/0!</v>
      </c>
      <c r="AZ78" s="221" t="e">
        <f t="shared" si="139"/>
        <v>#DIV/0!</v>
      </c>
      <c r="BA78" s="221" t="e">
        <f t="shared" si="139"/>
        <v>#DIV/0!</v>
      </c>
      <c r="BB78" s="221" t="e">
        <f t="shared" si="139"/>
        <v>#DIV/0!</v>
      </c>
      <c r="BC78" s="221" t="e">
        <f t="shared" si="139"/>
        <v>#DIV/0!</v>
      </c>
      <c r="BD78" s="221" t="e">
        <f t="shared" si="139"/>
        <v>#DIV/0!</v>
      </c>
      <c r="BE78" s="221" t="e">
        <f>AB78/N78</f>
        <v>#DIV/0!</v>
      </c>
      <c r="BF78" s="221" t="e">
        <f t="shared" si="139"/>
        <v>#DIV/0!</v>
      </c>
      <c r="BG78" s="221" t="e">
        <f t="shared" si="139"/>
        <v>#DIV/0!</v>
      </c>
      <c r="BI78" s="246" t="e">
        <f t="shared" ref="BI78:BM79" si="140">BI59*1000</f>
        <v>#DIV/0!</v>
      </c>
      <c r="BJ78" s="246" t="e">
        <f t="shared" si="140"/>
        <v>#DIV/0!</v>
      </c>
      <c r="BK78" s="246" t="e">
        <f t="shared" si="140"/>
        <v>#DIV/0!</v>
      </c>
      <c r="BL78" s="246" t="e">
        <f t="shared" si="140"/>
        <v>#DIV/0!</v>
      </c>
      <c r="BM78" s="246" t="e">
        <f t="shared" si="140"/>
        <v>#DIV/0!</v>
      </c>
      <c r="BO78" s="246" t="e">
        <f t="shared" ref="BO78:BS79" si="141">BO59*1000</f>
        <v>#DIV/0!</v>
      </c>
      <c r="BP78" s="246" t="e">
        <f t="shared" si="141"/>
        <v>#DIV/0!</v>
      </c>
      <c r="BQ78" s="246" t="e">
        <f t="shared" si="141"/>
        <v>#DIV/0!</v>
      </c>
      <c r="BR78" s="246" t="e">
        <f t="shared" si="141"/>
        <v>#DIV/0!</v>
      </c>
      <c r="BS78" s="246" t="e">
        <f t="shared" si="141"/>
        <v>#DIV/0!</v>
      </c>
      <c r="BU78" s="189" t="e">
        <f>BO78/BI78</f>
        <v>#DIV/0!</v>
      </c>
      <c r="BV78" s="189" t="e">
        <f>BP78/BJ78</f>
        <v>#DIV/0!</v>
      </c>
      <c r="BW78" s="189" t="e">
        <f t="shared" ref="BW78:BY79" si="142">BQ78/BK78</f>
        <v>#DIV/0!</v>
      </c>
      <c r="BX78" s="189" t="e">
        <f t="shared" si="142"/>
        <v>#DIV/0!</v>
      </c>
      <c r="BY78" s="189" t="e">
        <f t="shared" si="142"/>
        <v>#DIV/0!</v>
      </c>
      <c r="CA78" s="115" t="e">
        <f>U78/G78</f>
        <v>#DIV/0!</v>
      </c>
      <c r="CB78" s="115" t="e">
        <f>V78/H78</f>
        <v>#DIV/0!</v>
      </c>
    </row>
    <row r="79" spans="1:80" ht="15.6" thickBot="1">
      <c r="A79" s="550"/>
      <c r="B79" s="247" t="s">
        <v>60</v>
      </c>
      <c r="C79" s="248"/>
      <c r="D79" s="249">
        <f t="shared" si="136"/>
        <v>0</v>
      </c>
      <c r="E79" s="249">
        <f t="shared" si="136"/>
        <v>0</v>
      </c>
      <c r="F79" s="249">
        <f t="shared" si="136"/>
        <v>0</v>
      </c>
      <c r="G79" s="249">
        <f t="shared" si="136"/>
        <v>0</v>
      </c>
      <c r="H79" s="249">
        <f t="shared" si="136"/>
        <v>0</v>
      </c>
      <c r="I79" s="249">
        <f t="shared" si="136"/>
        <v>0</v>
      </c>
      <c r="J79" s="249">
        <f t="shared" si="136"/>
        <v>0</v>
      </c>
      <c r="K79" s="249">
        <f t="shared" si="136"/>
        <v>0</v>
      </c>
      <c r="L79" s="249">
        <f t="shared" si="136"/>
        <v>0</v>
      </c>
      <c r="M79" s="249">
        <f t="shared" si="136"/>
        <v>0</v>
      </c>
      <c r="N79" s="249">
        <f t="shared" si="136"/>
        <v>0</v>
      </c>
      <c r="O79" s="249">
        <f t="shared" si="136"/>
        <v>0</v>
      </c>
      <c r="P79" s="249" t="e">
        <f t="shared" si="136"/>
        <v>#DIV/0!</v>
      </c>
      <c r="Q79" s="218"/>
      <c r="R79" s="249" t="e">
        <f t="shared" si="137"/>
        <v>#DIV/0!</v>
      </c>
      <c r="S79" s="249" t="e">
        <f t="shared" si="137"/>
        <v>#DIV/0!</v>
      </c>
      <c r="T79" s="249" t="e">
        <f t="shared" si="137"/>
        <v>#DIV/0!</v>
      </c>
      <c r="U79" s="249" t="e">
        <f t="shared" si="137"/>
        <v>#DIV/0!</v>
      </c>
      <c r="V79" s="249" t="e">
        <f t="shared" si="137"/>
        <v>#DIV/0!</v>
      </c>
      <c r="W79" s="249" t="e">
        <f t="shared" si="137"/>
        <v>#DIV/0!</v>
      </c>
      <c r="X79" s="249" t="e">
        <f t="shared" si="137"/>
        <v>#DIV/0!</v>
      </c>
      <c r="Y79" s="249" t="e">
        <f t="shared" si="137"/>
        <v>#DIV/0!</v>
      </c>
      <c r="Z79" s="249" t="e">
        <f t="shared" si="137"/>
        <v>#DIV/0!</v>
      </c>
      <c r="AA79" s="249" t="e">
        <f t="shared" si="137"/>
        <v>#DIV/0!</v>
      </c>
      <c r="AB79" s="250" t="e">
        <f t="shared" si="137"/>
        <v>#DIV/0!</v>
      </c>
      <c r="AC79" s="249" t="e">
        <f t="shared" si="137"/>
        <v>#DIV/0!</v>
      </c>
      <c r="AD79" s="249" t="e">
        <f>AD59/AD94</f>
        <v>#DIV/0!</v>
      </c>
      <c r="AE79" s="217"/>
      <c r="AF79" s="218"/>
      <c r="AG79" s="224" t="e">
        <f t="shared" si="138"/>
        <v>#DIV/0!</v>
      </c>
      <c r="AH79" s="224" t="e">
        <f t="shared" si="138"/>
        <v>#DIV/0!</v>
      </c>
      <c r="AI79" s="224" t="e">
        <f t="shared" si="138"/>
        <v>#DIV/0!</v>
      </c>
      <c r="AJ79" s="224" t="e">
        <f t="shared" si="138"/>
        <v>#DIV/0!</v>
      </c>
      <c r="AK79" s="224" t="e">
        <f t="shared" si="138"/>
        <v>#DIV/0!</v>
      </c>
      <c r="AL79" s="224" t="e">
        <f t="shared" si="138"/>
        <v>#DIV/0!</v>
      </c>
      <c r="AM79" s="224" t="e">
        <f t="shared" si="138"/>
        <v>#DIV/0!</v>
      </c>
      <c r="AN79" s="224" t="e">
        <f t="shared" si="138"/>
        <v>#DIV/0!</v>
      </c>
      <c r="AO79" s="224" t="e">
        <f t="shared" si="138"/>
        <v>#DIV/0!</v>
      </c>
      <c r="AP79" s="224" t="e">
        <f t="shared" si="138"/>
        <v>#DIV/0!</v>
      </c>
      <c r="AQ79" s="224" t="e">
        <f>AB79-N79</f>
        <v>#DIV/0!</v>
      </c>
      <c r="AR79" s="224" t="e">
        <f t="shared" si="138"/>
        <v>#DIV/0!</v>
      </c>
      <c r="AS79" s="224" t="e">
        <f>AS59/AS94</f>
        <v>#DIV/0!</v>
      </c>
      <c r="AT79" s="218"/>
      <c r="AU79" s="164" t="e">
        <f>R79/D79</f>
        <v>#DIV/0!</v>
      </c>
      <c r="AV79" s="164" t="e">
        <f t="shared" si="139"/>
        <v>#DIV/0!</v>
      </c>
      <c r="AW79" s="164" t="e">
        <f t="shared" si="139"/>
        <v>#DIV/0!</v>
      </c>
      <c r="AX79" s="164" t="e">
        <f t="shared" si="139"/>
        <v>#DIV/0!</v>
      </c>
      <c r="AY79" s="164" t="e">
        <f t="shared" si="139"/>
        <v>#DIV/0!</v>
      </c>
      <c r="AZ79" s="164" t="e">
        <f t="shared" si="139"/>
        <v>#DIV/0!</v>
      </c>
      <c r="BA79" s="164" t="e">
        <f t="shared" si="139"/>
        <v>#DIV/0!</v>
      </c>
      <c r="BB79" s="164" t="e">
        <f t="shared" si="139"/>
        <v>#DIV/0!</v>
      </c>
      <c r="BC79" s="164" t="e">
        <f t="shared" si="139"/>
        <v>#DIV/0!</v>
      </c>
      <c r="BD79" s="164" t="e">
        <f t="shared" si="139"/>
        <v>#DIV/0!</v>
      </c>
      <c r="BE79" s="164" t="e">
        <f>AB79/N79</f>
        <v>#DIV/0!</v>
      </c>
      <c r="BF79" s="164" t="e">
        <f t="shared" si="139"/>
        <v>#DIV/0!</v>
      </c>
      <c r="BG79" s="164" t="e">
        <f t="shared" si="139"/>
        <v>#DIV/0!</v>
      </c>
      <c r="BI79" s="246" t="e">
        <f t="shared" si="140"/>
        <v>#DIV/0!</v>
      </c>
      <c r="BJ79" s="246" t="e">
        <f t="shared" si="140"/>
        <v>#DIV/0!</v>
      </c>
      <c r="BK79" s="246" t="e">
        <f t="shared" si="140"/>
        <v>#DIV/0!</v>
      </c>
      <c r="BL79" s="246" t="e">
        <f t="shared" si="140"/>
        <v>#DIV/0!</v>
      </c>
      <c r="BM79" s="246" t="e">
        <f t="shared" si="140"/>
        <v>#DIV/0!</v>
      </c>
      <c r="BO79" s="246" t="e">
        <f t="shared" si="141"/>
        <v>#DIV/0!</v>
      </c>
      <c r="BP79" s="246" t="e">
        <f t="shared" si="141"/>
        <v>#DIV/0!</v>
      </c>
      <c r="BQ79" s="246" t="e">
        <f t="shared" si="141"/>
        <v>#DIV/0!</v>
      </c>
      <c r="BR79" s="246" t="e">
        <f t="shared" si="141"/>
        <v>#DIV/0!</v>
      </c>
      <c r="BS79" s="246" t="e">
        <f t="shared" si="141"/>
        <v>#DIV/0!</v>
      </c>
      <c r="BU79" s="141" t="e">
        <f>BO79/BI79</f>
        <v>#DIV/0!</v>
      </c>
      <c r="BV79" s="141" t="e">
        <f>BP79/BJ79</f>
        <v>#DIV/0!</v>
      </c>
      <c r="BW79" s="141" t="e">
        <f t="shared" si="142"/>
        <v>#DIV/0!</v>
      </c>
      <c r="BX79" s="141" t="e">
        <f t="shared" si="142"/>
        <v>#DIV/0!</v>
      </c>
      <c r="BY79" s="141" t="e">
        <f t="shared" si="142"/>
        <v>#DIV/0!</v>
      </c>
      <c r="CA79" s="115" t="e">
        <f>U79/G79</f>
        <v>#DIV/0!</v>
      </c>
      <c r="CB79" s="115" t="e">
        <f>V79/H79</f>
        <v>#DIV/0!</v>
      </c>
    </row>
    <row r="80" spans="1:80" ht="15.6" thickTop="1">
      <c r="A80" s="254"/>
      <c r="B80" s="128"/>
      <c r="C80" s="183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29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6"/>
      <c r="AC80" s="231"/>
      <c r="AD80" s="231"/>
      <c r="AE80" s="231"/>
      <c r="AF80" s="229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29"/>
      <c r="AU80" s="163"/>
      <c r="AV80" s="163"/>
      <c r="AW80" s="163"/>
      <c r="AX80" s="163"/>
      <c r="AY80" s="163"/>
      <c r="AZ80" s="163"/>
      <c r="BA80" s="163"/>
      <c r="BB80" s="163"/>
      <c r="BC80" s="163"/>
      <c r="BD80" s="163"/>
      <c r="BE80" s="163"/>
      <c r="BF80" s="163"/>
      <c r="BG80" s="163"/>
      <c r="BI80" s="237"/>
      <c r="BJ80" s="237"/>
      <c r="BK80" s="237"/>
      <c r="BL80" s="237"/>
      <c r="BM80" s="237"/>
      <c r="BO80" s="237"/>
      <c r="BP80" s="237"/>
      <c r="BQ80" s="237"/>
      <c r="BR80" s="237"/>
      <c r="BS80" s="237"/>
      <c r="BU80" s="237"/>
      <c r="BV80" s="237"/>
      <c r="BW80" s="237"/>
      <c r="BX80" s="237"/>
      <c r="BY80" s="237"/>
    </row>
    <row r="81" spans="1:80">
      <c r="A81" s="549" t="s">
        <v>54</v>
      </c>
      <c r="B81" s="242" t="s">
        <v>59</v>
      </c>
      <c r="C81" s="243"/>
      <c r="D81" s="244">
        <f t="shared" ref="D81:P82" si="143">D63*1000</f>
        <v>0.18000000000000002</v>
      </c>
      <c r="E81" s="244">
        <f t="shared" si="143"/>
        <v>0.18000000000000002</v>
      </c>
      <c r="F81" s="244">
        <f t="shared" si="143"/>
        <v>0.18000000000000002</v>
      </c>
      <c r="G81" s="244">
        <f t="shared" si="143"/>
        <v>0.18000000000000002</v>
      </c>
      <c r="H81" s="244">
        <f t="shared" si="143"/>
        <v>0.18000000000000002</v>
      </c>
      <c r="I81" s="244">
        <f t="shared" si="143"/>
        <v>0.18000000000000002</v>
      </c>
      <c r="J81" s="244">
        <f t="shared" si="143"/>
        <v>0.18000000000000002</v>
      </c>
      <c r="K81" s="244">
        <f t="shared" si="143"/>
        <v>0.18000000000000002</v>
      </c>
      <c r="L81" s="244">
        <f t="shared" si="143"/>
        <v>0.18000000000000002</v>
      </c>
      <c r="M81" s="244">
        <f t="shared" si="143"/>
        <v>0.18000000000000002</v>
      </c>
      <c r="N81" s="244">
        <f t="shared" si="143"/>
        <v>0.18000000000000002</v>
      </c>
      <c r="O81" s="244">
        <f t="shared" si="143"/>
        <v>0.18000000000000002</v>
      </c>
      <c r="P81" s="244">
        <f t="shared" si="143"/>
        <v>0.18000000000000002</v>
      </c>
      <c r="Q81" s="218"/>
      <c r="R81" s="255" t="e">
        <f t="shared" ref="R81:AD82" si="144">R63*1000</f>
        <v>#DIV/0!</v>
      </c>
      <c r="S81" s="255" t="e">
        <f t="shared" si="144"/>
        <v>#DIV/0!</v>
      </c>
      <c r="T81" s="255" t="e">
        <f t="shared" si="144"/>
        <v>#DIV/0!</v>
      </c>
      <c r="U81" s="255" t="e">
        <f t="shared" si="144"/>
        <v>#DIV/0!</v>
      </c>
      <c r="V81" s="255" t="e">
        <f t="shared" si="144"/>
        <v>#DIV/0!</v>
      </c>
      <c r="W81" s="255" t="e">
        <f t="shared" si="144"/>
        <v>#DIV/0!</v>
      </c>
      <c r="X81" s="255" t="e">
        <f t="shared" si="144"/>
        <v>#DIV/0!</v>
      </c>
      <c r="Y81" s="255" t="e">
        <f t="shared" si="144"/>
        <v>#DIV/0!</v>
      </c>
      <c r="Z81" s="255" t="e">
        <f t="shared" si="144"/>
        <v>#DIV/0!</v>
      </c>
      <c r="AA81" s="255" t="e">
        <f t="shared" si="144"/>
        <v>#DIV/0!</v>
      </c>
      <c r="AB81" s="256" t="e">
        <f t="shared" si="144"/>
        <v>#DIV/0!</v>
      </c>
      <c r="AC81" s="255" t="e">
        <f t="shared" si="144"/>
        <v>#DIV/0!</v>
      </c>
      <c r="AD81" s="255" t="e">
        <f t="shared" si="144"/>
        <v>#DIV/0!</v>
      </c>
      <c r="AE81" s="217"/>
      <c r="AF81" s="218"/>
      <c r="AG81" s="219" t="e">
        <f t="shared" ref="AG81:AP82" si="145">R81-D81</f>
        <v>#DIV/0!</v>
      </c>
      <c r="AH81" s="219" t="e">
        <f t="shared" si="145"/>
        <v>#DIV/0!</v>
      </c>
      <c r="AI81" s="219" t="e">
        <f t="shared" si="145"/>
        <v>#DIV/0!</v>
      </c>
      <c r="AJ81" s="219" t="e">
        <f t="shared" si="145"/>
        <v>#DIV/0!</v>
      </c>
      <c r="AK81" s="219" t="e">
        <f t="shared" si="145"/>
        <v>#DIV/0!</v>
      </c>
      <c r="AL81" s="219" t="e">
        <f t="shared" si="145"/>
        <v>#DIV/0!</v>
      </c>
      <c r="AM81" s="219" t="e">
        <f t="shared" si="145"/>
        <v>#DIV/0!</v>
      </c>
      <c r="AN81" s="219" t="e">
        <f t="shared" si="145"/>
        <v>#DIV/0!</v>
      </c>
      <c r="AO81" s="219" t="e">
        <f t="shared" si="145"/>
        <v>#DIV/0!</v>
      </c>
      <c r="AP81" s="219" t="e">
        <f t="shared" si="145"/>
        <v>#DIV/0!</v>
      </c>
      <c r="AQ81" s="219" t="e">
        <f>AB81-N81</f>
        <v>#DIV/0!</v>
      </c>
      <c r="AR81" s="219" t="e">
        <f t="shared" ref="AR81:AR82" si="146">AC81-O81</f>
        <v>#DIV/0!</v>
      </c>
      <c r="AS81" s="219" t="e">
        <f>AS61/AS96</f>
        <v>#DIV/0!</v>
      </c>
      <c r="AT81" s="218"/>
      <c r="AU81" s="221" t="e">
        <f>R81/D81</f>
        <v>#DIV/0!</v>
      </c>
      <c r="AV81" s="221" t="e">
        <f t="shared" ref="AV81:AZ82" si="147">S81/E81</f>
        <v>#DIV/0!</v>
      </c>
      <c r="AW81" s="221" t="e">
        <f t="shared" si="147"/>
        <v>#DIV/0!</v>
      </c>
      <c r="AX81" s="221" t="e">
        <f t="shared" si="147"/>
        <v>#DIV/0!</v>
      </c>
      <c r="AY81" s="221" t="e">
        <f t="shared" si="147"/>
        <v>#DIV/0!</v>
      </c>
      <c r="AZ81" s="221" t="e">
        <f t="shared" si="147"/>
        <v>#DIV/0!</v>
      </c>
      <c r="BA81" s="221" t="e">
        <f t="shared" ref="BA81:BG82" si="148">(X81-J81)/J81</f>
        <v>#DIV/0!</v>
      </c>
      <c r="BB81" s="221" t="e">
        <f t="shared" si="148"/>
        <v>#DIV/0!</v>
      </c>
      <c r="BC81" s="221" t="e">
        <f t="shared" si="148"/>
        <v>#DIV/0!</v>
      </c>
      <c r="BD81" s="221" t="e">
        <f t="shared" si="148"/>
        <v>#DIV/0!</v>
      </c>
      <c r="BE81" s="221" t="e">
        <f>(AB81-N81)/N81</f>
        <v>#DIV/0!</v>
      </c>
      <c r="BF81" s="221" t="e">
        <f t="shared" si="148"/>
        <v>#DIV/0!</v>
      </c>
      <c r="BG81" s="221" t="e">
        <f t="shared" si="148"/>
        <v>#DIV/0!</v>
      </c>
      <c r="BI81" s="257" t="e">
        <f t="shared" ref="BI81:BM82" si="149">BI63*1000</f>
        <v>#DIV/0!</v>
      </c>
      <c r="BJ81" s="257" t="e">
        <f t="shared" si="149"/>
        <v>#DIV/0!</v>
      </c>
      <c r="BK81" s="257" t="e">
        <f t="shared" si="149"/>
        <v>#DIV/0!</v>
      </c>
      <c r="BL81" s="257" t="e">
        <f t="shared" si="149"/>
        <v>#DIV/0!</v>
      </c>
      <c r="BM81" s="257" t="e">
        <f t="shared" si="149"/>
        <v>#DIV/0!</v>
      </c>
      <c r="BO81" s="246" t="e">
        <f t="shared" ref="BO81:BS82" si="150">BO63*1000</f>
        <v>#DIV/0!</v>
      </c>
      <c r="BP81" s="246" t="e">
        <f t="shared" si="150"/>
        <v>#DIV/0!</v>
      </c>
      <c r="BQ81" s="246" t="e">
        <f t="shared" si="150"/>
        <v>#DIV/0!</v>
      </c>
      <c r="BR81" s="246" t="e">
        <f t="shared" si="150"/>
        <v>#DIV/0!</v>
      </c>
      <c r="BS81" s="246" t="e">
        <f t="shared" si="150"/>
        <v>#DIV/0!</v>
      </c>
      <c r="BU81" s="189" t="e">
        <f t="shared" ref="BU81:BY82" si="151">BO81/BI81</f>
        <v>#DIV/0!</v>
      </c>
      <c r="BV81" s="189" t="e">
        <f t="shared" si="151"/>
        <v>#DIV/0!</v>
      </c>
      <c r="BW81" s="189" t="e">
        <f t="shared" si="151"/>
        <v>#DIV/0!</v>
      </c>
      <c r="BX81" s="189" t="e">
        <f t="shared" si="151"/>
        <v>#DIV/0!</v>
      </c>
      <c r="BY81" s="189" t="e">
        <f t="shared" si="151"/>
        <v>#DIV/0!</v>
      </c>
      <c r="CA81" s="115" t="e">
        <f>U81/G81</f>
        <v>#DIV/0!</v>
      </c>
      <c r="CB81" s="115" t="e">
        <f>V81/H81</f>
        <v>#DIV/0!</v>
      </c>
    </row>
    <row r="82" spans="1:80" ht="15.6" thickBot="1">
      <c r="A82" s="550"/>
      <c r="B82" s="247" t="s">
        <v>60</v>
      </c>
      <c r="C82" s="248"/>
      <c r="D82" s="249">
        <f t="shared" si="143"/>
        <v>0</v>
      </c>
      <c r="E82" s="249">
        <f t="shared" si="143"/>
        <v>0</v>
      </c>
      <c r="F82" s="249">
        <f t="shared" si="143"/>
        <v>0</v>
      </c>
      <c r="G82" s="249">
        <f t="shared" si="143"/>
        <v>0</v>
      </c>
      <c r="H82" s="249">
        <f t="shared" si="143"/>
        <v>0</v>
      </c>
      <c r="I82" s="249">
        <f t="shared" si="143"/>
        <v>0</v>
      </c>
      <c r="J82" s="249">
        <f t="shared" si="143"/>
        <v>0</v>
      </c>
      <c r="K82" s="249">
        <f t="shared" si="143"/>
        <v>0</v>
      </c>
      <c r="L82" s="249">
        <f t="shared" si="143"/>
        <v>0</v>
      </c>
      <c r="M82" s="249">
        <f t="shared" si="143"/>
        <v>0</v>
      </c>
      <c r="N82" s="249">
        <f t="shared" si="143"/>
        <v>0</v>
      </c>
      <c r="O82" s="249">
        <f t="shared" si="143"/>
        <v>0</v>
      </c>
      <c r="P82" s="249" t="e">
        <f t="shared" si="143"/>
        <v>#DIV/0!</v>
      </c>
      <c r="Q82" s="218"/>
      <c r="R82" s="258" t="e">
        <f t="shared" si="144"/>
        <v>#DIV/0!</v>
      </c>
      <c r="S82" s="258" t="e">
        <f t="shared" si="144"/>
        <v>#DIV/0!</v>
      </c>
      <c r="T82" s="258" t="e">
        <f t="shared" si="144"/>
        <v>#DIV/0!</v>
      </c>
      <c r="U82" s="258" t="e">
        <f t="shared" si="144"/>
        <v>#DIV/0!</v>
      </c>
      <c r="V82" s="258" t="e">
        <f t="shared" si="144"/>
        <v>#DIV/0!</v>
      </c>
      <c r="W82" s="258" t="e">
        <f t="shared" si="144"/>
        <v>#DIV/0!</v>
      </c>
      <c r="X82" s="258" t="e">
        <f t="shared" si="144"/>
        <v>#DIV/0!</v>
      </c>
      <c r="Y82" s="258" t="e">
        <f t="shared" si="144"/>
        <v>#DIV/0!</v>
      </c>
      <c r="Z82" s="258" t="e">
        <f t="shared" si="144"/>
        <v>#DIV/0!</v>
      </c>
      <c r="AA82" s="258" t="e">
        <f t="shared" si="144"/>
        <v>#DIV/0!</v>
      </c>
      <c r="AB82" s="259" t="e">
        <f t="shared" si="144"/>
        <v>#DIV/0!</v>
      </c>
      <c r="AC82" s="258" t="e">
        <f t="shared" si="144"/>
        <v>#DIV/0!</v>
      </c>
      <c r="AD82" s="258" t="e">
        <f t="shared" si="144"/>
        <v>#DIV/0!</v>
      </c>
      <c r="AE82" s="217"/>
      <c r="AF82" s="218"/>
      <c r="AG82" s="224" t="e">
        <f t="shared" si="145"/>
        <v>#DIV/0!</v>
      </c>
      <c r="AH82" s="224" t="e">
        <f t="shared" si="145"/>
        <v>#DIV/0!</v>
      </c>
      <c r="AI82" s="224" t="e">
        <f t="shared" si="145"/>
        <v>#DIV/0!</v>
      </c>
      <c r="AJ82" s="224" t="e">
        <f t="shared" si="145"/>
        <v>#DIV/0!</v>
      </c>
      <c r="AK82" s="224" t="e">
        <f t="shared" si="145"/>
        <v>#DIV/0!</v>
      </c>
      <c r="AL82" s="224" t="e">
        <f t="shared" si="145"/>
        <v>#DIV/0!</v>
      </c>
      <c r="AM82" s="224" t="e">
        <f t="shared" si="145"/>
        <v>#DIV/0!</v>
      </c>
      <c r="AN82" s="224" t="e">
        <f t="shared" si="145"/>
        <v>#DIV/0!</v>
      </c>
      <c r="AO82" s="224" t="e">
        <f t="shared" si="145"/>
        <v>#DIV/0!</v>
      </c>
      <c r="AP82" s="224" t="e">
        <f t="shared" si="145"/>
        <v>#DIV/0!</v>
      </c>
      <c r="AQ82" s="224" t="e">
        <f>AB82-N82</f>
        <v>#DIV/0!</v>
      </c>
      <c r="AR82" s="224" t="e">
        <f t="shared" si="146"/>
        <v>#DIV/0!</v>
      </c>
      <c r="AS82" s="224" t="e">
        <f>AS62/AS97</f>
        <v>#DIV/0!</v>
      </c>
      <c r="AT82" s="218"/>
      <c r="AU82" s="164" t="e">
        <f>R82/D82</f>
        <v>#DIV/0!</v>
      </c>
      <c r="AV82" s="164" t="e">
        <f t="shared" si="147"/>
        <v>#DIV/0!</v>
      </c>
      <c r="AW82" s="164" t="e">
        <f t="shared" si="147"/>
        <v>#DIV/0!</v>
      </c>
      <c r="AX82" s="164" t="e">
        <f t="shared" si="147"/>
        <v>#DIV/0!</v>
      </c>
      <c r="AY82" s="164" t="e">
        <f t="shared" si="147"/>
        <v>#DIV/0!</v>
      </c>
      <c r="AZ82" s="164" t="e">
        <f t="shared" si="147"/>
        <v>#DIV/0!</v>
      </c>
      <c r="BA82" s="164" t="e">
        <f t="shared" si="148"/>
        <v>#DIV/0!</v>
      </c>
      <c r="BB82" s="164" t="e">
        <f t="shared" si="148"/>
        <v>#DIV/0!</v>
      </c>
      <c r="BC82" s="164" t="e">
        <f t="shared" si="148"/>
        <v>#DIV/0!</v>
      </c>
      <c r="BD82" s="164" t="e">
        <f t="shared" si="148"/>
        <v>#DIV/0!</v>
      </c>
      <c r="BE82" s="164" t="e">
        <f>(AB82-N82)/N82</f>
        <v>#DIV/0!</v>
      </c>
      <c r="BF82" s="164" t="e">
        <f t="shared" si="148"/>
        <v>#DIV/0!</v>
      </c>
      <c r="BG82" s="164" t="e">
        <f t="shared" si="148"/>
        <v>#DIV/0!</v>
      </c>
      <c r="BI82" s="260" t="e">
        <f t="shared" si="149"/>
        <v>#DIV/0!</v>
      </c>
      <c r="BJ82" s="260" t="e">
        <f t="shared" si="149"/>
        <v>#DIV/0!</v>
      </c>
      <c r="BK82" s="260" t="e">
        <f t="shared" si="149"/>
        <v>#DIV/0!</v>
      </c>
      <c r="BL82" s="260" t="e">
        <f t="shared" si="149"/>
        <v>#DIV/0!</v>
      </c>
      <c r="BM82" s="260" t="e">
        <f t="shared" si="149"/>
        <v>#DIV/0!</v>
      </c>
      <c r="BO82" s="246" t="e">
        <f t="shared" si="150"/>
        <v>#DIV/0!</v>
      </c>
      <c r="BP82" s="246" t="e">
        <f t="shared" si="150"/>
        <v>#DIV/0!</v>
      </c>
      <c r="BQ82" s="246" t="e">
        <f t="shared" si="150"/>
        <v>#DIV/0!</v>
      </c>
      <c r="BR82" s="246" t="e">
        <f t="shared" si="150"/>
        <v>#DIV/0!</v>
      </c>
      <c r="BS82" s="246" t="e">
        <f t="shared" si="150"/>
        <v>#DIV/0!</v>
      </c>
      <c r="BU82" s="141" t="e">
        <f t="shared" si="151"/>
        <v>#DIV/0!</v>
      </c>
      <c r="BV82" s="141" t="e">
        <f t="shared" si="151"/>
        <v>#DIV/0!</v>
      </c>
      <c r="BW82" s="141" t="e">
        <f t="shared" si="151"/>
        <v>#DIV/0!</v>
      </c>
      <c r="BX82" s="141" t="e">
        <f t="shared" si="151"/>
        <v>#DIV/0!</v>
      </c>
      <c r="BY82" s="141" t="e">
        <f t="shared" si="151"/>
        <v>#DIV/0!</v>
      </c>
      <c r="CA82" s="115" t="e">
        <f>U82/G82</f>
        <v>#DIV/0!</v>
      </c>
      <c r="CB82" s="115" t="e">
        <f>V82/H82</f>
        <v>#DIV/0!</v>
      </c>
    </row>
    <row r="83" spans="1:80" ht="15.6" thickTop="1">
      <c r="A83" s="254"/>
      <c r="B83" s="128"/>
      <c r="C83" s="183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29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6"/>
      <c r="AC83" s="231"/>
      <c r="AD83" s="231"/>
      <c r="AE83" s="231"/>
      <c r="AF83" s="229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29"/>
      <c r="AU83" s="163"/>
      <c r="AV83" s="163"/>
      <c r="AW83" s="163"/>
      <c r="AX83" s="163"/>
      <c r="AY83" s="163"/>
      <c r="AZ83" s="163"/>
      <c r="BA83" s="163"/>
      <c r="BB83" s="163"/>
      <c r="BC83" s="163"/>
      <c r="BD83" s="163"/>
      <c r="BE83" s="163"/>
      <c r="BF83" s="163"/>
      <c r="BG83" s="163"/>
      <c r="BI83" s="237"/>
      <c r="BJ83" s="237"/>
      <c r="BK83" s="237"/>
      <c r="BL83" s="237"/>
      <c r="BM83" s="237"/>
      <c r="BO83" s="237"/>
      <c r="BP83" s="237"/>
      <c r="BQ83" s="237"/>
      <c r="BR83" s="237"/>
      <c r="BS83" s="237"/>
      <c r="BU83" s="237"/>
      <c r="BV83" s="237"/>
      <c r="BW83" s="237"/>
      <c r="BX83" s="237"/>
      <c r="BY83" s="237"/>
    </row>
    <row r="84" spans="1:80">
      <c r="A84" s="549" t="s">
        <v>65</v>
      </c>
      <c r="B84" s="242" t="s">
        <v>59</v>
      </c>
      <c r="C84" s="243"/>
      <c r="D84" s="244">
        <f>D67*1000</f>
        <v>0.18000000000000002</v>
      </c>
      <c r="E84" s="244">
        <f t="shared" ref="E84:P85" si="152">E67*1000</f>
        <v>0.18000000000000002</v>
      </c>
      <c r="F84" s="244">
        <f t="shared" si="152"/>
        <v>0.18000000000000002</v>
      </c>
      <c r="G84" s="244">
        <f t="shared" si="152"/>
        <v>0.18000000000000002</v>
      </c>
      <c r="H84" s="244">
        <f t="shared" si="152"/>
        <v>0.18000000000000002</v>
      </c>
      <c r="I84" s="244">
        <f t="shared" si="152"/>
        <v>0.18000000000000002</v>
      </c>
      <c r="J84" s="244">
        <f t="shared" si="152"/>
        <v>0.18000000000000002</v>
      </c>
      <c r="K84" s="244">
        <f t="shared" si="152"/>
        <v>0.18000000000000002</v>
      </c>
      <c r="L84" s="244">
        <f t="shared" si="152"/>
        <v>0.18000000000000002</v>
      </c>
      <c r="M84" s="244">
        <f t="shared" si="152"/>
        <v>0.18000000000000002</v>
      </c>
      <c r="N84" s="244">
        <f t="shared" si="152"/>
        <v>0.18000000000000002</v>
      </c>
      <c r="O84" s="244">
        <f t="shared" si="152"/>
        <v>0.18000000000000002</v>
      </c>
      <c r="P84" s="244">
        <f t="shared" si="152"/>
        <v>0</v>
      </c>
      <c r="Q84" s="218"/>
      <c r="R84" s="255">
        <f t="shared" ref="R84:AD85" si="153">R66*1000</f>
        <v>0</v>
      </c>
      <c r="S84" s="255">
        <f t="shared" si="153"/>
        <v>0</v>
      </c>
      <c r="T84" s="255">
        <f t="shared" si="153"/>
        <v>0</v>
      </c>
      <c r="U84" s="255">
        <f t="shared" si="153"/>
        <v>0</v>
      </c>
      <c r="V84" s="255">
        <f t="shared" si="153"/>
        <v>0</v>
      </c>
      <c r="W84" s="255">
        <f t="shared" si="153"/>
        <v>0</v>
      </c>
      <c r="X84" s="255">
        <f t="shared" si="153"/>
        <v>0</v>
      </c>
      <c r="Y84" s="255">
        <f t="shared" si="153"/>
        <v>0</v>
      </c>
      <c r="Z84" s="255">
        <f t="shared" si="153"/>
        <v>0</v>
      </c>
      <c r="AA84" s="255">
        <f t="shared" si="153"/>
        <v>0</v>
      </c>
      <c r="AB84" s="256">
        <f t="shared" si="153"/>
        <v>0</v>
      </c>
      <c r="AC84" s="255">
        <f t="shared" si="153"/>
        <v>0</v>
      </c>
      <c r="AD84" s="255">
        <f t="shared" si="153"/>
        <v>0</v>
      </c>
      <c r="AE84" s="217"/>
      <c r="AF84" s="218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8"/>
      <c r="AU84" s="221">
        <f>R84/D84</f>
        <v>0</v>
      </c>
      <c r="AV84" s="221">
        <f t="shared" ref="AV84:AZ85" si="154">S84/E84</f>
        <v>0</v>
      </c>
      <c r="AW84" s="221">
        <f t="shared" si="154"/>
        <v>0</v>
      </c>
      <c r="AX84" s="221">
        <f t="shared" si="154"/>
        <v>0</v>
      </c>
      <c r="AY84" s="221">
        <f t="shared" si="154"/>
        <v>0</v>
      </c>
      <c r="AZ84" s="221">
        <f t="shared" si="154"/>
        <v>0</v>
      </c>
      <c r="BA84" s="221">
        <f t="shared" ref="BA84:BG85" si="155">(X84-J84)/J84</f>
        <v>-1</v>
      </c>
      <c r="BB84" s="221">
        <f t="shared" si="155"/>
        <v>-1</v>
      </c>
      <c r="BC84" s="221">
        <f t="shared" si="155"/>
        <v>-1</v>
      </c>
      <c r="BD84" s="221">
        <f t="shared" si="155"/>
        <v>-1</v>
      </c>
      <c r="BE84" s="221">
        <f>(AB84-N84)/N84</f>
        <v>-1</v>
      </c>
      <c r="BF84" s="221">
        <f t="shared" si="155"/>
        <v>-1</v>
      </c>
      <c r="BG84" s="221" t="e">
        <f t="shared" si="155"/>
        <v>#DIV/0!</v>
      </c>
      <c r="BI84" s="257">
        <f t="shared" ref="BI84:BM85" si="156">BI66*1000</f>
        <v>0</v>
      </c>
      <c r="BJ84" s="257">
        <f t="shared" si="156"/>
        <v>0</v>
      </c>
      <c r="BK84" s="257">
        <f t="shared" si="156"/>
        <v>0</v>
      </c>
      <c r="BL84" s="257">
        <f t="shared" si="156"/>
        <v>0</v>
      </c>
      <c r="BM84" s="257">
        <f t="shared" si="156"/>
        <v>0</v>
      </c>
      <c r="BO84" s="246">
        <f t="shared" ref="BO84:BS85" si="157">BO66*1000</f>
        <v>0</v>
      </c>
      <c r="BP84" s="246">
        <f t="shared" si="157"/>
        <v>0</v>
      </c>
      <c r="BQ84" s="246">
        <f t="shared" si="157"/>
        <v>0</v>
      </c>
      <c r="BR84" s="246">
        <f t="shared" si="157"/>
        <v>0</v>
      </c>
      <c r="BS84" s="246">
        <f t="shared" si="157"/>
        <v>0</v>
      </c>
      <c r="BU84" s="189" t="e">
        <f t="shared" ref="BU84:BY85" si="158">BO84/BI84</f>
        <v>#DIV/0!</v>
      </c>
      <c r="BV84" s="189" t="e">
        <f t="shared" si="158"/>
        <v>#DIV/0!</v>
      </c>
      <c r="BW84" s="189" t="e">
        <f t="shared" si="158"/>
        <v>#DIV/0!</v>
      </c>
      <c r="BX84" s="189" t="e">
        <f t="shared" si="158"/>
        <v>#DIV/0!</v>
      </c>
      <c r="BY84" s="189" t="e">
        <f t="shared" si="158"/>
        <v>#DIV/0!</v>
      </c>
      <c r="CA84" s="115">
        <f>U84/G84</f>
        <v>0</v>
      </c>
      <c r="CB84" s="115">
        <f>V84/H84</f>
        <v>0</v>
      </c>
    </row>
    <row r="85" spans="1:80" ht="15.6" thickBot="1">
      <c r="A85" s="550"/>
      <c r="B85" s="247" t="s">
        <v>60</v>
      </c>
      <c r="C85" s="248"/>
      <c r="D85" s="249">
        <f>D68*1000</f>
        <v>0</v>
      </c>
      <c r="E85" s="249">
        <f t="shared" si="152"/>
        <v>0</v>
      </c>
      <c r="F85" s="249">
        <f t="shared" si="152"/>
        <v>0</v>
      </c>
      <c r="G85" s="249">
        <f t="shared" si="152"/>
        <v>0</v>
      </c>
      <c r="H85" s="249">
        <f t="shared" si="152"/>
        <v>0</v>
      </c>
      <c r="I85" s="249">
        <f t="shared" si="152"/>
        <v>0</v>
      </c>
      <c r="J85" s="249">
        <f t="shared" si="152"/>
        <v>0</v>
      </c>
      <c r="K85" s="249">
        <f t="shared" si="152"/>
        <v>0</v>
      </c>
      <c r="L85" s="249">
        <f t="shared" si="152"/>
        <v>0</v>
      </c>
      <c r="M85" s="249">
        <f t="shared" si="152"/>
        <v>0</v>
      </c>
      <c r="N85" s="249">
        <f t="shared" si="152"/>
        <v>0</v>
      </c>
      <c r="O85" s="249">
        <f t="shared" si="152"/>
        <v>0</v>
      </c>
      <c r="P85" s="249" t="e">
        <f t="shared" si="152"/>
        <v>#DIV/0!</v>
      </c>
      <c r="Q85" s="218"/>
      <c r="R85" s="258" t="e">
        <f t="shared" si="153"/>
        <v>#DIV/0!</v>
      </c>
      <c r="S85" s="258" t="e">
        <f t="shared" si="153"/>
        <v>#DIV/0!</v>
      </c>
      <c r="T85" s="258" t="e">
        <f t="shared" si="153"/>
        <v>#DIV/0!</v>
      </c>
      <c r="U85" s="258" t="e">
        <f t="shared" si="153"/>
        <v>#DIV/0!</v>
      </c>
      <c r="V85" s="258" t="e">
        <f t="shared" si="153"/>
        <v>#DIV/0!</v>
      </c>
      <c r="W85" s="258" t="e">
        <f t="shared" si="153"/>
        <v>#DIV/0!</v>
      </c>
      <c r="X85" s="258" t="e">
        <f t="shared" si="153"/>
        <v>#DIV/0!</v>
      </c>
      <c r="Y85" s="258" t="e">
        <f t="shared" si="153"/>
        <v>#DIV/0!</v>
      </c>
      <c r="Z85" s="258" t="e">
        <f t="shared" si="153"/>
        <v>#DIV/0!</v>
      </c>
      <c r="AA85" s="258" t="e">
        <f t="shared" si="153"/>
        <v>#DIV/0!</v>
      </c>
      <c r="AB85" s="259" t="e">
        <f t="shared" si="153"/>
        <v>#DIV/0!</v>
      </c>
      <c r="AC85" s="258" t="e">
        <f t="shared" si="153"/>
        <v>#DIV/0!</v>
      </c>
      <c r="AD85" s="258" t="e">
        <f t="shared" si="153"/>
        <v>#DIV/0!</v>
      </c>
      <c r="AE85" s="217"/>
      <c r="AF85" s="218"/>
      <c r="AG85" s="224"/>
      <c r="AH85" s="224"/>
      <c r="AI85" s="224"/>
      <c r="AJ85" s="224"/>
      <c r="AK85" s="224"/>
      <c r="AL85" s="224"/>
      <c r="AM85" s="224"/>
      <c r="AN85" s="224"/>
      <c r="AO85" s="224"/>
      <c r="AP85" s="224"/>
      <c r="AQ85" s="224"/>
      <c r="AR85" s="224"/>
      <c r="AS85" s="224"/>
      <c r="AT85" s="218"/>
      <c r="AU85" s="164" t="e">
        <f>R85/D85</f>
        <v>#DIV/0!</v>
      </c>
      <c r="AV85" s="164" t="e">
        <f t="shared" si="154"/>
        <v>#DIV/0!</v>
      </c>
      <c r="AW85" s="164" t="e">
        <f t="shared" si="154"/>
        <v>#DIV/0!</v>
      </c>
      <c r="AX85" s="164" t="e">
        <f t="shared" si="154"/>
        <v>#DIV/0!</v>
      </c>
      <c r="AY85" s="164" t="e">
        <f t="shared" si="154"/>
        <v>#DIV/0!</v>
      </c>
      <c r="AZ85" s="164" t="e">
        <f t="shared" si="154"/>
        <v>#DIV/0!</v>
      </c>
      <c r="BA85" s="164" t="e">
        <f t="shared" si="155"/>
        <v>#DIV/0!</v>
      </c>
      <c r="BB85" s="164" t="e">
        <f t="shared" si="155"/>
        <v>#DIV/0!</v>
      </c>
      <c r="BC85" s="164" t="e">
        <f t="shared" si="155"/>
        <v>#DIV/0!</v>
      </c>
      <c r="BD85" s="164" t="e">
        <f t="shared" si="155"/>
        <v>#DIV/0!</v>
      </c>
      <c r="BE85" s="164" t="e">
        <f>(AB85-N85)/N85</f>
        <v>#DIV/0!</v>
      </c>
      <c r="BF85" s="164" t="e">
        <f t="shared" si="155"/>
        <v>#DIV/0!</v>
      </c>
      <c r="BG85" s="164" t="e">
        <f t="shared" si="155"/>
        <v>#DIV/0!</v>
      </c>
      <c r="BI85" s="260" t="e">
        <f t="shared" si="156"/>
        <v>#DIV/0!</v>
      </c>
      <c r="BJ85" s="260" t="e">
        <f t="shared" si="156"/>
        <v>#DIV/0!</v>
      </c>
      <c r="BK85" s="260" t="e">
        <f t="shared" si="156"/>
        <v>#DIV/0!</v>
      </c>
      <c r="BL85" s="260" t="e">
        <f t="shared" si="156"/>
        <v>#DIV/0!</v>
      </c>
      <c r="BM85" s="260" t="e">
        <f t="shared" si="156"/>
        <v>#DIV/0!</v>
      </c>
      <c r="BO85" s="246" t="e">
        <f t="shared" si="157"/>
        <v>#DIV/0!</v>
      </c>
      <c r="BP85" s="246" t="e">
        <f t="shared" si="157"/>
        <v>#DIV/0!</v>
      </c>
      <c r="BQ85" s="246" t="e">
        <f t="shared" si="157"/>
        <v>#DIV/0!</v>
      </c>
      <c r="BR85" s="246" t="e">
        <f t="shared" si="157"/>
        <v>#DIV/0!</v>
      </c>
      <c r="BS85" s="246" t="e">
        <f t="shared" si="157"/>
        <v>#DIV/0!</v>
      </c>
      <c r="BU85" s="141" t="e">
        <f t="shared" si="158"/>
        <v>#DIV/0!</v>
      </c>
      <c r="BV85" s="141" t="e">
        <f t="shared" si="158"/>
        <v>#DIV/0!</v>
      </c>
      <c r="BW85" s="141" t="e">
        <f t="shared" si="158"/>
        <v>#DIV/0!</v>
      </c>
      <c r="BX85" s="141" t="e">
        <f t="shared" si="158"/>
        <v>#DIV/0!</v>
      </c>
      <c r="BY85" s="141" t="e">
        <f t="shared" si="158"/>
        <v>#DIV/0!</v>
      </c>
      <c r="CA85" s="115" t="e">
        <f>U85/G85</f>
        <v>#DIV/0!</v>
      </c>
      <c r="CB85" s="115" t="e">
        <f>V85/H85</f>
        <v>#DIV/0!</v>
      </c>
    </row>
    <row r="86" spans="1:80" ht="16.2" thickTop="1">
      <c r="A86" s="254"/>
      <c r="B86" s="162"/>
      <c r="C86" s="129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45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261"/>
      <c r="AC86" s="129"/>
      <c r="AD86" s="129"/>
      <c r="AE86" s="148"/>
      <c r="AF86" s="149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29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I86" s="131"/>
      <c r="BJ86" s="131"/>
      <c r="BK86" s="131"/>
      <c r="BL86" s="131"/>
      <c r="BM86" s="131"/>
      <c r="BO86" s="262"/>
      <c r="BP86" s="262"/>
      <c r="BQ86" s="262"/>
      <c r="BR86" s="262"/>
      <c r="BS86" s="262"/>
      <c r="BU86" s="134"/>
      <c r="BV86" s="134"/>
      <c r="BW86" s="134"/>
      <c r="BX86" s="134"/>
      <c r="BY86" s="134"/>
    </row>
    <row r="87" spans="1:80">
      <c r="A87" s="549" t="s">
        <v>51</v>
      </c>
      <c r="B87" s="242" t="s">
        <v>59</v>
      </c>
      <c r="C87" s="243"/>
      <c r="D87" s="244">
        <f t="shared" ref="D87:P88" si="159">D71*1000</f>
        <v>0.18000000000000002</v>
      </c>
      <c r="E87" s="244">
        <f t="shared" si="159"/>
        <v>0.18000000000000002</v>
      </c>
      <c r="F87" s="244">
        <f t="shared" si="159"/>
        <v>0.18000000000000002</v>
      </c>
      <c r="G87" s="244">
        <f t="shared" si="159"/>
        <v>0.18000000000000002</v>
      </c>
      <c r="H87" s="244">
        <f t="shared" si="159"/>
        <v>0.18000000000000002</v>
      </c>
      <c r="I87" s="244">
        <f t="shared" si="159"/>
        <v>0.18000000000000002</v>
      </c>
      <c r="J87" s="244">
        <f t="shared" si="159"/>
        <v>0.18000000000000002</v>
      </c>
      <c r="K87" s="244">
        <f t="shared" si="159"/>
        <v>0.18000000000000002</v>
      </c>
      <c r="L87" s="244">
        <f t="shared" si="159"/>
        <v>0.18000000000000002</v>
      </c>
      <c r="M87" s="244">
        <f t="shared" si="159"/>
        <v>0.18000000000000002</v>
      </c>
      <c r="N87" s="244">
        <f t="shared" si="159"/>
        <v>0.18000000000000002</v>
      </c>
      <c r="O87" s="244">
        <f t="shared" si="159"/>
        <v>0.18000000000000002</v>
      </c>
      <c r="P87" s="244">
        <f t="shared" si="159"/>
        <v>0.18000000000000002</v>
      </c>
      <c r="Q87" s="218"/>
      <c r="R87" s="255">
        <f t="shared" ref="R87:AD88" si="160">R71*1000</f>
        <v>8.5601976179250111E-2</v>
      </c>
      <c r="S87" s="255">
        <f t="shared" si="160"/>
        <v>0.12637235239182101</v>
      </c>
      <c r="T87" s="255">
        <f t="shared" si="160"/>
        <v>0.20927065941663622</v>
      </c>
      <c r="U87" s="255">
        <f t="shared" si="160"/>
        <v>0.23557689813808502</v>
      </c>
      <c r="V87" s="255">
        <f t="shared" si="160"/>
        <v>0.20159841392306649</v>
      </c>
      <c r="W87" s="255">
        <f t="shared" si="160"/>
        <v>0.22287627954893152</v>
      </c>
      <c r="X87" s="255">
        <f t="shared" si="160"/>
        <v>0.36126163662437433</v>
      </c>
      <c r="Y87" s="255">
        <f t="shared" si="160"/>
        <v>0.34538024478652601</v>
      </c>
      <c r="Z87" s="255">
        <f t="shared" si="160"/>
        <v>0.39173482869950776</v>
      </c>
      <c r="AA87" s="255" t="e">
        <f t="shared" si="160"/>
        <v>#DIV/0!</v>
      </c>
      <c r="AB87" s="256" t="e">
        <f t="shared" si="160"/>
        <v>#DIV/0!</v>
      </c>
      <c r="AC87" s="255" t="e">
        <f t="shared" si="160"/>
        <v>#DIV/0!</v>
      </c>
      <c r="AD87" s="255">
        <f t="shared" si="160"/>
        <v>0.29352536636689891</v>
      </c>
      <c r="AE87" s="217"/>
      <c r="AF87" s="218"/>
      <c r="AG87" s="219">
        <f t="shared" ref="AG87:AR88" si="161">R87-D87</f>
        <v>-9.439802382074991E-2</v>
      </c>
      <c r="AH87" s="219">
        <f t="shared" si="161"/>
        <v>-5.3627647608179008E-2</v>
      </c>
      <c r="AI87" s="219">
        <f t="shared" si="161"/>
        <v>2.9270659416636202E-2</v>
      </c>
      <c r="AJ87" s="219">
        <f t="shared" si="161"/>
        <v>5.5576898138085001E-2</v>
      </c>
      <c r="AK87" s="219">
        <f t="shared" si="161"/>
        <v>2.1598413923066467E-2</v>
      </c>
      <c r="AL87" s="219">
        <f t="shared" si="161"/>
        <v>4.2876279548931501E-2</v>
      </c>
      <c r="AM87" s="219">
        <f t="shared" si="161"/>
        <v>0.18126163662437431</v>
      </c>
      <c r="AN87" s="219">
        <f t="shared" si="161"/>
        <v>0.16538024478652599</v>
      </c>
      <c r="AO87" s="219">
        <f t="shared" si="161"/>
        <v>0.21173482869950774</v>
      </c>
      <c r="AP87" s="219" t="e">
        <f t="shared" si="161"/>
        <v>#DIV/0!</v>
      </c>
      <c r="AQ87" s="219" t="e">
        <f>AB87-N87</f>
        <v>#DIV/0!</v>
      </c>
      <c r="AR87" s="219" t="e">
        <f t="shared" si="161"/>
        <v>#DIV/0!</v>
      </c>
      <c r="AS87" s="219" t="e">
        <f>SUM(AG87:AR87)</f>
        <v>#DIV/0!</v>
      </c>
      <c r="AT87" s="218"/>
      <c r="AU87" s="221">
        <f>R87/D87</f>
        <v>0.47556653432916723</v>
      </c>
      <c r="AV87" s="221">
        <f t="shared" ref="AV87:AZ88" si="162">S87/E87</f>
        <v>0.70206862439900553</v>
      </c>
      <c r="AW87" s="221">
        <f t="shared" si="162"/>
        <v>1.1626147745368678</v>
      </c>
      <c r="AX87" s="221">
        <f t="shared" si="162"/>
        <v>1.3087605452115834</v>
      </c>
      <c r="AY87" s="221">
        <f t="shared" si="162"/>
        <v>1.1199911884614804</v>
      </c>
      <c r="AZ87" s="221">
        <f t="shared" si="162"/>
        <v>1.2382015530496193</v>
      </c>
      <c r="BA87" s="221">
        <f t="shared" ref="BA87:BG88" si="163">(X87-J87)/J87</f>
        <v>1.0070090923576349</v>
      </c>
      <c r="BB87" s="221">
        <f t="shared" si="163"/>
        <v>0.91877913770292208</v>
      </c>
      <c r="BC87" s="221">
        <f t="shared" si="163"/>
        <v>1.176304603886154</v>
      </c>
      <c r="BD87" s="221" t="e">
        <f t="shared" si="163"/>
        <v>#DIV/0!</v>
      </c>
      <c r="BE87" s="221" t="e">
        <f>(AB87-N87)/N87</f>
        <v>#DIV/0!</v>
      </c>
      <c r="BF87" s="221" t="e">
        <f t="shared" si="163"/>
        <v>#DIV/0!</v>
      </c>
      <c r="BG87" s="221">
        <f t="shared" si="163"/>
        <v>0.63069647981610488</v>
      </c>
      <c r="BI87" s="257">
        <f t="shared" ref="BI87:BM88" si="164">BI71*1000</f>
        <v>0.18000000000000005</v>
      </c>
      <c r="BJ87" s="257">
        <f t="shared" si="164"/>
        <v>0.18000000000000002</v>
      </c>
      <c r="BK87" s="257">
        <f t="shared" si="164"/>
        <v>0.18</v>
      </c>
      <c r="BL87" s="257">
        <f t="shared" si="164"/>
        <v>0.18000000000000002</v>
      </c>
      <c r="BM87" s="257">
        <f t="shared" si="164"/>
        <v>0.18</v>
      </c>
      <c r="BO87" s="246">
        <f t="shared" ref="BO87:BS88" si="165">BO71*1000</f>
        <v>0.14890240096863519</v>
      </c>
      <c r="BP87" s="246">
        <f t="shared" si="165"/>
        <v>0.21933388843459461</v>
      </c>
      <c r="BQ87" s="246">
        <f t="shared" si="165"/>
        <v>0.35388261240618718</v>
      </c>
      <c r="BR87" s="246" t="e">
        <f t="shared" si="165"/>
        <v>#DIV/0!</v>
      </c>
      <c r="BS87" s="246">
        <f t="shared" si="165"/>
        <v>0.29352536636689891</v>
      </c>
      <c r="BU87" s="189">
        <f t="shared" ref="BU87:BY88" si="166">BO87/BI87</f>
        <v>0.8272355609368619</v>
      </c>
      <c r="BV87" s="189">
        <f t="shared" si="166"/>
        <v>1.2185216024144143</v>
      </c>
      <c r="BW87" s="189">
        <f t="shared" si="166"/>
        <v>1.9660145133677067</v>
      </c>
      <c r="BX87" s="189" t="e">
        <f t="shared" si="166"/>
        <v>#DIV/0!</v>
      </c>
      <c r="BY87" s="189">
        <f t="shared" si="166"/>
        <v>1.6306964798161052</v>
      </c>
      <c r="CA87" s="115">
        <f>U87/G87</f>
        <v>1.3087605452115834</v>
      </c>
      <c r="CB87" s="115">
        <f>V87/H87</f>
        <v>1.1199911884614804</v>
      </c>
    </row>
    <row r="88" spans="1:80" ht="15.6" thickBot="1">
      <c r="A88" s="550"/>
      <c r="B88" s="247" t="s">
        <v>60</v>
      </c>
      <c r="C88" s="248"/>
      <c r="D88" s="249">
        <f t="shared" si="159"/>
        <v>0</v>
      </c>
      <c r="E88" s="249">
        <f t="shared" si="159"/>
        <v>0</v>
      </c>
      <c r="F88" s="249">
        <f t="shared" si="159"/>
        <v>0</v>
      </c>
      <c r="G88" s="249">
        <f t="shared" si="159"/>
        <v>0</v>
      </c>
      <c r="H88" s="249">
        <f t="shared" si="159"/>
        <v>0</v>
      </c>
      <c r="I88" s="249">
        <f t="shared" si="159"/>
        <v>0</v>
      </c>
      <c r="J88" s="249">
        <f t="shared" si="159"/>
        <v>0</v>
      </c>
      <c r="K88" s="249">
        <f t="shared" si="159"/>
        <v>0</v>
      </c>
      <c r="L88" s="249">
        <f t="shared" si="159"/>
        <v>0</v>
      </c>
      <c r="M88" s="249">
        <f t="shared" si="159"/>
        <v>0</v>
      </c>
      <c r="N88" s="249">
        <f t="shared" si="159"/>
        <v>0</v>
      </c>
      <c r="O88" s="249">
        <f t="shared" si="159"/>
        <v>0</v>
      </c>
      <c r="P88" s="249" t="e">
        <f t="shared" si="159"/>
        <v>#DIV/0!</v>
      </c>
      <c r="Q88" s="218"/>
      <c r="R88" s="258">
        <f t="shared" si="160"/>
        <v>0.12298758280020135</v>
      </c>
      <c r="S88" s="258">
        <f t="shared" si="160"/>
        <v>0.20379758818707155</v>
      </c>
      <c r="T88" s="258">
        <f t="shared" si="160"/>
        <v>0.18242921587740576</v>
      </c>
      <c r="U88" s="258">
        <f t="shared" si="160"/>
        <v>0.14840231154924796</v>
      </c>
      <c r="V88" s="258">
        <f t="shared" si="160"/>
        <v>0.17360771879339087</v>
      </c>
      <c r="W88" s="258">
        <f t="shared" si="160"/>
        <v>0.20783813935580384</v>
      </c>
      <c r="X88" s="258">
        <f t="shared" si="160"/>
        <v>0.35024922835518685</v>
      </c>
      <c r="Y88" s="258">
        <f t="shared" si="160"/>
        <v>0.47749384603266026</v>
      </c>
      <c r="Z88" s="258">
        <f t="shared" si="160"/>
        <v>0.70849711751822353</v>
      </c>
      <c r="AA88" s="258" t="e">
        <f t="shared" si="160"/>
        <v>#DIV/0!</v>
      </c>
      <c r="AB88" s="259" t="e">
        <f t="shared" si="160"/>
        <v>#DIV/0!</v>
      </c>
      <c r="AC88" s="258" t="e">
        <f t="shared" si="160"/>
        <v>#DIV/0!</v>
      </c>
      <c r="AD88" s="258">
        <f t="shared" si="160"/>
        <v>0.32375737212799655</v>
      </c>
      <c r="AE88" s="217"/>
      <c r="AF88" s="218"/>
      <c r="AG88" s="224">
        <f t="shared" si="161"/>
        <v>0.12298758280020135</v>
      </c>
      <c r="AH88" s="224">
        <f t="shared" si="161"/>
        <v>0.20379758818707155</v>
      </c>
      <c r="AI88" s="224">
        <f t="shared" si="161"/>
        <v>0.18242921587740576</v>
      </c>
      <c r="AJ88" s="224">
        <f t="shared" si="161"/>
        <v>0.14840231154924796</v>
      </c>
      <c r="AK88" s="224">
        <f t="shared" si="161"/>
        <v>0.17360771879339087</v>
      </c>
      <c r="AL88" s="224">
        <f t="shared" si="161"/>
        <v>0.20783813935580384</v>
      </c>
      <c r="AM88" s="224">
        <f t="shared" si="161"/>
        <v>0.35024922835518685</v>
      </c>
      <c r="AN88" s="224">
        <f t="shared" si="161"/>
        <v>0.47749384603266026</v>
      </c>
      <c r="AO88" s="224">
        <f t="shared" si="161"/>
        <v>0.70849711751822353</v>
      </c>
      <c r="AP88" s="224" t="e">
        <f t="shared" si="161"/>
        <v>#DIV/0!</v>
      </c>
      <c r="AQ88" s="224" t="e">
        <f>AB88-N88</f>
        <v>#DIV/0!</v>
      </c>
      <c r="AR88" s="224" t="e">
        <f t="shared" si="161"/>
        <v>#DIV/0!</v>
      </c>
      <c r="AS88" s="224" t="e">
        <f>SUM(AG88:AR88)</f>
        <v>#DIV/0!</v>
      </c>
      <c r="AT88" s="218"/>
      <c r="AU88" s="164" t="e">
        <f>R88/D88</f>
        <v>#DIV/0!</v>
      </c>
      <c r="AV88" s="164" t="e">
        <f t="shared" si="162"/>
        <v>#DIV/0!</v>
      </c>
      <c r="AW88" s="164" t="e">
        <f t="shared" si="162"/>
        <v>#DIV/0!</v>
      </c>
      <c r="AX88" s="164" t="e">
        <f t="shared" si="162"/>
        <v>#DIV/0!</v>
      </c>
      <c r="AY88" s="164" t="e">
        <f t="shared" si="162"/>
        <v>#DIV/0!</v>
      </c>
      <c r="AZ88" s="164" t="e">
        <f t="shared" si="162"/>
        <v>#DIV/0!</v>
      </c>
      <c r="BA88" s="164" t="e">
        <f t="shared" si="163"/>
        <v>#DIV/0!</v>
      </c>
      <c r="BB88" s="164" t="e">
        <f t="shared" si="163"/>
        <v>#DIV/0!</v>
      </c>
      <c r="BC88" s="164" t="e">
        <f t="shared" si="163"/>
        <v>#DIV/0!</v>
      </c>
      <c r="BD88" s="164" t="e">
        <f t="shared" si="163"/>
        <v>#DIV/0!</v>
      </c>
      <c r="BE88" s="164" t="e">
        <f>(AB88-N88)/N88</f>
        <v>#DIV/0!</v>
      </c>
      <c r="BF88" s="164" t="e">
        <f t="shared" si="163"/>
        <v>#DIV/0!</v>
      </c>
      <c r="BG88" s="164" t="e">
        <f t="shared" si="163"/>
        <v>#DIV/0!</v>
      </c>
      <c r="BI88" s="260" t="e">
        <f t="shared" si="164"/>
        <v>#DIV/0!</v>
      </c>
      <c r="BJ88" s="260" t="e">
        <f t="shared" si="164"/>
        <v>#DIV/0!</v>
      </c>
      <c r="BK88" s="260" t="e">
        <f t="shared" si="164"/>
        <v>#DIV/0!</v>
      </c>
      <c r="BL88" s="260" t="e">
        <f t="shared" si="164"/>
        <v>#DIV/0!</v>
      </c>
      <c r="BM88" s="260" t="e">
        <f t="shared" si="164"/>
        <v>#DIV/0!</v>
      </c>
      <c r="BO88" s="246">
        <f t="shared" si="165"/>
        <v>0.16919011666265102</v>
      </c>
      <c r="BP88" s="246">
        <f t="shared" si="165"/>
        <v>0.18269831537492956</v>
      </c>
      <c r="BQ88" s="246">
        <f t="shared" si="165"/>
        <v>0.45607099224235531</v>
      </c>
      <c r="BR88" s="246" t="e">
        <f t="shared" si="165"/>
        <v>#DIV/0!</v>
      </c>
      <c r="BS88" s="246">
        <f t="shared" si="165"/>
        <v>0.32375737212799655</v>
      </c>
      <c r="BU88" s="141" t="e">
        <f t="shared" si="166"/>
        <v>#DIV/0!</v>
      </c>
      <c r="BV88" s="141" t="e">
        <f t="shared" si="166"/>
        <v>#DIV/0!</v>
      </c>
      <c r="BW88" s="141" t="e">
        <f t="shared" si="166"/>
        <v>#DIV/0!</v>
      </c>
      <c r="BX88" s="141" t="e">
        <f t="shared" si="166"/>
        <v>#DIV/0!</v>
      </c>
      <c r="BY88" s="141" t="e">
        <f t="shared" si="166"/>
        <v>#DIV/0!</v>
      </c>
      <c r="CA88" s="115" t="e">
        <f>U88/G88</f>
        <v>#DIV/0!</v>
      </c>
      <c r="CB88" s="115" t="e">
        <f>V88/H88</f>
        <v>#DIV/0!</v>
      </c>
    </row>
    <row r="89" spans="1:80" ht="15.6" thickTop="1">
      <c r="A89" s="263"/>
      <c r="B89" s="162"/>
      <c r="C89" s="183"/>
      <c r="D89" s="246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18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5"/>
      <c r="AC89" s="264"/>
      <c r="AD89" s="264"/>
      <c r="AE89" s="217"/>
      <c r="AF89" s="218"/>
      <c r="AG89" s="217"/>
      <c r="AH89" s="217"/>
      <c r="AI89" s="217"/>
      <c r="AJ89" s="217"/>
      <c r="AK89" s="217"/>
      <c r="AL89" s="217"/>
      <c r="AM89" s="217"/>
      <c r="AN89" s="217"/>
      <c r="AO89" s="217"/>
      <c r="AP89" s="217"/>
      <c r="AQ89" s="217"/>
      <c r="AR89" s="217"/>
      <c r="AS89" s="217"/>
      <c r="AT89" s="218"/>
      <c r="AU89" s="164"/>
      <c r="AV89" s="164"/>
      <c r="AW89" s="164"/>
      <c r="AX89" s="164"/>
      <c r="AY89" s="164"/>
      <c r="AZ89" s="164"/>
      <c r="BA89" s="164"/>
      <c r="BB89" s="164"/>
      <c r="BI89" s="246"/>
      <c r="BJ89" s="246"/>
      <c r="BK89" s="246"/>
      <c r="BL89" s="246"/>
      <c r="BM89" s="222"/>
      <c r="BO89" s="246"/>
      <c r="BP89" s="246"/>
      <c r="BQ89" s="246"/>
      <c r="BR89" s="246"/>
      <c r="BS89" s="246"/>
      <c r="BU89" s="106"/>
      <c r="BV89" s="106"/>
      <c r="BW89" s="106"/>
      <c r="BX89" s="106"/>
    </row>
    <row r="90" spans="1:80" ht="15.6">
      <c r="A90" s="114" t="s">
        <v>56</v>
      </c>
      <c r="B90" s="183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266"/>
      <c r="AC90" s="107"/>
      <c r="AD90" s="107"/>
      <c r="BY90" s="113"/>
    </row>
    <row r="91" spans="1:80">
      <c r="A91" s="549" t="s">
        <v>50</v>
      </c>
      <c r="B91" s="242" t="s">
        <v>59</v>
      </c>
      <c r="C91" s="243"/>
      <c r="D91" s="267"/>
      <c r="E91" s="267"/>
      <c r="F91" s="267"/>
      <c r="G91" s="267"/>
      <c r="H91" s="267"/>
      <c r="I91" s="267"/>
      <c r="J91" s="267"/>
      <c r="K91" s="267"/>
      <c r="L91" s="267"/>
      <c r="M91" s="267"/>
      <c r="N91" s="267"/>
      <c r="O91" s="267"/>
      <c r="P91" s="267"/>
      <c r="Q91" s="268"/>
      <c r="R91" s="269">
        <f t="shared" ref="R91:AA91" si="167">R5/R7</f>
        <v>0.36786210731164859</v>
      </c>
      <c r="S91" s="269">
        <f t="shared" si="167"/>
        <v>0.43298924915406689</v>
      </c>
      <c r="T91" s="269">
        <f t="shared" si="167"/>
        <v>0.1425282544997907</v>
      </c>
      <c r="U91" s="269">
        <f t="shared" si="167"/>
        <v>3.4841725090291056E-2</v>
      </c>
      <c r="V91" s="269">
        <f t="shared" si="167"/>
        <v>4.2243862295981344E-2</v>
      </c>
      <c r="W91" s="269">
        <f t="shared" si="167"/>
        <v>0.13582707343246972</v>
      </c>
      <c r="X91" s="269">
        <f t="shared" si="167"/>
        <v>6.3658956222519589E-2</v>
      </c>
      <c r="Y91" s="269">
        <f t="shared" si="167"/>
        <v>0.96339633802059532</v>
      </c>
      <c r="Z91" s="269">
        <f t="shared" si="167"/>
        <v>0.97177214913021948</v>
      </c>
      <c r="AA91" s="269" t="e">
        <f t="shared" si="167"/>
        <v>#DIV/0!</v>
      </c>
      <c r="AB91" s="270" t="e">
        <f>AB5/AB7</f>
        <v>#DIV/0!</v>
      </c>
      <c r="AC91" s="269"/>
      <c r="AD91" s="269">
        <f>AD5/AD7</f>
        <v>0.91430290760487454</v>
      </c>
      <c r="AE91" s="271"/>
      <c r="AF91" s="268"/>
      <c r="AG91" s="272">
        <f t="shared" ref="AG91:AR92" si="168">R91-D91</f>
        <v>0.36786210731164859</v>
      </c>
      <c r="AH91" s="272">
        <f t="shared" si="168"/>
        <v>0.43298924915406689</v>
      </c>
      <c r="AI91" s="272">
        <f t="shared" si="168"/>
        <v>0.1425282544997907</v>
      </c>
      <c r="AJ91" s="272">
        <f t="shared" si="168"/>
        <v>3.4841725090291056E-2</v>
      </c>
      <c r="AK91" s="272">
        <f t="shared" si="168"/>
        <v>4.2243862295981344E-2</v>
      </c>
      <c r="AL91" s="272">
        <f t="shared" si="168"/>
        <v>0.13582707343246972</v>
      </c>
      <c r="AM91" s="272">
        <f t="shared" si="168"/>
        <v>6.3658956222519589E-2</v>
      </c>
      <c r="AN91" s="272">
        <f t="shared" si="168"/>
        <v>0.96339633802059532</v>
      </c>
      <c r="AO91" s="272">
        <f t="shared" si="168"/>
        <v>0.97177214913021948</v>
      </c>
      <c r="AP91" s="272" t="e">
        <f t="shared" si="168"/>
        <v>#DIV/0!</v>
      </c>
      <c r="AQ91" s="272" t="e">
        <f>AB91-N91</f>
        <v>#DIV/0!</v>
      </c>
      <c r="AR91" s="272">
        <f t="shared" si="168"/>
        <v>0</v>
      </c>
      <c r="AS91" s="272">
        <f>AS5/AS7</f>
        <v>0.80654327638630863</v>
      </c>
      <c r="AT91" s="268"/>
      <c r="AU91" s="273"/>
      <c r="AV91" s="273"/>
      <c r="AW91" s="273"/>
      <c r="AX91" s="273"/>
      <c r="AY91" s="273"/>
      <c r="AZ91" s="273"/>
      <c r="BA91" s="273"/>
      <c r="BB91" s="273"/>
      <c r="BI91" s="189">
        <f>BI5/BI7</f>
        <v>1</v>
      </c>
      <c r="BJ91" s="189">
        <f>BJ5/BJ7</f>
        <v>1</v>
      </c>
      <c r="BK91" s="189">
        <f>BK5/BK7</f>
        <v>1</v>
      </c>
      <c r="BL91" s="189">
        <f>BL5/BL7</f>
        <v>1</v>
      </c>
      <c r="BM91" s="189">
        <f>BM5/BM7</f>
        <v>1</v>
      </c>
      <c r="BO91" s="274">
        <f>BO5/BO7</f>
        <v>0.33715373836812418</v>
      </c>
      <c r="BP91" s="274">
        <f>BP5/BP7</f>
        <v>6.5524367143103154E-2</v>
      </c>
      <c r="BQ91" s="189">
        <f>BQ5/BQ7</f>
        <v>0.96293298088585255</v>
      </c>
      <c r="BR91" s="189" t="e">
        <f>BR5/BR7</f>
        <v>#DIV/0!</v>
      </c>
      <c r="BS91" s="189">
        <f>BS5/BS7</f>
        <v>0.91430290760487454</v>
      </c>
      <c r="BU91" s="189"/>
      <c r="BV91" s="189"/>
      <c r="BW91" s="189"/>
      <c r="BX91" s="189"/>
      <c r="BY91" s="189"/>
    </row>
    <row r="92" spans="1:80" ht="15.6" thickBot="1">
      <c r="A92" s="550"/>
      <c r="B92" s="275" t="s">
        <v>60</v>
      </c>
      <c r="C92" s="276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68"/>
      <c r="R92" s="278">
        <f t="shared" ref="R92:AA92" si="169">R6/R7</f>
        <v>0.63213789268835141</v>
      </c>
      <c r="S92" s="278">
        <f t="shared" si="169"/>
        <v>0.56701075084593311</v>
      </c>
      <c r="T92" s="278">
        <f t="shared" si="169"/>
        <v>0.85747174550020933</v>
      </c>
      <c r="U92" s="278">
        <f t="shared" si="169"/>
        <v>0.96515827490970896</v>
      </c>
      <c r="V92" s="278">
        <f t="shared" si="169"/>
        <v>0.95775613770401868</v>
      </c>
      <c r="W92" s="278">
        <f t="shared" si="169"/>
        <v>0.86417292656753031</v>
      </c>
      <c r="X92" s="278">
        <f t="shared" si="169"/>
        <v>0.9363410437774804</v>
      </c>
      <c r="Y92" s="278">
        <f t="shared" si="169"/>
        <v>3.6603661979404727E-2</v>
      </c>
      <c r="Z92" s="278">
        <f t="shared" si="169"/>
        <v>2.8227850869780472E-2</v>
      </c>
      <c r="AA92" s="278" t="e">
        <f t="shared" si="169"/>
        <v>#DIV/0!</v>
      </c>
      <c r="AB92" s="279" t="e">
        <f>AB6/AB7</f>
        <v>#DIV/0!</v>
      </c>
      <c r="AC92" s="278"/>
      <c r="AD92" s="278">
        <f>AD6/AD7</f>
        <v>8.5697092395125435E-2</v>
      </c>
      <c r="AE92" s="271"/>
      <c r="AF92" s="268"/>
      <c r="AG92" s="280">
        <f t="shared" si="168"/>
        <v>0.63213789268835141</v>
      </c>
      <c r="AH92" s="280">
        <f t="shared" si="168"/>
        <v>0.56701075084593311</v>
      </c>
      <c r="AI92" s="280">
        <f t="shared" si="168"/>
        <v>0.85747174550020933</v>
      </c>
      <c r="AJ92" s="280">
        <f t="shared" si="168"/>
        <v>0.96515827490970896</v>
      </c>
      <c r="AK92" s="280">
        <f t="shared" si="168"/>
        <v>0.95775613770401868</v>
      </c>
      <c r="AL92" s="280">
        <f t="shared" si="168"/>
        <v>0.86417292656753031</v>
      </c>
      <c r="AM92" s="280">
        <f t="shared" si="168"/>
        <v>0.9363410437774804</v>
      </c>
      <c r="AN92" s="280">
        <f t="shared" si="168"/>
        <v>3.6603661979404727E-2</v>
      </c>
      <c r="AO92" s="280">
        <f t="shared" si="168"/>
        <v>2.8227850869780472E-2</v>
      </c>
      <c r="AP92" s="280" t="e">
        <f t="shared" si="168"/>
        <v>#DIV/0!</v>
      </c>
      <c r="AQ92" s="280" t="e">
        <f>AB92-N92</f>
        <v>#DIV/0!</v>
      </c>
      <c r="AR92" s="280">
        <f t="shared" si="168"/>
        <v>0</v>
      </c>
      <c r="AS92" s="280">
        <f>AS6/AS7</f>
        <v>0.19345672361369134</v>
      </c>
      <c r="AT92" s="268"/>
      <c r="AU92" s="281"/>
      <c r="AV92" s="281"/>
      <c r="AW92" s="281"/>
      <c r="AX92" s="281"/>
      <c r="AY92" s="281"/>
      <c r="AZ92" s="281"/>
      <c r="BA92" s="281"/>
      <c r="BB92" s="281"/>
      <c r="BI92" s="141">
        <f>BI6/BI7</f>
        <v>0</v>
      </c>
      <c r="BJ92" s="141">
        <f>BJ6/BJ7</f>
        <v>0</v>
      </c>
      <c r="BK92" s="141">
        <f>BK6/BK7</f>
        <v>0</v>
      </c>
      <c r="BL92" s="141">
        <f>BL6/BL7</f>
        <v>0</v>
      </c>
      <c r="BM92" s="141">
        <f>BM6/BM7</f>
        <v>0</v>
      </c>
      <c r="BO92" s="282">
        <f>BO6/BO7</f>
        <v>0.66284626163187588</v>
      </c>
      <c r="BP92" s="282">
        <f>BP6/BP7</f>
        <v>0.93447563285689683</v>
      </c>
      <c r="BQ92" s="141">
        <f>BQ6/BQ7</f>
        <v>3.7067019114147393E-2</v>
      </c>
      <c r="BR92" s="141" t="e">
        <f>BR6/BR7</f>
        <v>#DIV/0!</v>
      </c>
      <c r="BS92" s="141">
        <f>BS6/BS7</f>
        <v>8.5697092395125435E-2</v>
      </c>
      <c r="BU92" s="141"/>
      <c r="BV92" s="141"/>
      <c r="BW92" s="141"/>
      <c r="BX92" s="141"/>
      <c r="BY92" s="141"/>
    </row>
    <row r="93" spans="1:80" ht="15.6" thickTop="1">
      <c r="A93" s="283"/>
      <c r="B93" s="156"/>
      <c r="C93" s="159"/>
      <c r="X93" s="106"/>
      <c r="AU93" s="164"/>
      <c r="AV93" s="164"/>
      <c r="AW93" s="164"/>
      <c r="AX93" s="164"/>
      <c r="AY93" s="164"/>
      <c r="AZ93" s="164"/>
      <c r="BA93" s="164"/>
      <c r="BB93" s="164"/>
      <c r="BO93" s="284"/>
      <c r="BP93" s="284"/>
      <c r="BY93" s="113"/>
    </row>
    <row r="94" spans="1:80">
      <c r="A94" s="549" t="s">
        <v>53</v>
      </c>
      <c r="B94" s="242" t="s">
        <v>59</v>
      </c>
      <c r="C94" s="243"/>
      <c r="D94" s="267"/>
      <c r="E94" s="267"/>
      <c r="F94" s="267"/>
      <c r="G94" s="267"/>
      <c r="H94" s="267"/>
      <c r="I94" s="267"/>
      <c r="J94" s="267"/>
      <c r="K94" s="267"/>
      <c r="L94" s="267"/>
      <c r="M94" s="267"/>
      <c r="N94" s="267"/>
      <c r="O94" s="267"/>
      <c r="P94" s="267"/>
      <c r="Q94" s="268"/>
      <c r="R94" s="267" t="e">
        <f t="shared" ref="R94:AB94" si="170">R13/R15</f>
        <v>#DIV/0!</v>
      </c>
      <c r="S94" s="267" t="e">
        <f t="shared" si="170"/>
        <v>#DIV/0!</v>
      </c>
      <c r="T94" s="267" t="e">
        <f t="shared" si="170"/>
        <v>#DIV/0!</v>
      </c>
      <c r="U94" s="267" t="e">
        <f t="shared" si="170"/>
        <v>#DIV/0!</v>
      </c>
      <c r="V94" s="267" t="e">
        <f t="shared" si="170"/>
        <v>#DIV/0!</v>
      </c>
      <c r="W94" s="267" t="e">
        <f t="shared" si="170"/>
        <v>#DIV/0!</v>
      </c>
      <c r="X94" s="267" t="e">
        <f t="shared" si="170"/>
        <v>#DIV/0!</v>
      </c>
      <c r="Y94" s="267" t="e">
        <f t="shared" si="170"/>
        <v>#DIV/0!</v>
      </c>
      <c r="Z94" s="267" t="e">
        <f t="shared" si="170"/>
        <v>#DIV/0!</v>
      </c>
      <c r="AA94" s="267" t="e">
        <f t="shared" si="170"/>
        <v>#DIV/0!</v>
      </c>
      <c r="AB94" s="285" t="e">
        <f t="shared" si="170"/>
        <v>#DIV/0!</v>
      </c>
      <c r="AC94" s="267"/>
      <c r="AD94" s="267" t="e">
        <f>AD13/AD15</f>
        <v>#DIV/0!</v>
      </c>
      <c r="AE94" s="271"/>
      <c r="AF94" s="268"/>
      <c r="AG94" s="271" t="e">
        <f t="shared" ref="AG94:AR95" si="171">R94-D94</f>
        <v>#DIV/0!</v>
      </c>
      <c r="AH94" s="271" t="e">
        <f t="shared" si="171"/>
        <v>#DIV/0!</v>
      </c>
      <c r="AI94" s="271" t="e">
        <f t="shared" si="171"/>
        <v>#DIV/0!</v>
      </c>
      <c r="AJ94" s="271" t="e">
        <f t="shared" si="171"/>
        <v>#DIV/0!</v>
      </c>
      <c r="AK94" s="271" t="e">
        <f t="shared" si="171"/>
        <v>#DIV/0!</v>
      </c>
      <c r="AL94" s="271" t="e">
        <f t="shared" si="171"/>
        <v>#DIV/0!</v>
      </c>
      <c r="AM94" s="271" t="e">
        <f t="shared" si="171"/>
        <v>#DIV/0!</v>
      </c>
      <c r="AN94" s="271" t="e">
        <f t="shared" si="171"/>
        <v>#DIV/0!</v>
      </c>
      <c r="AO94" s="271" t="e">
        <f t="shared" si="171"/>
        <v>#DIV/0!</v>
      </c>
      <c r="AP94" s="271" t="e">
        <f t="shared" si="171"/>
        <v>#DIV/0!</v>
      </c>
      <c r="AQ94" s="271" t="e">
        <f>AB94-N94</f>
        <v>#DIV/0!</v>
      </c>
      <c r="AR94" s="271">
        <f t="shared" si="171"/>
        <v>0</v>
      </c>
      <c r="AS94" s="271" t="e">
        <f>AS13/AS15</f>
        <v>#DIV/0!</v>
      </c>
      <c r="AT94" s="268"/>
      <c r="AU94" s="163"/>
      <c r="AV94" s="163"/>
      <c r="AW94" s="163"/>
      <c r="AX94" s="163"/>
      <c r="AY94" s="163"/>
      <c r="AZ94" s="163"/>
      <c r="BA94" s="163"/>
      <c r="BB94" s="163"/>
      <c r="BI94" s="134" t="e">
        <f>BI13/BI15</f>
        <v>#DIV/0!</v>
      </c>
      <c r="BJ94" s="134" t="e">
        <f>BJ13/BJ15</f>
        <v>#DIV/0!</v>
      </c>
      <c r="BK94" s="134" t="e">
        <f>BK13/BK15</f>
        <v>#DIV/0!</v>
      </c>
      <c r="BL94" s="134" t="e">
        <f>BL13/BL15</f>
        <v>#DIV/0!</v>
      </c>
      <c r="BM94" s="134" t="e">
        <f>BM13/BM15</f>
        <v>#DIV/0!</v>
      </c>
      <c r="BO94" s="286" t="e">
        <f>BO13/BO15</f>
        <v>#DIV/0!</v>
      </c>
      <c r="BP94" s="286" t="e">
        <f>BP13/BP15</f>
        <v>#DIV/0!</v>
      </c>
      <c r="BQ94" s="134" t="e">
        <f>BQ13/BQ15</f>
        <v>#DIV/0!</v>
      </c>
      <c r="BR94" s="134" t="e">
        <f>BR13/BR15</f>
        <v>#DIV/0!</v>
      </c>
      <c r="BS94" s="134" t="e">
        <f>BS13/BS15</f>
        <v>#DIV/0!</v>
      </c>
      <c r="BU94" s="134"/>
      <c r="BV94" s="134"/>
      <c r="BW94" s="134"/>
      <c r="BX94" s="134"/>
      <c r="BY94" s="134"/>
    </row>
    <row r="95" spans="1:80" ht="15.6" thickBot="1">
      <c r="A95" s="550"/>
      <c r="B95" s="275" t="s">
        <v>60</v>
      </c>
      <c r="C95" s="276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68"/>
      <c r="R95" s="277" t="e">
        <f t="shared" ref="R95:AB95" si="172">R14/R15</f>
        <v>#DIV/0!</v>
      </c>
      <c r="S95" s="277" t="e">
        <f t="shared" si="172"/>
        <v>#DIV/0!</v>
      </c>
      <c r="T95" s="277" t="e">
        <f t="shared" si="172"/>
        <v>#DIV/0!</v>
      </c>
      <c r="U95" s="277" t="e">
        <f t="shared" si="172"/>
        <v>#DIV/0!</v>
      </c>
      <c r="V95" s="277" t="e">
        <f t="shared" si="172"/>
        <v>#DIV/0!</v>
      </c>
      <c r="W95" s="277" t="e">
        <f t="shared" si="172"/>
        <v>#DIV/0!</v>
      </c>
      <c r="X95" s="277" t="e">
        <f t="shared" si="172"/>
        <v>#DIV/0!</v>
      </c>
      <c r="Y95" s="277" t="e">
        <f t="shared" si="172"/>
        <v>#DIV/0!</v>
      </c>
      <c r="Z95" s="277" t="e">
        <f t="shared" si="172"/>
        <v>#DIV/0!</v>
      </c>
      <c r="AA95" s="277" t="e">
        <f t="shared" si="172"/>
        <v>#DIV/0!</v>
      </c>
      <c r="AB95" s="287" t="e">
        <f t="shared" si="172"/>
        <v>#DIV/0!</v>
      </c>
      <c r="AC95" s="277"/>
      <c r="AD95" s="277" t="e">
        <f>AD14/AD15</f>
        <v>#DIV/0!</v>
      </c>
      <c r="AE95" s="271"/>
      <c r="AF95" s="268"/>
      <c r="AG95" s="280" t="e">
        <f t="shared" si="171"/>
        <v>#DIV/0!</v>
      </c>
      <c r="AH95" s="280" t="e">
        <f t="shared" si="171"/>
        <v>#DIV/0!</v>
      </c>
      <c r="AI95" s="280" t="e">
        <f t="shared" si="171"/>
        <v>#DIV/0!</v>
      </c>
      <c r="AJ95" s="280" t="e">
        <f t="shared" si="171"/>
        <v>#DIV/0!</v>
      </c>
      <c r="AK95" s="280" t="e">
        <f t="shared" si="171"/>
        <v>#DIV/0!</v>
      </c>
      <c r="AL95" s="280" t="e">
        <f t="shared" si="171"/>
        <v>#DIV/0!</v>
      </c>
      <c r="AM95" s="280" t="e">
        <f t="shared" si="171"/>
        <v>#DIV/0!</v>
      </c>
      <c r="AN95" s="280" t="e">
        <f t="shared" si="171"/>
        <v>#DIV/0!</v>
      </c>
      <c r="AO95" s="280" t="e">
        <f t="shared" si="171"/>
        <v>#DIV/0!</v>
      </c>
      <c r="AP95" s="280" t="e">
        <f t="shared" si="171"/>
        <v>#DIV/0!</v>
      </c>
      <c r="AQ95" s="280" t="e">
        <f>AB95-N95</f>
        <v>#DIV/0!</v>
      </c>
      <c r="AR95" s="280">
        <f t="shared" si="171"/>
        <v>0</v>
      </c>
      <c r="AS95" s="280" t="e">
        <f>AS14/AS15</f>
        <v>#DIV/0!</v>
      </c>
      <c r="AT95" s="268"/>
      <c r="AU95" s="281"/>
      <c r="AV95" s="281"/>
      <c r="AW95" s="281"/>
      <c r="AX95" s="281"/>
      <c r="AY95" s="281"/>
      <c r="AZ95" s="281"/>
      <c r="BA95" s="281"/>
      <c r="BB95" s="281"/>
      <c r="BI95" s="141" t="e">
        <f>BI14/BI15</f>
        <v>#DIV/0!</v>
      </c>
      <c r="BJ95" s="141" t="e">
        <f>BJ14/BJ15</f>
        <v>#DIV/0!</v>
      </c>
      <c r="BK95" s="141" t="e">
        <f>BK14/BK15</f>
        <v>#DIV/0!</v>
      </c>
      <c r="BL95" s="141" t="e">
        <f>BL14/BL15</f>
        <v>#DIV/0!</v>
      </c>
      <c r="BM95" s="141" t="e">
        <f>BM14/BM15</f>
        <v>#DIV/0!</v>
      </c>
      <c r="BO95" s="282" t="e">
        <f>BO14/BO15</f>
        <v>#DIV/0!</v>
      </c>
      <c r="BP95" s="282" t="e">
        <f>BP14/BP15</f>
        <v>#DIV/0!</v>
      </c>
      <c r="BQ95" s="141" t="e">
        <f>BQ14/BQ15</f>
        <v>#DIV/0!</v>
      </c>
      <c r="BR95" s="141" t="e">
        <f>BR14/BR15</f>
        <v>#DIV/0!</v>
      </c>
      <c r="BS95" s="141" t="e">
        <f>BS14/BS15</f>
        <v>#DIV/0!</v>
      </c>
      <c r="BU95" s="141"/>
      <c r="BV95" s="141"/>
      <c r="BW95" s="141"/>
      <c r="BX95" s="141"/>
      <c r="BY95" s="141"/>
    </row>
    <row r="96" spans="1:80" ht="15.6" thickTop="1">
      <c r="A96" s="254"/>
      <c r="B96" s="128"/>
      <c r="C96" s="183"/>
      <c r="D96" s="231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29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6"/>
      <c r="AC96" s="231"/>
      <c r="AD96" s="231"/>
      <c r="AE96" s="231"/>
      <c r="AF96" s="229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29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I96" s="237"/>
      <c r="BJ96" s="237"/>
      <c r="BK96" s="237"/>
      <c r="BL96" s="237"/>
      <c r="BM96" s="237"/>
      <c r="BO96" s="288"/>
      <c r="BP96" s="288"/>
      <c r="BQ96" s="237"/>
      <c r="BR96" s="237"/>
      <c r="BS96" s="237"/>
      <c r="BU96" s="237"/>
      <c r="BV96" s="237"/>
      <c r="BW96" s="237"/>
      <c r="BX96" s="237"/>
      <c r="BY96" s="237"/>
    </row>
    <row r="97" spans="1:77">
      <c r="A97" s="549" t="s">
        <v>54</v>
      </c>
      <c r="B97" s="242" t="s">
        <v>59</v>
      </c>
      <c r="C97" s="243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18"/>
      <c r="R97" s="289" t="e">
        <f t="shared" ref="R97:AD97" si="173">R17/R19</f>
        <v>#DIV/0!</v>
      </c>
      <c r="S97" s="289" t="e">
        <f t="shared" si="173"/>
        <v>#DIV/0!</v>
      </c>
      <c r="T97" s="289" t="e">
        <f t="shared" si="173"/>
        <v>#DIV/0!</v>
      </c>
      <c r="U97" s="289">
        <v>0.99938242479269401</v>
      </c>
      <c r="V97" s="289" t="e">
        <f t="shared" si="173"/>
        <v>#DIV/0!</v>
      </c>
      <c r="W97" s="289" t="e">
        <f t="shared" si="173"/>
        <v>#DIV/0!</v>
      </c>
      <c r="X97" s="289" t="e">
        <f t="shared" si="173"/>
        <v>#DIV/0!</v>
      </c>
      <c r="Y97" s="289" t="e">
        <f t="shared" si="173"/>
        <v>#DIV/0!</v>
      </c>
      <c r="Z97" s="289" t="e">
        <f t="shared" si="173"/>
        <v>#DIV/0!</v>
      </c>
      <c r="AA97" s="289" t="e">
        <f t="shared" si="173"/>
        <v>#DIV/0!</v>
      </c>
      <c r="AB97" s="290" t="e">
        <f t="shared" si="173"/>
        <v>#DIV/0!</v>
      </c>
      <c r="AC97" s="289" t="e">
        <f t="shared" si="173"/>
        <v>#DIV/0!</v>
      </c>
      <c r="AD97" s="289" t="e">
        <f t="shared" si="173"/>
        <v>#DIV/0!</v>
      </c>
      <c r="AE97" s="217"/>
      <c r="AF97" s="218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8"/>
      <c r="AU97" s="221" t="e">
        <f t="shared" ref="AU97:BG98" si="174">(R97-D97)/D97</f>
        <v>#DIV/0!</v>
      </c>
      <c r="AV97" s="221" t="e">
        <f t="shared" si="174"/>
        <v>#DIV/0!</v>
      </c>
      <c r="AW97" s="221" t="e">
        <f t="shared" si="174"/>
        <v>#DIV/0!</v>
      </c>
      <c r="AX97" s="221" t="e">
        <f t="shared" si="174"/>
        <v>#DIV/0!</v>
      </c>
      <c r="AY97" s="221" t="e">
        <f t="shared" si="174"/>
        <v>#DIV/0!</v>
      </c>
      <c r="AZ97" s="221" t="e">
        <f t="shared" si="174"/>
        <v>#DIV/0!</v>
      </c>
      <c r="BA97" s="221" t="e">
        <f t="shared" si="174"/>
        <v>#DIV/0!</v>
      </c>
      <c r="BB97" s="221" t="e">
        <f t="shared" si="174"/>
        <v>#DIV/0!</v>
      </c>
      <c r="BC97" s="221" t="e">
        <f t="shared" si="174"/>
        <v>#DIV/0!</v>
      </c>
      <c r="BD97" s="221" t="e">
        <f t="shared" si="174"/>
        <v>#DIV/0!</v>
      </c>
      <c r="BE97" s="221" t="e">
        <f>(AB97-N97)/N97</f>
        <v>#DIV/0!</v>
      </c>
      <c r="BF97" s="221" t="e">
        <f t="shared" si="174"/>
        <v>#DIV/0!</v>
      </c>
      <c r="BG97" s="221" t="e">
        <f t="shared" si="174"/>
        <v>#DIV/0!</v>
      </c>
      <c r="BI97" s="289" t="e">
        <f>BI17/BI19</f>
        <v>#DIV/0!</v>
      </c>
      <c r="BJ97" s="289" t="e">
        <f>BJ17/BJ19</f>
        <v>#DIV/0!</v>
      </c>
      <c r="BK97" s="289" t="e">
        <f>BK17/BK19</f>
        <v>#DIV/0!</v>
      </c>
      <c r="BL97" s="289" t="e">
        <f>BL17/BL19</f>
        <v>#DIV/0!</v>
      </c>
      <c r="BM97" s="289" t="e">
        <f>BM17/BM19</f>
        <v>#DIV/0!</v>
      </c>
      <c r="BO97" s="291" t="e">
        <f>BO17/BO19</f>
        <v>#DIV/0!</v>
      </c>
      <c r="BP97" s="291" t="e">
        <f>BP17/BP19</f>
        <v>#DIV/0!</v>
      </c>
      <c r="BQ97" s="289" t="e">
        <f>BQ17/BQ19</f>
        <v>#DIV/0!</v>
      </c>
      <c r="BR97" s="289" t="e">
        <f>BR17/BR19</f>
        <v>#DIV/0!</v>
      </c>
      <c r="BS97" s="289" t="e">
        <f>BS17/BS19</f>
        <v>#DIV/0!</v>
      </c>
      <c r="BU97" s="189" t="e">
        <f t="shared" ref="BU97:BY98" si="175">BO97/BI97</f>
        <v>#DIV/0!</v>
      </c>
      <c r="BV97" s="189" t="e">
        <f t="shared" si="175"/>
        <v>#DIV/0!</v>
      </c>
      <c r="BW97" s="189" t="e">
        <f t="shared" si="175"/>
        <v>#DIV/0!</v>
      </c>
      <c r="BX97" s="189" t="e">
        <f t="shared" si="175"/>
        <v>#DIV/0!</v>
      </c>
      <c r="BY97" s="189" t="e">
        <f t="shared" si="175"/>
        <v>#DIV/0!</v>
      </c>
    </row>
    <row r="98" spans="1:77" ht="15.6" thickBot="1">
      <c r="A98" s="550"/>
      <c r="B98" s="275" t="s">
        <v>60</v>
      </c>
      <c r="C98" s="248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18"/>
      <c r="R98" s="292" t="e">
        <f t="shared" ref="R98:AD98" si="176">R18/R19</f>
        <v>#DIV/0!</v>
      </c>
      <c r="S98" s="292" t="e">
        <f t="shared" si="176"/>
        <v>#DIV/0!</v>
      </c>
      <c r="T98" s="292" t="e">
        <f t="shared" si="176"/>
        <v>#DIV/0!</v>
      </c>
      <c r="U98" s="292">
        <v>6.1757520730594062E-4</v>
      </c>
      <c r="V98" s="292" t="e">
        <f t="shared" si="176"/>
        <v>#DIV/0!</v>
      </c>
      <c r="W98" s="292" t="e">
        <f t="shared" si="176"/>
        <v>#DIV/0!</v>
      </c>
      <c r="X98" s="292" t="e">
        <f t="shared" si="176"/>
        <v>#DIV/0!</v>
      </c>
      <c r="Y98" s="292" t="e">
        <f t="shared" si="176"/>
        <v>#DIV/0!</v>
      </c>
      <c r="Z98" s="292" t="e">
        <f t="shared" si="176"/>
        <v>#DIV/0!</v>
      </c>
      <c r="AA98" s="292" t="e">
        <f t="shared" si="176"/>
        <v>#DIV/0!</v>
      </c>
      <c r="AB98" s="293" t="e">
        <f t="shared" si="176"/>
        <v>#DIV/0!</v>
      </c>
      <c r="AC98" s="292" t="e">
        <f t="shared" si="176"/>
        <v>#DIV/0!</v>
      </c>
      <c r="AD98" s="292" t="e">
        <f t="shared" si="176"/>
        <v>#DIV/0!</v>
      </c>
      <c r="AE98" s="217"/>
      <c r="AF98" s="218"/>
      <c r="AG98" s="224"/>
      <c r="AH98" s="224"/>
      <c r="AI98" s="224"/>
      <c r="AJ98" s="224"/>
      <c r="AK98" s="224"/>
      <c r="AL98" s="224"/>
      <c r="AM98" s="224"/>
      <c r="AN98" s="224"/>
      <c r="AO98" s="224"/>
      <c r="AP98" s="224"/>
      <c r="AQ98" s="224"/>
      <c r="AR98" s="224"/>
      <c r="AS98" s="224"/>
      <c r="AT98" s="218"/>
      <c r="AU98" s="164" t="e">
        <f t="shared" si="174"/>
        <v>#DIV/0!</v>
      </c>
      <c r="AV98" s="164" t="e">
        <f t="shared" si="174"/>
        <v>#DIV/0!</v>
      </c>
      <c r="AW98" s="164" t="e">
        <f t="shared" si="174"/>
        <v>#DIV/0!</v>
      </c>
      <c r="AX98" s="164" t="e">
        <f t="shared" si="174"/>
        <v>#DIV/0!</v>
      </c>
      <c r="AY98" s="164" t="e">
        <f t="shared" si="174"/>
        <v>#DIV/0!</v>
      </c>
      <c r="AZ98" s="164" t="e">
        <f t="shared" si="174"/>
        <v>#DIV/0!</v>
      </c>
      <c r="BA98" s="164" t="e">
        <f t="shared" si="174"/>
        <v>#DIV/0!</v>
      </c>
      <c r="BB98" s="164" t="e">
        <f t="shared" si="174"/>
        <v>#DIV/0!</v>
      </c>
      <c r="BC98" s="164" t="e">
        <f t="shared" si="174"/>
        <v>#DIV/0!</v>
      </c>
      <c r="BD98" s="164" t="e">
        <f t="shared" si="174"/>
        <v>#DIV/0!</v>
      </c>
      <c r="BE98" s="164" t="e">
        <f>(AB98-N98)/N98</f>
        <v>#DIV/0!</v>
      </c>
      <c r="BF98" s="164" t="e">
        <f t="shared" si="174"/>
        <v>#DIV/0!</v>
      </c>
      <c r="BG98" s="164" t="e">
        <f t="shared" si="174"/>
        <v>#DIV/0!</v>
      </c>
      <c r="BI98" s="292" t="e">
        <f>BI18/BI19</f>
        <v>#DIV/0!</v>
      </c>
      <c r="BJ98" s="292" t="e">
        <f>BJ18/BJ19</f>
        <v>#DIV/0!</v>
      </c>
      <c r="BK98" s="292" t="e">
        <f>BK18/BK19</f>
        <v>#DIV/0!</v>
      </c>
      <c r="BL98" s="292" t="e">
        <f>BL18/BL19</f>
        <v>#DIV/0!</v>
      </c>
      <c r="BM98" s="292" t="e">
        <f>BM18/BM19</f>
        <v>#DIV/0!</v>
      </c>
      <c r="BO98" s="294" t="e">
        <f>BO18/BO19</f>
        <v>#DIV/0!</v>
      </c>
      <c r="BP98" s="294" t="e">
        <f>BP18/BP19</f>
        <v>#DIV/0!</v>
      </c>
      <c r="BQ98" s="292" t="e">
        <f>BQ18/BQ19</f>
        <v>#DIV/0!</v>
      </c>
      <c r="BR98" s="292" t="e">
        <f>BR18/BR19</f>
        <v>#DIV/0!</v>
      </c>
      <c r="BS98" s="292" t="e">
        <f>BS18/BS19</f>
        <v>#DIV/0!</v>
      </c>
      <c r="BU98" s="141" t="e">
        <f t="shared" si="175"/>
        <v>#DIV/0!</v>
      </c>
      <c r="BV98" s="141" t="e">
        <f t="shared" si="175"/>
        <v>#DIV/0!</v>
      </c>
      <c r="BW98" s="141" t="e">
        <f t="shared" si="175"/>
        <v>#DIV/0!</v>
      </c>
      <c r="BX98" s="141" t="e">
        <f t="shared" si="175"/>
        <v>#DIV/0!</v>
      </c>
      <c r="BY98" s="141" t="e">
        <f t="shared" si="175"/>
        <v>#DIV/0!</v>
      </c>
    </row>
    <row r="99" spans="1:77" ht="15.6" thickTop="1">
      <c r="A99" s="254"/>
      <c r="B99" s="128"/>
      <c r="C99" s="183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29"/>
      <c r="R99" s="231"/>
      <c r="S99" s="231"/>
      <c r="T99" s="231"/>
      <c r="U99" s="231"/>
      <c r="V99" s="231"/>
      <c r="W99" s="231"/>
      <c r="X99" s="231"/>
      <c r="Y99" s="231"/>
      <c r="Z99" s="231"/>
      <c r="AA99" s="231"/>
      <c r="AB99" s="236"/>
      <c r="AC99" s="231"/>
      <c r="AD99" s="231"/>
      <c r="AE99" s="231"/>
      <c r="AF99" s="229"/>
      <c r="AG99" s="231"/>
      <c r="AH99" s="231"/>
      <c r="AI99" s="231"/>
      <c r="AJ99" s="231"/>
      <c r="AK99" s="231"/>
      <c r="AL99" s="231"/>
      <c r="AM99" s="231"/>
      <c r="AN99" s="231"/>
      <c r="AO99" s="231"/>
      <c r="AP99" s="231"/>
      <c r="AQ99" s="231"/>
      <c r="AR99" s="231"/>
      <c r="AS99" s="231"/>
      <c r="AT99" s="229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I99" s="237"/>
      <c r="BJ99" s="237"/>
      <c r="BK99" s="237"/>
      <c r="BL99" s="237"/>
      <c r="BM99" s="237"/>
      <c r="BO99" s="288"/>
      <c r="BP99" s="288"/>
      <c r="BQ99" s="237"/>
      <c r="BR99" s="237"/>
      <c r="BS99" s="237"/>
      <c r="BU99" s="237"/>
      <c r="BV99" s="237"/>
      <c r="BW99" s="237"/>
      <c r="BX99" s="237"/>
      <c r="BY99" s="237"/>
    </row>
    <row r="100" spans="1:77">
      <c r="A100" s="549" t="s">
        <v>65</v>
      </c>
      <c r="B100" s="242" t="s">
        <v>59</v>
      </c>
      <c r="C100" s="243"/>
      <c r="D100" s="295"/>
      <c r="E100" s="295"/>
      <c r="F100" s="295"/>
      <c r="G100" s="295"/>
      <c r="H100" s="295"/>
      <c r="I100" s="295"/>
      <c r="J100" s="295"/>
      <c r="K100" s="295"/>
      <c r="L100" s="295"/>
      <c r="M100" s="295"/>
      <c r="N100" s="295"/>
      <c r="O100" s="295"/>
      <c r="P100" s="267"/>
      <c r="Q100" s="218"/>
      <c r="R100" s="289" t="e">
        <f t="shared" ref="R100:AD100" si="177">R20/R22</f>
        <v>#DIV/0!</v>
      </c>
      <c r="S100" s="289" t="e">
        <f t="shared" si="177"/>
        <v>#DIV/0!</v>
      </c>
      <c r="T100" s="289" t="e">
        <f t="shared" si="177"/>
        <v>#DIV/0!</v>
      </c>
      <c r="U100" s="289" t="e">
        <f t="shared" si="177"/>
        <v>#DIV/0!</v>
      </c>
      <c r="V100" s="289" t="e">
        <f t="shared" si="177"/>
        <v>#DIV/0!</v>
      </c>
      <c r="W100" s="289" t="e">
        <f t="shared" si="177"/>
        <v>#DIV/0!</v>
      </c>
      <c r="X100" s="289" t="e">
        <f t="shared" si="177"/>
        <v>#DIV/0!</v>
      </c>
      <c r="Y100" s="289" t="e">
        <f t="shared" si="177"/>
        <v>#DIV/0!</v>
      </c>
      <c r="Z100" s="289" t="e">
        <f t="shared" si="177"/>
        <v>#DIV/0!</v>
      </c>
      <c r="AA100" s="289" t="e">
        <f t="shared" si="177"/>
        <v>#DIV/0!</v>
      </c>
      <c r="AB100" s="290" t="e">
        <f t="shared" si="177"/>
        <v>#DIV/0!</v>
      </c>
      <c r="AC100" s="289" t="e">
        <f t="shared" si="177"/>
        <v>#DIV/0!</v>
      </c>
      <c r="AD100" s="289" t="e">
        <f t="shared" si="177"/>
        <v>#DIV/0!</v>
      </c>
      <c r="AE100" s="217"/>
      <c r="AF100" s="218"/>
      <c r="AG100" s="219"/>
      <c r="AH100" s="219"/>
      <c r="AI100" s="219"/>
      <c r="AJ100" s="219"/>
      <c r="AK100" s="219"/>
      <c r="AL100" s="219"/>
      <c r="AM100" s="219"/>
      <c r="AN100" s="219"/>
      <c r="AO100" s="219"/>
      <c r="AP100" s="219"/>
      <c r="AQ100" s="219"/>
      <c r="AR100" s="219"/>
      <c r="AS100" s="219"/>
      <c r="AT100" s="218"/>
      <c r="AU100" s="221" t="e">
        <f t="shared" ref="AU100:BG101" si="178">(R100-D100)/D100</f>
        <v>#DIV/0!</v>
      </c>
      <c r="AV100" s="221" t="e">
        <f t="shared" si="178"/>
        <v>#DIV/0!</v>
      </c>
      <c r="AW100" s="221" t="e">
        <f t="shared" si="178"/>
        <v>#DIV/0!</v>
      </c>
      <c r="AX100" s="221" t="e">
        <f t="shared" si="178"/>
        <v>#DIV/0!</v>
      </c>
      <c r="AY100" s="221" t="e">
        <f t="shared" si="178"/>
        <v>#DIV/0!</v>
      </c>
      <c r="AZ100" s="221" t="e">
        <f t="shared" si="178"/>
        <v>#DIV/0!</v>
      </c>
      <c r="BA100" s="221" t="e">
        <f t="shared" si="178"/>
        <v>#DIV/0!</v>
      </c>
      <c r="BB100" s="221" t="e">
        <f t="shared" si="178"/>
        <v>#DIV/0!</v>
      </c>
      <c r="BC100" s="221" t="e">
        <f t="shared" si="178"/>
        <v>#DIV/0!</v>
      </c>
      <c r="BD100" s="221" t="e">
        <f t="shared" si="178"/>
        <v>#DIV/0!</v>
      </c>
      <c r="BE100" s="221" t="e">
        <f>(AB100-N100)/N100</f>
        <v>#DIV/0!</v>
      </c>
      <c r="BF100" s="221" t="e">
        <f t="shared" si="178"/>
        <v>#DIV/0!</v>
      </c>
      <c r="BG100" s="221" t="e">
        <f t="shared" si="178"/>
        <v>#DIV/0!</v>
      </c>
      <c r="BI100" s="289" t="e">
        <f>BI20/BI22</f>
        <v>#DIV/0!</v>
      </c>
      <c r="BJ100" s="289" t="e">
        <f>BJ20/BJ22</f>
        <v>#DIV/0!</v>
      </c>
      <c r="BK100" s="289" t="e">
        <f>BK20/BK22</f>
        <v>#DIV/0!</v>
      </c>
      <c r="BL100" s="289" t="e">
        <f>BL20/BL22</f>
        <v>#DIV/0!</v>
      </c>
      <c r="BM100" s="289" t="e">
        <f>BM20/BM22</f>
        <v>#DIV/0!</v>
      </c>
      <c r="BO100" s="291" t="e">
        <f>BO20/BO22</f>
        <v>#DIV/0!</v>
      </c>
      <c r="BP100" s="291" t="e">
        <f>BP20/BP22</f>
        <v>#DIV/0!</v>
      </c>
      <c r="BQ100" s="289" t="e">
        <f>BQ20/BQ22</f>
        <v>#DIV/0!</v>
      </c>
      <c r="BR100" s="289" t="e">
        <f>BR20/BR22</f>
        <v>#DIV/0!</v>
      </c>
      <c r="BS100" s="289" t="e">
        <f>BS20/BS22</f>
        <v>#DIV/0!</v>
      </c>
      <c r="BU100" s="189" t="e">
        <f t="shared" ref="BU100:BY101" si="179">BO100/BI100</f>
        <v>#DIV/0!</v>
      </c>
      <c r="BV100" s="189" t="e">
        <f t="shared" si="179"/>
        <v>#DIV/0!</v>
      </c>
      <c r="BW100" s="189" t="e">
        <f t="shared" si="179"/>
        <v>#DIV/0!</v>
      </c>
      <c r="BX100" s="189" t="e">
        <f t="shared" si="179"/>
        <v>#DIV/0!</v>
      </c>
      <c r="BY100" s="189" t="e">
        <f t="shared" si="179"/>
        <v>#DIV/0!</v>
      </c>
    </row>
    <row r="101" spans="1:77" ht="15.6" thickBot="1">
      <c r="A101" s="550"/>
      <c r="B101" s="275" t="s">
        <v>60</v>
      </c>
      <c r="C101" s="248"/>
      <c r="D101" s="296"/>
      <c r="E101" s="296"/>
      <c r="F101" s="296"/>
      <c r="G101" s="296"/>
      <c r="H101" s="296"/>
      <c r="I101" s="296"/>
      <c r="J101" s="296"/>
      <c r="K101" s="296"/>
      <c r="L101" s="296"/>
      <c r="M101" s="296"/>
      <c r="N101" s="296"/>
      <c r="O101" s="296"/>
      <c r="P101" s="277"/>
      <c r="Q101" s="218"/>
      <c r="R101" s="292" t="e">
        <f t="shared" ref="R101:AD101" si="180">R21/R22</f>
        <v>#DIV/0!</v>
      </c>
      <c r="S101" s="292" t="e">
        <f t="shared" si="180"/>
        <v>#DIV/0!</v>
      </c>
      <c r="T101" s="292" t="e">
        <f t="shared" si="180"/>
        <v>#DIV/0!</v>
      </c>
      <c r="U101" s="292" t="e">
        <f t="shared" si="180"/>
        <v>#DIV/0!</v>
      </c>
      <c r="V101" s="292" t="e">
        <f t="shared" si="180"/>
        <v>#DIV/0!</v>
      </c>
      <c r="W101" s="292" t="e">
        <f t="shared" si="180"/>
        <v>#DIV/0!</v>
      </c>
      <c r="X101" s="292" t="e">
        <f t="shared" si="180"/>
        <v>#DIV/0!</v>
      </c>
      <c r="Y101" s="292" t="e">
        <f t="shared" si="180"/>
        <v>#DIV/0!</v>
      </c>
      <c r="Z101" s="292" t="e">
        <f t="shared" si="180"/>
        <v>#DIV/0!</v>
      </c>
      <c r="AA101" s="292" t="e">
        <f t="shared" si="180"/>
        <v>#DIV/0!</v>
      </c>
      <c r="AB101" s="293" t="e">
        <f t="shared" si="180"/>
        <v>#DIV/0!</v>
      </c>
      <c r="AC101" s="292" t="e">
        <f t="shared" si="180"/>
        <v>#DIV/0!</v>
      </c>
      <c r="AD101" s="292" t="e">
        <f t="shared" si="180"/>
        <v>#DIV/0!</v>
      </c>
      <c r="AE101" s="217"/>
      <c r="AF101" s="218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24"/>
      <c r="AT101" s="218"/>
      <c r="AU101" s="164" t="e">
        <f t="shared" si="178"/>
        <v>#DIV/0!</v>
      </c>
      <c r="AV101" s="164" t="e">
        <f t="shared" si="178"/>
        <v>#DIV/0!</v>
      </c>
      <c r="AW101" s="164" t="e">
        <f t="shared" si="178"/>
        <v>#DIV/0!</v>
      </c>
      <c r="AX101" s="164" t="e">
        <f t="shared" si="178"/>
        <v>#DIV/0!</v>
      </c>
      <c r="AY101" s="164" t="e">
        <f t="shared" si="178"/>
        <v>#DIV/0!</v>
      </c>
      <c r="AZ101" s="164" t="e">
        <f t="shared" si="178"/>
        <v>#DIV/0!</v>
      </c>
      <c r="BA101" s="164" t="e">
        <f t="shared" si="178"/>
        <v>#DIV/0!</v>
      </c>
      <c r="BB101" s="164" t="e">
        <f t="shared" si="178"/>
        <v>#DIV/0!</v>
      </c>
      <c r="BC101" s="164" t="e">
        <f t="shared" si="178"/>
        <v>#DIV/0!</v>
      </c>
      <c r="BD101" s="164" t="e">
        <f t="shared" si="178"/>
        <v>#DIV/0!</v>
      </c>
      <c r="BE101" s="164" t="e">
        <f>(AB101-N101)/N101</f>
        <v>#DIV/0!</v>
      </c>
      <c r="BF101" s="164" t="e">
        <f t="shared" si="178"/>
        <v>#DIV/0!</v>
      </c>
      <c r="BG101" s="164" t="e">
        <f t="shared" si="178"/>
        <v>#DIV/0!</v>
      </c>
      <c r="BI101" s="292" t="e">
        <f>BI21/BI22</f>
        <v>#DIV/0!</v>
      </c>
      <c r="BJ101" s="292" t="e">
        <f>BJ21/BJ22</f>
        <v>#DIV/0!</v>
      </c>
      <c r="BK101" s="292" t="e">
        <f>BK21/BK22</f>
        <v>#DIV/0!</v>
      </c>
      <c r="BL101" s="292" t="e">
        <f>BL21/BL22</f>
        <v>#DIV/0!</v>
      </c>
      <c r="BM101" s="292" t="e">
        <f>BM21/BM22</f>
        <v>#DIV/0!</v>
      </c>
      <c r="BO101" s="294" t="e">
        <f>BO21/BO22</f>
        <v>#DIV/0!</v>
      </c>
      <c r="BP101" s="294" t="e">
        <f>BP21/BP22</f>
        <v>#DIV/0!</v>
      </c>
      <c r="BQ101" s="292" t="e">
        <f>BQ21/BQ22</f>
        <v>#DIV/0!</v>
      </c>
      <c r="BR101" s="292" t="e">
        <f>BR21/BR22</f>
        <v>#DIV/0!</v>
      </c>
      <c r="BS101" s="292" t="e">
        <f>BS21/BS22</f>
        <v>#DIV/0!</v>
      </c>
      <c r="BU101" s="141" t="e">
        <f t="shared" si="179"/>
        <v>#DIV/0!</v>
      </c>
      <c r="BV101" s="141" t="e">
        <f t="shared" si="179"/>
        <v>#DIV/0!</v>
      </c>
      <c r="BW101" s="141" t="e">
        <f t="shared" si="179"/>
        <v>#DIV/0!</v>
      </c>
      <c r="BX101" s="141" t="e">
        <f t="shared" si="179"/>
        <v>#DIV/0!</v>
      </c>
      <c r="BY101" s="141" t="e">
        <f t="shared" si="179"/>
        <v>#DIV/0!</v>
      </c>
    </row>
    <row r="102" spans="1:77" ht="16.2" thickTop="1">
      <c r="A102" s="254"/>
      <c r="B102" s="162"/>
      <c r="C102" s="129"/>
      <c r="D102" s="297"/>
      <c r="E102" s="297"/>
      <c r="F102" s="297"/>
      <c r="G102" s="297"/>
      <c r="H102" s="297"/>
      <c r="I102" s="297"/>
      <c r="J102" s="297"/>
      <c r="K102" s="297"/>
      <c r="L102" s="297"/>
      <c r="M102" s="297"/>
      <c r="N102" s="297"/>
      <c r="O102" s="297"/>
      <c r="P102" s="297"/>
      <c r="Q102" s="145"/>
      <c r="R102" s="298"/>
      <c r="S102" s="298"/>
      <c r="T102" s="298"/>
      <c r="U102" s="298"/>
      <c r="V102" s="298"/>
      <c r="W102" s="298"/>
      <c r="X102" s="298"/>
      <c r="Y102" s="298"/>
      <c r="Z102" s="298"/>
      <c r="AA102" s="298"/>
      <c r="AB102" s="299"/>
      <c r="AC102" s="298"/>
      <c r="AD102" s="298"/>
      <c r="AE102" s="148"/>
      <c r="AF102" s="149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  <c r="AQ102" s="131"/>
      <c r="AR102" s="131"/>
      <c r="AS102" s="131"/>
      <c r="AT102" s="129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I102" s="298"/>
      <c r="BJ102" s="298"/>
      <c r="BK102" s="298"/>
      <c r="BL102" s="298"/>
      <c r="BM102" s="298"/>
      <c r="BO102" s="300"/>
      <c r="BP102" s="300"/>
      <c r="BQ102" s="298"/>
      <c r="BR102" s="298"/>
      <c r="BS102" s="298"/>
      <c r="BU102" s="134"/>
      <c r="BV102" s="134"/>
      <c r="BW102" s="134"/>
      <c r="BX102" s="134"/>
      <c r="BY102" s="134"/>
    </row>
    <row r="103" spans="1:77">
      <c r="A103" s="549" t="s">
        <v>51</v>
      </c>
      <c r="B103" s="242" t="s">
        <v>59</v>
      </c>
      <c r="C103" s="243"/>
      <c r="D103" s="295"/>
      <c r="E103" s="295"/>
      <c r="F103" s="295"/>
      <c r="G103" s="295"/>
      <c r="H103" s="295"/>
      <c r="I103" s="295"/>
      <c r="J103" s="295"/>
      <c r="K103" s="295"/>
      <c r="L103" s="295"/>
      <c r="M103" s="295"/>
      <c r="N103" s="295"/>
      <c r="O103" s="295"/>
      <c r="P103" s="295"/>
      <c r="Q103" s="218"/>
      <c r="R103" s="289">
        <f t="shared" ref="R103:AD103" si="181">R25/R27</f>
        <v>0.91068185703975657</v>
      </c>
      <c r="S103" s="289">
        <f t="shared" si="181"/>
        <v>0.92039734547186181</v>
      </c>
      <c r="T103" s="289">
        <f t="shared" si="181"/>
        <v>0.92145674388812304</v>
      </c>
      <c r="U103" s="289">
        <f t="shared" si="181"/>
        <v>0.92027172548051583</v>
      </c>
      <c r="V103" s="289">
        <f t="shared" si="181"/>
        <v>0.91099188539750353</v>
      </c>
      <c r="W103" s="289">
        <f t="shared" si="181"/>
        <v>0.88357265597920809</v>
      </c>
      <c r="X103" s="289">
        <f t="shared" si="181"/>
        <v>0.92067217397717704</v>
      </c>
      <c r="Y103" s="289">
        <f t="shared" si="181"/>
        <v>0.94084216698957046</v>
      </c>
      <c r="Z103" s="289">
        <f t="shared" si="181"/>
        <v>0.94378497909669501</v>
      </c>
      <c r="AA103" s="289" t="e">
        <f t="shared" si="181"/>
        <v>#DIV/0!</v>
      </c>
      <c r="AB103" s="290" t="e">
        <f t="shared" si="181"/>
        <v>#DIV/0!</v>
      </c>
      <c r="AC103" s="289" t="e">
        <f t="shared" si="181"/>
        <v>#DIV/0!</v>
      </c>
      <c r="AD103" s="289">
        <f t="shared" si="181"/>
        <v>0.92516198602560185</v>
      </c>
      <c r="AE103" s="217"/>
      <c r="AF103" s="218"/>
      <c r="AG103" s="219">
        <f t="shared" ref="AG103:AR104" si="182">R103-D103</f>
        <v>0.91068185703975657</v>
      </c>
      <c r="AH103" s="219">
        <f t="shared" si="182"/>
        <v>0.92039734547186181</v>
      </c>
      <c r="AI103" s="219">
        <f t="shared" si="182"/>
        <v>0.92145674388812304</v>
      </c>
      <c r="AJ103" s="219">
        <f t="shared" si="182"/>
        <v>0.92027172548051583</v>
      </c>
      <c r="AK103" s="219">
        <f t="shared" si="182"/>
        <v>0.91099188539750353</v>
      </c>
      <c r="AL103" s="219">
        <f t="shared" si="182"/>
        <v>0.88357265597920809</v>
      </c>
      <c r="AM103" s="219">
        <f t="shared" si="182"/>
        <v>0.92067217397717704</v>
      </c>
      <c r="AN103" s="219">
        <f t="shared" si="182"/>
        <v>0.94084216698957046</v>
      </c>
      <c r="AO103" s="219">
        <f t="shared" si="182"/>
        <v>0.94378497909669501</v>
      </c>
      <c r="AP103" s="219" t="e">
        <f t="shared" si="182"/>
        <v>#DIV/0!</v>
      </c>
      <c r="AQ103" s="219" t="e">
        <f>AB103-N103</f>
        <v>#DIV/0!</v>
      </c>
      <c r="AR103" s="219" t="e">
        <f t="shared" si="182"/>
        <v>#DIV/0!</v>
      </c>
      <c r="AS103" s="219" t="e">
        <f>SUM(AG103:AR103)</f>
        <v>#DIV/0!</v>
      </c>
      <c r="AT103" s="218"/>
      <c r="AU103" s="221" t="e">
        <f t="shared" ref="AU103:BG104" si="183">(R103-D103)/D103</f>
        <v>#DIV/0!</v>
      </c>
      <c r="AV103" s="221" t="e">
        <f t="shared" si="183"/>
        <v>#DIV/0!</v>
      </c>
      <c r="AW103" s="221" t="e">
        <f t="shared" si="183"/>
        <v>#DIV/0!</v>
      </c>
      <c r="AX103" s="221" t="e">
        <f t="shared" si="183"/>
        <v>#DIV/0!</v>
      </c>
      <c r="AY103" s="221" t="e">
        <f t="shared" si="183"/>
        <v>#DIV/0!</v>
      </c>
      <c r="AZ103" s="221" t="e">
        <f t="shared" si="183"/>
        <v>#DIV/0!</v>
      </c>
      <c r="BA103" s="221" t="e">
        <f t="shared" si="183"/>
        <v>#DIV/0!</v>
      </c>
      <c r="BB103" s="221" t="e">
        <f t="shared" si="183"/>
        <v>#DIV/0!</v>
      </c>
      <c r="BC103" s="221" t="e">
        <f t="shared" si="183"/>
        <v>#DIV/0!</v>
      </c>
      <c r="BD103" s="221" t="e">
        <f t="shared" si="183"/>
        <v>#DIV/0!</v>
      </c>
      <c r="BE103" s="221" t="e">
        <f>(AB103-N103)/N103</f>
        <v>#DIV/0!</v>
      </c>
      <c r="BF103" s="221" t="e">
        <f t="shared" si="183"/>
        <v>#DIV/0!</v>
      </c>
      <c r="BG103" s="221" t="e">
        <f t="shared" si="183"/>
        <v>#DIV/0!</v>
      </c>
      <c r="BI103" s="289">
        <f>BI25/BI27</f>
        <v>1</v>
      </c>
      <c r="BJ103" s="289">
        <f>BJ25/BJ27</f>
        <v>1</v>
      </c>
      <c r="BK103" s="289">
        <f>BK25/BK27</f>
        <v>1</v>
      </c>
      <c r="BL103" s="289">
        <f>BL25/BL27</f>
        <v>1</v>
      </c>
      <c r="BM103" s="289">
        <f>BM25/BM27</f>
        <v>1</v>
      </c>
      <c r="BO103" s="291">
        <f>BO25/BO27</f>
        <v>0.91795266779320606</v>
      </c>
      <c r="BP103" s="291">
        <f>BP25/BP27</f>
        <v>0.90363818101489368</v>
      </c>
      <c r="BQ103" s="289">
        <f>BQ25/BQ27</f>
        <v>0.93590354984640922</v>
      </c>
      <c r="BR103" s="289" t="e">
        <f>BR25/BR27</f>
        <v>#DIV/0!</v>
      </c>
      <c r="BS103" s="289">
        <f>BS25/BS27</f>
        <v>0.92516198602560185</v>
      </c>
      <c r="BU103" s="189">
        <f t="shared" ref="BU103:BY104" si="184">BO103/BI103</f>
        <v>0.91795266779320606</v>
      </c>
      <c r="BV103" s="189">
        <f t="shared" si="184"/>
        <v>0.90363818101489368</v>
      </c>
      <c r="BW103" s="189">
        <f t="shared" si="184"/>
        <v>0.93590354984640922</v>
      </c>
      <c r="BX103" s="189" t="e">
        <f t="shared" si="184"/>
        <v>#DIV/0!</v>
      </c>
      <c r="BY103" s="189">
        <f t="shared" si="184"/>
        <v>0.92516198602560185</v>
      </c>
    </row>
    <row r="104" spans="1:77" ht="15.6" thickBot="1">
      <c r="A104" s="550"/>
      <c r="B104" s="275" t="s">
        <v>60</v>
      </c>
      <c r="C104" s="248"/>
      <c r="D104" s="301"/>
      <c r="E104" s="301"/>
      <c r="F104" s="301"/>
      <c r="G104" s="301"/>
      <c r="H104" s="301"/>
      <c r="I104" s="301"/>
      <c r="J104" s="301"/>
      <c r="K104" s="301"/>
      <c r="L104" s="301"/>
      <c r="M104" s="301"/>
      <c r="N104" s="301"/>
      <c r="O104" s="301"/>
      <c r="P104" s="301"/>
      <c r="Q104" s="218"/>
      <c r="R104" s="292">
        <f t="shared" ref="R104:AD104" si="185">R26/R27</f>
        <v>8.931814296024343E-2</v>
      </c>
      <c r="S104" s="292">
        <f t="shared" si="185"/>
        <v>7.9602654528138223E-2</v>
      </c>
      <c r="T104" s="292">
        <f t="shared" si="185"/>
        <v>7.8543256111876916E-2</v>
      </c>
      <c r="U104" s="292">
        <f t="shared" si="185"/>
        <v>7.9728274519484194E-2</v>
      </c>
      <c r="V104" s="292">
        <f t="shared" si="185"/>
        <v>8.9008114602496469E-2</v>
      </c>
      <c r="W104" s="292">
        <f t="shared" si="185"/>
        <v>0.11642734402079193</v>
      </c>
      <c r="X104" s="292">
        <f t="shared" si="185"/>
        <v>7.9327826022822928E-2</v>
      </c>
      <c r="Y104" s="292">
        <f t="shared" si="185"/>
        <v>5.915783301042956E-2</v>
      </c>
      <c r="Z104" s="292">
        <f t="shared" si="185"/>
        <v>5.6215020903305005E-2</v>
      </c>
      <c r="AA104" s="292" t="e">
        <f t="shared" si="185"/>
        <v>#DIV/0!</v>
      </c>
      <c r="AB104" s="293" t="e">
        <f t="shared" si="185"/>
        <v>#DIV/0!</v>
      </c>
      <c r="AC104" s="292" t="e">
        <f t="shared" si="185"/>
        <v>#DIV/0!</v>
      </c>
      <c r="AD104" s="292">
        <f t="shared" si="185"/>
        <v>7.4838013974398168E-2</v>
      </c>
      <c r="AE104" s="217"/>
      <c r="AF104" s="218"/>
      <c r="AG104" s="224">
        <f t="shared" si="182"/>
        <v>8.931814296024343E-2</v>
      </c>
      <c r="AH104" s="224">
        <f t="shared" si="182"/>
        <v>7.9602654528138223E-2</v>
      </c>
      <c r="AI104" s="224">
        <f t="shared" si="182"/>
        <v>7.8543256111876916E-2</v>
      </c>
      <c r="AJ104" s="224">
        <f t="shared" si="182"/>
        <v>7.9728274519484194E-2</v>
      </c>
      <c r="AK104" s="224">
        <f t="shared" si="182"/>
        <v>8.9008114602496469E-2</v>
      </c>
      <c r="AL104" s="224">
        <f t="shared" si="182"/>
        <v>0.11642734402079193</v>
      </c>
      <c r="AM104" s="224">
        <f t="shared" si="182"/>
        <v>7.9327826022822928E-2</v>
      </c>
      <c r="AN104" s="224">
        <f t="shared" si="182"/>
        <v>5.915783301042956E-2</v>
      </c>
      <c r="AO104" s="224">
        <f t="shared" si="182"/>
        <v>5.6215020903305005E-2</v>
      </c>
      <c r="AP104" s="224" t="e">
        <f t="shared" si="182"/>
        <v>#DIV/0!</v>
      </c>
      <c r="AQ104" s="224" t="e">
        <f>AB104-N104</f>
        <v>#DIV/0!</v>
      </c>
      <c r="AR104" s="224" t="e">
        <f t="shared" si="182"/>
        <v>#DIV/0!</v>
      </c>
      <c r="AS104" s="224" t="e">
        <f>SUM(AG104:AR104)</f>
        <v>#DIV/0!</v>
      </c>
      <c r="AT104" s="218"/>
      <c r="AU104" s="164" t="e">
        <f t="shared" si="183"/>
        <v>#DIV/0!</v>
      </c>
      <c r="AV104" s="164" t="e">
        <f t="shared" si="183"/>
        <v>#DIV/0!</v>
      </c>
      <c r="AW104" s="164" t="e">
        <f t="shared" si="183"/>
        <v>#DIV/0!</v>
      </c>
      <c r="AX104" s="164" t="e">
        <f t="shared" si="183"/>
        <v>#DIV/0!</v>
      </c>
      <c r="AY104" s="164" t="e">
        <f t="shared" si="183"/>
        <v>#DIV/0!</v>
      </c>
      <c r="AZ104" s="164" t="e">
        <f t="shared" si="183"/>
        <v>#DIV/0!</v>
      </c>
      <c r="BA104" s="164" t="e">
        <f t="shared" si="183"/>
        <v>#DIV/0!</v>
      </c>
      <c r="BB104" s="164" t="e">
        <f t="shared" si="183"/>
        <v>#DIV/0!</v>
      </c>
      <c r="BC104" s="164" t="e">
        <f t="shared" si="183"/>
        <v>#DIV/0!</v>
      </c>
      <c r="BD104" s="164" t="e">
        <f t="shared" si="183"/>
        <v>#DIV/0!</v>
      </c>
      <c r="BE104" s="164" t="e">
        <f>(AB104-N104)/N104</f>
        <v>#DIV/0!</v>
      </c>
      <c r="BF104" s="164" t="e">
        <f t="shared" si="183"/>
        <v>#DIV/0!</v>
      </c>
      <c r="BG104" s="164" t="e">
        <f t="shared" si="183"/>
        <v>#DIV/0!</v>
      </c>
      <c r="BI104" s="292">
        <f>BI26/BI27</f>
        <v>0</v>
      </c>
      <c r="BJ104" s="292">
        <f>BJ26/BJ27</f>
        <v>0</v>
      </c>
      <c r="BK104" s="292">
        <f>BK26/BK27</f>
        <v>0</v>
      </c>
      <c r="BL104" s="292">
        <f>BL26/BL27</f>
        <v>0</v>
      </c>
      <c r="BM104" s="292">
        <f>BM26/BM27</f>
        <v>0</v>
      </c>
      <c r="BO104" s="294">
        <f>BO26/BO27</f>
        <v>8.2047332206793916E-2</v>
      </c>
      <c r="BP104" s="294">
        <f>BP26/BP27</f>
        <v>9.6361818985106276E-2</v>
      </c>
      <c r="BQ104" s="292">
        <f>BQ26/BQ27</f>
        <v>6.4096450153590737E-2</v>
      </c>
      <c r="BR104" s="292" t="e">
        <f>BR26/BR27</f>
        <v>#DIV/0!</v>
      </c>
      <c r="BS104" s="292">
        <f>BS26/BS27</f>
        <v>7.4838013974398168E-2</v>
      </c>
      <c r="BU104" s="141" t="e">
        <f t="shared" si="184"/>
        <v>#DIV/0!</v>
      </c>
      <c r="BV104" s="141" t="e">
        <f t="shared" si="184"/>
        <v>#DIV/0!</v>
      </c>
      <c r="BW104" s="141" t="e">
        <f t="shared" si="184"/>
        <v>#DIV/0!</v>
      </c>
      <c r="BX104" s="141" t="e">
        <f t="shared" si="184"/>
        <v>#DIV/0!</v>
      </c>
      <c r="BY104" s="141" t="e">
        <f t="shared" si="184"/>
        <v>#DIV/0!</v>
      </c>
    </row>
    <row r="105" spans="1:77" ht="16.2" thickTop="1">
      <c r="A105" s="254"/>
      <c r="B105" s="162"/>
      <c r="C105" s="129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45"/>
      <c r="R105" s="298"/>
      <c r="S105" s="298"/>
      <c r="T105" s="298"/>
      <c r="U105" s="298"/>
      <c r="V105" s="298"/>
      <c r="W105" s="298"/>
      <c r="X105" s="298"/>
      <c r="Y105" s="298"/>
      <c r="Z105" s="298"/>
      <c r="AA105" s="298"/>
      <c r="AB105" s="299"/>
      <c r="AC105" s="298"/>
      <c r="AD105" s="298"/>
      <c r="AE105" s="148"/>
      <c r="AF105" s="149"/>
      <c r="AG105" s="131"/>
      <c r="AH105" s="131"/>
      <c r="AI105" s="131"/>
      <c r="AJ105" s="131"/>
      <c r="AK105" s="131"/>
      <c r="AL105" s="131"/>
      <c r="AM105" s="131"/>
      <c r="AN105" s="131"/>
      <c r="AO105" s="131"/>
      <c r="AP105" s="131"/>
      <c r="AQ105" s="131"/>
      <c r="AR105" s="131"/>
      <c r="AS105" s="131"/>
      <c r="AT105" s="129"/>
      <c r="AU105" s="163"/>
      <c r="AV105" s="163"/>
      <c r="AW105" s="163"/>
      <c r="AX105" s="163"/>
      <c r="AY105" s="163"/>
      <c r="AZ105" s="163"/>
      <c r="BA105" s="163"/>
      <c r="BB105" s="163"/>
      <c r="BC105" s="163"/>
      <c r="BD105" s="163"/>
      <c r="BE105" s="163"/>
      <c r="BF105" s="163"/>
      <c r="BG105" s="163"/>
      <c r="BI105" s="298"/>
      <c r="BJ105" s="298"/>
      <c r="BK105" s="298"/>
      <c r="BL105" s="298"/>
      <c r="BM105" s="298"/>
      <c r="BO105" s="298"/>
      <c r="BP105" s="298"/>
      <c r="BQ105" s="298"/>
      <c r="BR105" s="298"/>
      <c r="BS105" s="298"/>
      <c r="BU105" s="134"/>
      <c r="BV105" s="134"/>
      <c r="BW105" s="134"/>
      <c r="BX105" s="134"/>
      <c r="BY105" s="134"/>
    </row>
    <row r="106" spans="1:77">
      <c r="A106" s="549" t="s">
        <v>57</v>
      </c>
      <c r="B106" s="242" t="s">
        <v>59</v>
      </c>
      <c r="C106" s="243"/>
      <c r="D106" s="257"/>
      <c r="E106" s="257"/>
      <c r="F106" s="257"/>
      <c r="G106" s="257"/>
      <c r="H106" s="257"/>
      <c r="I106" s="257"/>
      <c r="J106" s="257"/>
      <c r="K106" s="257"/>
      <c r="L106" s="257"/>
      <c r="M106" s="257"/>
      <c r="N106" s="257"/>
      <c r="O106" s="257"/>
      <c r="P106" s="257"/>
      <c r="Q106" s="218"/>
      <c r="R106" s="267" t="e">
        <f>SUM(R5,R13,R17,#REF!,#REF!,R25)/R28</f>
        <v>#REF!</v>
      </c>
      <c r="S106" s="267" t="e">
        <f>SUM(S5,S13,S17,#REF!,#REF!,S25)/S28</f>
        <v>#REF!</v>
      </c>
      <c r="T106" s="267" t="e">
        <f>SUM(T5,T13,T17,#REF!,#REF!,T25)/T28</f>
        <v>#REF!</v>
      </c>
      <c r="U106" s="267" t="e">
        <f>SUM(U5,U13,U17,#REF!,#REF!,U25)/U28</f>
        <v>#REF!</v>
      </c>
      <c r="V106" s="267" t="e">
        <f>SUM(V5,V13,V17,#REF!,#REF!,V25)/V28</f>
        <v>#REF!</v>
      </c>
      <c r="W106" s="267" t="e">
        <f>SUM(W5,W13,W17,#REF!,#REF!,W25)/W28</f>
        <v>#REF!</v>
      </c>
      <c r="X106" s="267" t="e">
        <f>SUM(X5,X13,X17,#REF!,#REF!,X25)/X28</f>
        <v>#REF!</v>
      </c>
      <c r="Y106" s="267" t="e">
        <f>SUM(Y5,Y13,Y17,#REF!,#REF!,Y25)/Y28</f>
        <v>#REF!</v>
      </c>
      <c r="Z106" s="267" t="e">
        <f>SUM(Z5,Z13,Z17,#REF!,#REF!,Z25)/Z28</f>
        <v>#REF!</v>
      </c>
      <c r="AA106" s="267" t="e">
        <f>SUM(AA5,AA13,AA17,#REF!,#REF!,AA25)/AA28</f>
        <v>#REF!</v>
      </c>
      <c r="AB106" s="285" t="e">
        <f>SUM(AB5,AB13,AB17,#REF!,#REF!,AB25)/AB28</f>
        <v>#REF!</v>
      </c>
      <c r="AC106" s="267" t="e">
        <f>SUM(AC5,AC13,AC17,#REF!,#REF!,AC25)/AC28</f>
        <v>#REF!</v>
      </c>
      <c r="AD106" s="267" t="e">
        <f>SUM(AD5,AD13,AD17,#REF!,#REF!,AD25)/AD28</f>
        <v>#REF!</v>
      </c>
      <c r="AE106" s="217"/>
      <c r="AF106" s="218"/>
      <c r="AG106" s="219" t="e">
        <f t="shared" ref="AG106:AR107" si="186">R106-D106</f>
        <v>#REF!</v>
      </c>
      <c r="AH106" s="219" t="e">
        <f t="shared" si="186"/>
        <v>#REF!</v>
      </c>
      <c r="AI106" s="219" t="e">
        <f t="shared" si="186"/>
        <v>#REF!</v>
      </c>
      <c r="AJ106" s="219" t="e">
        <f t="shared" si="186"/>
        <v>#REF!</v>
      </c>
      <c r="AK106" s="219" t="e">
        <f t="shared" si="186"/>
        <v>#REF!</v>
      </c>
      <c r="AL106" s="219" t="e">
        <f t="shared" si="186"/>
        <v>#REF!</v>
      </c>
      <c r="AM106" s="219" t="e">
        <f t="shared" si="186"/>
        <v>#REF!</v>
      </c>
      <c r="AN106" s="219" t="e">
        <f t="shared" si="186"/>
        <v>#REF!</v>
      </c>
      <c r="AO106" s="219" t="e">
        <f t="shared" si="186"/>
        <v>#REF!</v>
      </c>
      <c r="AP106" s="219" t="e">
        <f t="shared" si="186"/>
        <v>#REF!</v>
      </c>
      <c r="AQ106" s="219" t="e">
        <f>AB106-N106</f>
        <v>#REF!</v>
      </c>
      <c r="AR106" s="219" t="e">
        <f t="shared" si="186"/>
        <v>#REF!</v>
      </c>
      <c r="AS106" s="219" t="e">
        <f>SUM(AG106:AR106)</f>
        <v>#REF!</v>
      </c>
      <c r="AT106" s="218"/>
      <c r="AU106" s="221" t="e">
        <f t="shared" ref="AU106:BG107" si="187">(R106-D106)/D106</f>
        <v>#REF!</v>
      </c>
      <c r="AV106" s="221" t="e">
        <f t="shared" si="187"/>
        <v>#REF!</v>
      </c>
      <c r="AW106" s="221" t="e">
        <f t="shared" si="187"/>
        <v>#REF!</v>
      </c>
      <c r="AX106" s="221" t="e">
        <f t="shared" si="187"/>
        <v>#REF!</v>
      </c>
      <c r="AY106" s="221" t="e">
        <f t="shared" si="187"/>
        <v>#REF!</v>
      </c>
      <c r="AZ106" s="221" t="e">
        <f t="shared" si="187"/>
        <v>#REF!</v>
      </c>
      <c r="BA106" s="221" t="e">
        <f t="shared" si="187"/>
        <v>#REF!</v>
      </c>
      <c r="BB106" s="221" t="e">
        <f t="shared" si="187"/>
        <v>#REF!</v>
      </c>
      <c r="BC106" s="221" t="e">
        <f t="shared" si="187"/>
        <v>#REF!</v>
      </c>
      <c r="BD106" s="221" t="e">
        <f t="shared" si="187"/>
        <v>#REF!</v>
      </c>
      <c r="BE106" s="221" t="e">
        <f>(AB106-N106)/N106</f>
        <v>#REF!</v>
      </c>
      <c r="BF106" s="221" t="e">
        <f t="shared" si="187"/>
        <v>#REF!</v>
      </c>
      <c r="BG106" s="221" t="e">
        <f t="shared" si="187"/>
        <v>#REF!</v>
      </c>
      <c r="BI106" s="267" t="e">
        <f>SUM(BI5,BI13,BI17,#REF!,#REF!,BI25)/BI28</f>
        <v>#REF!</v>
      </c>
      <c r="BJ106" s="267" t="e">
        <f>SUM(BJ5,BJ13,BJ17,#REF!,#REF!,BJ25)/BJ28</f>
        <v>#REF!</v>
      </c>
      <c r="BK106" s="267" t="e">
        <f>SUM(BK5,BK13,BK17,#REF!,#REF!,BK25)/BK28</f>
        <v>#REF!</v>
      </c>
      <c r="BL106" s="267" t="e">
        <f>SUM(BL5,BL13,BL17,#REF!,#REF!,BL25)/BL28</f>
        <v>#REF!</v>
      </c>
      <c r="BM106" s="267" t="e">
        <f>SUM(BM5,BM13,BM17,#REF!,#REF!,BM25)/BM28</f>
        <v>#REF!</v>
      </c>
      <c r="BO106" s="267" t="e">
        <f>SUM(BO5,BO13,BO17,#REF!,#REF!,BO25)/BO28</f>
        <v>#REF!</v>
      </c>
      <c r="BP106" s="267" t="e">
        <f>SUM(BP5,BP13,BP17,#REF!,#REF!,BP25)/BP28</f>
        <v>#REF!</v>
      </c>
      <c r="BQ106" s="267" t="e">
        <f>SUM(BQ5,BQ13,BQ17,#REF!,#REF!,BQ25)/BQ28</f>
        <v>#REF!</v>
      </c>
      <c r="BR106" s="267" t="e">
        <f>SUM(BR5,BR13,BR17,#REF!,#REF!,BR25)/BR28</f>
        <v>#REF!</v>
      </c>
      <c r="BS106" s="267" t="e">
        <f>SUM(BS5,BS13,BS17,#REF!,#REF!,BS25)/BS28</f>
        <v>#REF!</v>
      </c>
      <c r="BU106" s="189" t="e">
        <f t="shared" ref="BU106:BY107" si="188">BO106/BI106</f>
        <v>#REF!</v>
      </c>
      <c r="BV106" s="189" t="e">
        <f t="shared" si="188"/>
        <v>#REF!</v>
      </c>
      <c r="BW106" s="189" t="e">
        <f t="shared" si="188"/>
        <v>#REF!</v>
      </c>
      <c r="BX106" s="189" t="e">
        <f t="shared" si="188"/>
        <v>#REF!</v>
      </c>
      <c r="BY106" s="189" t="e">
        <f t="shared" si="188"/>
        <v>#REF!</v>
      </c>
    </row>
    <row r="107" spans="1:77" ht="15.6" thickBot="1">
      <c r="A107" s="550"/>
      <c r="B107" s="275" t="s">
        <v>60</v>
      </c>
      <c r="C107" s="248"/>
      <c r="D107" s="260"/>
      <c r="E107" s="260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18"/>
      <c r="R107" s="277" t="e">
        <f>1-R106</f>
        <v>#REF!</v>
      </c>
      <c r="S107" s="277" t="e">
        <f t="shared" ref="S107:AD107" si="189">1-S106</f>
        <v>#REF!</v>
      </c>
      <c r="T107" s="277" t="e">
        <f t="shared" si="189"/>
        <v>#REF!</v>
      </c>
      <c r="U107" s="277" t="e">
        <f t="shared" si="189"/>
        <v>#REF!</v>
      </c>
      <c r="V107" s="277" t="e">
        <f t="shared" si="189"/>
        <v>#REF!</v>
      </c>
      <c r="W107" s="277" t="e">
        <f t="shared" si="189"/>
        <v>#REF!</v>
      </c>
      <c r="X107" s="277" t="e">
        <f t="shared" si="189"/>
        <v>#REF!</v>
      </c>
      <c r="Y107" s="277" t="e">
        <f t="shared" si="189"/>
        <v>#REF!</v>
      </c>
      <c r="Z107" s="277" t="e">
        <f t="shared" si="189"/>
        <v>#REF!</v>
      </c>
      <c r="AA107" s="277" t="e">
        <f t="shared" si="189"/>
        <v>#REF!</v>
      </c>
      <c r="AB107" s="287" t="e">
        <f t="shared" si="189"/>
        <v>#REF!</v>
      </c>
      <c r="AC107" s="277" t="e">
        <f t="shared" si="189"/>
        <v>#REF!</v>
      </c>
      <c r="AD107" s="277" t="e">
        <f t="shared" si="189"/>
        <v>#REF!</v>
      </c>
      <c r="AE107" s="217"/>
      <c r="AF107" s="218"/>
      <c r="AG107" s="224" t="e">
        <f t="shared" si="186"/>
        <v>#REF!</v>
      </c>
      <c r="AH107" s="224" t="e">
        <f t="shared" si="186"/>
        <v>#REF!</v>
      </c>
      <c r="AI107" s="224" t="e">
        <f t="shared" si="186"/>
        <v>#REF!</v>
      </c>
      <c r="AJ107" s="224" t="e">
        <f t="shared" si="186"/>
        <v>#REF!</v>
      </c>
      <c r="AK107" s="224" t="e">
        <f t="shared" si="186"/>
        <v>#REF!</v>
      </c>
      <c r="AL107" s="224" t="e">
        <f t="shared" si="186"/>
        <v>#REF!</v>
      </c>
      <c r="AM107" s="224" t="e">
        <f t="shared" si="186"/>
        <v>#REF!</v>
      </c>
      <c r="AN107" s="224" t="e">
        <f t="shared" si="186"/>
        <v>#REF!</v>
      </c>
      <c r="AO107" s="224" t="e">
        <f t="shared" si="186"/>
        <v>#REF!</v>
      </c>
      <c r="AP107" s="224" t="e">
        <f t="shared" si="186"/>
        <v>#REF!</v>
      </c>
      <c r="AQ107" s="224" t="e">
        <f>AB107-N107</f>
        <v>#REF!</v>
      </c>
      <c r="AR107" s="224" t="e">
        <f t="shared" si="186"/>
        <v>#REF!</v>
      </c>
      <c r="AS107" s="224" t="e">
        <f>SUM(AG107:AR107)</f>
        <v>#REF!</v>
      </c>
      <c r="AT107" s="218"/>
      <c r="AU107" s="164" t="e">
        <f t="shared" si="187"/>
        <v>#REF!</v>
      </c>
      <c r="AV107" s="164" t="e">
        <f t="shared" si="187"/>
        <v>#REF!</v>
      </c>
      <c r="AW107" s="164" t="e">
        <f t="shared" si="187"/>
        <v>#REF!</v>
      </c>
      <c r="AX107" s="164" t="e">
        <f t="shared" si="187"/>
        <v>#REF!</v>
      </c>
      <c r="AY107" s="164" t="e">
        <f t="shared" si="187"/>
        <v>#REF!</v>
      </c>
      <c r="AZ107" s="164" t="e">
        <f t="shared" si="187"/>
        <v>#REF!</v>
      </c>
      <c r="BA107" s="164" t="e">
        <f t="shared" si="187"/>
        <v>#REF!</v>
      </c>
      <c r="BB107" s="164" t="e">
        <f t="shared" si="187"/>
        <v>#REF!</v>
      </c>
      <c r="BC107" s="164" t="e">
        <f t="shared" si="187"/>
        <v>#REF!</v>
      </c>
      <c r="BD107" s="164" t="e">
        <f t="shared" si="187"/>
        <v>#REF!</v>
      </c>
      <c r="BE107" s="164" t="e">
        <f>(AB107-N107)/N107</f>
        <v>#REF!</v>
      </c>
      <c r="BF107" s="164" t="e">
        <f t="shared" si="187"/>
        <v>#REF!</v>
      </c>
      <c r="BG107" s="164" t="e">
        <f t="shared" si="187"/>
        <v>#REF!</v>
      </c>
      <c r="BI107" s="277" t="e">
        <f>1-BI106</f>
        <v>#REF!</v>
      </c>
      <c r="BJ107" s="277" t="e">
        <f>1-BJ106</f>
        <v>#REF!</v>
      </c>
      <c r="BK107" s="277" t="e">
        <f>1-BK106</f>
        <v>#REF!</v>
      </c>
      <c r="BL107" s="277" t="e">
        <f>1-BL106</f>
        <v>#REF!</v>
      </c>
      <c r="BM107" s="277" t="e">
        <f>1-BM106</f>
        <v>#REF!</v>
      </c>
      <c r="BO107" s="277" t="e">
        <f>1-BO106</f>
        <v>#REF!</v>
      </c>
      <c r="BP107" s="277" t="e">
        <f>1-BP106</f>
        <v>#REF!</v>
      </c>
      <c r="BQ107" s="277" t="e">
        <f>1-BQ106</f>
        <v>#REF!</v>
      </c>
      <c r="BR107" s="277" t="e">
        <f>1-BR106</f>
        <v>#REF!</v>
      </c>
      <c r="BS107" s="277" t="e">
        <f>1-BS106</f>
        <v>#REF!</v>
      </c>
      <c r="BU107" s="141" t="e">
        <f t="shared" si="188"/>
        <v>#REF!</v>
      </c>
      <c r="BV107" s="141" t="e">
        <f t="shared" si="188"/>
        <v>#REF!</v>
      </c>
      <c r="BW107" s="141" t="e">
        <f t="shared" si="188"/>
        <v>#REF!</v>
      </c>
      <c r="BX107" s="141" t="e">
        <f t="shared" si="188"/>
        <v>#REF!</v>
      </c>
      <c r="BY107" s="141" t="e">
        <f t="shared" si="188"/>
        <v>#REF!</v>
      </c>
    </row>
    <row r="108" spans="1:77" ht="15.6" thickTop="1"/>
  </sheetData>
  <mergeCells count="17">
    <mergeCell ref="A94:A95"/>
    <mergeCell ref="A97:A98"/>
    <mergeCell ref="A100:A101"/>
    <mergeCell ref="A103:A104"/>
    <mergeCell ref="A106:A107"/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303" customWidth="1"/>
    <col min="2" max="2" width="4.44140625" style="303" customWidth="1"/>
    <col min="3" max="3" width="30.109375" style="303" customWidth="1"/>
    <col min="4" max="4" width="16.44140625" style="303" bestFit="1" customWidth="1"/>
    <col min="5" max="6" width="15.109375" style="303" bestFit="1" customWidth="1"/>
    <col min="7" max="7" width="16.44140625" style="303" bestFit="1" customWidth="1"/>
    <col min="8" max="9" width="15.109375" style="303" bestFit="1" customWidth="1"/>
    <col min="10" max="10" width="16.44140625" style="303" bestFit="1" customWidth="1"/>
    <col min="11" max="12" width="15.109375" style="303" bestFit="1" customWidth="1"/>
    <col min="13" max="13" width="16.44140625" style="303" bestFit="1" customWidth="1"/>
    <col min="14" max="15" width="15.109375" style="303" bestFit="1" customWidth="1"/>
    <col min="16" max="16" width="16.44140625" style="302" bestFit="1" customWidth="1"/>
    <col min="17" max="17" width="13.44140625" style="303" bestFit="1" customWidth="1"/>
    <col min="18" max="20" width="15.44140625" style="303" bestFit="1" customWidth="1"/>
    <col min="21" max="22" width="17.44140625" style="303" customWidth="1"/>
    <col min="23" max="28" width="15.44140625" style="303" bestFit="1" customWidth="1"/>
    <col min="29" max="29" width="15.44140625" style="303" customWidth="1"/>
    <col min="30" max="30" width="17.77734375" style="303" customWidth="1"/>
    <col min="31" max="31" width="8" style="303" customWidth="1"/>
    <col min="32" max="44" width="17" style="303" customWidth="1"/>
    <col min="45" max="58" width="12" style="303" customWidth="1"/>
    <col min="59" max="16384" width="12.44140625" style="303"/>
  </cols>
  <sheetData>
    <row r="2" spans="1:58" s="302" customFormat="1">
      <c r="D2" s="302" t="s">
        <v>26</v>
      </c>
      <c r="R2" s="302" t="s">
        <v>27</v>
      </c>
      <c r="AF2" s="302" t="s">
        <v>72</v>
      </c>
      <c r="AT2" s="302" t="s">
        <v>73</v>
      </c>
    </row>
    <row r="3" spans="1:58">
      <c r="D3" s="304" t="s">
        <v>33</v>
      </c>
      <c r="E3" s="304" t="s">
        <v>34</v>
      </c>
      <c r="F3" s="304" t="s">
        <v>35</v>
      </c>
      <c r="G3" s="304" t="s">
        <v>36</v>
      </c>
      <c r="H3" s="304" t="s">
        <v>37</v>
      </c>
      <c r="I3" s="304" t="s">
        <v>38</v>
      </c>
      <c r="J3" s="304" t="s">
        <v>39</v>
      </c>
      <c r="K3" s="304" t="s">
        <v>40</v>
      </c>
      <c r="L3" s="304" t="s">
        <v>41</v>
      </c>
      <c r="M3" s="304" t="s">
        <v>42</v>
      </c>
      <c r="N3" s="304" t="s">
        <v>43</v>
      </c>
      <c r="O3" s="304" t="s">
        <v>44</v>
      </c>
      <c r="P3" s="304" t="s">
        <v>74</v>
      </c>
      <c r="R3" s="305" t="s">
        <v>33</v>
      </c>
      <c r="S3" s="305" t="s">
        <v>34</v>
      </c>
      <c r="T3" s="305" t="s">
        <v>35</v>
      </c>
      <c r="U3" s="305" t="s">
        <v>36</v>
      </c>
      <c r="V3" s="305" t="s">
        <v>37</v>
      </c>
      <c r="W3" s="305" t="s">
        <v>38</v>
      </c>
      <c r="X3" s="305" t="s">
        <v>39</v>
      </c>
      <c r="Y3" s="305" t="s">
        <v>40</v>
      </c>
      <c r="Z3" s="305" t="s">
        <v>41</v>
      </c>
      <c r="AA3" s="305" t="s">
        <v>42</v>
      </c>
      <c r="AB3" s="305" t="s">
        <v>43</v>
      </c>
      <c r="AC3" s="305" t="s">
        <v>44</v>
      </c>
      <c r="AD3" s="305" t="s">
        <v>75</v>
      </c>
      <c r="AF3" s="306" t="s">
        <v>33</v>
      </c>
      <c r="AG3" s="306" t="s">
        <v>34</v>
      </c>
      <c r="AH3" s="306" t="s">
        <v>35</v>
      </c>
      <c r="AI3" s="306" t="s">
        <v>36</v>
      </c>
      <c r="AJ3" s="306" t="s">
        <v>37</v>
      </c>
      <c r="AK3" s="306" t="s">
        <v>38</v>
      </c>
      <c r="AL3" s="306" t="s">
        <v>39</v>
      </c>
      <c r="AM3" s="306" t="s">
        <v>40</v>
      </c>
      <c r="AN3" s="306" t="s">
        <v>41</v>
      </c>
      <c r="AO3" s="306" t="s">
        <v>42</v>
      </c>
      <c r="AP3" s="306" t="s">
        <v>43</v>
      </c>
      <c r="AQ3" s="306" t="s">
        <v>44</v>
      </c>
      <c r="AR3" s="306" t="s">
        <v>75</v>
      </c>
      <c r="AT3" s="303" t="s">
        <v>33</v>
      </c>
      <c r="AU3" s="303" t="s">
        <v>34</v>
      </c>
      <c r="AV3" s="303" t="s">
        <v>35</v>
      </c>
      <c r="AW3" s="303" t="s">
        <v>36</v>
      </c>
      <c r="AX3" s="303" t="s">
        <v>37</v>
      </c>
      <c r="AY3" s="303" t="s">
        <v>38</v>
      </c>
      <c r="AZ3" s="303" t="s">
        <v>39</v>
      </c>
      <c r="BA3" s="303" t="s">
        <v>40</v>
      </c>
      <c r="BB3" s="303" t="s">
        <v>41</v>
      </c>
      <c r="BC3" s="303" t="s">
        <v>42</v>
      </c>
      <c r="BD3" s="303" t="s">
        <v>43</v>
      </c>
      <c r="BE3" s="303" t="s">
        <v>44</v>
      </c>
      <c r="BF3" s="303" t="s">
        <v>75</v>
      </c>
    </row>
    <row r="4" spans="1:58">
      <c r="A4" s="302" t="s">
        <v>76</v>
      </c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R4" s="307"/>
    </row>
    <row r="5" spans="1:58">
      <c r="B5" s="303" t="s">
        <v>77</v>
      </c>
    </row>
    <row r="6" spans="1:58">
      <c r="C6" s="303" t="s">
        <v>78</v>
      </c>
      <c r="D6" s="308" t="e">
        <f>#REF!</f>
        <v>#REF!</v>
      </c>
      <c r="E6" s="308" t="e">
        <f>#REF!</f>
        <v>#REF!</v>
      </c>
      <c r="F6" s="308" t="e">
        <f>#REF!</f>
        <v>#REF!</v>
      </c>
      <c r="G6" s="308" t="e">
        <f>#REF!</f>
        <v>#REF!</v>
      </c>
      <c r="H6" s="308" t="e">
        <f>#REF!</f>
        <v>#REF!</v>
      </c>
      <c r="I6" s="308" t="e">
        <f>#REF!</f>
        <v>#REF!</v>
      </c>
      <c r="J6" s="308" t="e">
        <f>#REF!</f>
        <v>#REF!</v>
      </c>
      <c r="K6" s="308" t="e">
        <f>#REF!</f>
        <v>#REF!</v>
      </c>
      <c r="L6" s="308" t="e">
        <f>#REF!</f>
        <v>#REF!</v>
      </c>
      <c r="M6" s="308" t="e">
        <f>#REF!</f>
        <v>#REF!</v>
      </c>
      <c r="N6" s="308" t="e">
        <f>#REF!</f>
        <v>#REF!</v>
      </c>
      <c r="O6" s="308" t="e">
        <f>#REF!</f>
        <v>#REF!</v>
      </c>
      <c r="P6" s="309" t="e">
        <f>SUM(D6:O6)</f>
        <v>#REF!</v>
      </c>
      <c r="R6" s="308" t="e">
        <f>#REF!</f>
        <v>#REF!</v>
      </c>
      <c r="S6" s="308" t="e">
        <f>#REF!</f>
        <v>#REF!</v>
      </c>
      <c r="T6" s="308" t="e">
        <f>#REF!</f>
        <v>#REF!</v>
      </c>
      <c r="U6" s="308" t="e">
        <f>#REF!</f>
        <v>#REF!</v>
      </c>
      <c r="V6" s="308" t="e">
        <f>#REF!</f>
        <v>#REF!</v>
      </c>
      <c r="W6" s="308" t="e">
        <f>#REF!</f>
        <v>#REF!</v>
      </c>
      <c r="X6" s="308" t="e">
        <f>#REF!</f>
        <v>#REF!</v>
      </c>
      <c r="Y6" s="308" t="e">
        <f>#REF!</f>
        <v>#REF!</v>
      </c>
      <c r="Z6" s="308" t="e">
        <f>#REF!</f>
        <v>#REF!</v>
      </c>
      <c r="AA6" s="308" t="e">
        <f>#REF!</f>
        <v>#REF!</v>
      </c>
      <c r="AB6" s="308" t="e">
        <f>#REF!</f>
        <v>#REF!</v>
      </c>
      <c r="AC6" s="308" t="e">
        <f>#REF!</f>
        <v>#REF!</v>
      </c>
      <c r="AD6" s="309" t="e">
        <f>SUM(R6:AC6)</f>
        <v>#REF!</v>
      </c>
      <c r="AF6" s="310" t="e">
        <f>R6-D6</f>
        <v>#REF!</v>
      </c>
      <c r="AG6" s="310" t="e">
        <f t="shared" ref="AG6:AQ9" si="0">S6-E6</f>
        <v>#REF!</v>
      </c>
      <c r="AH6" s="310" t="e">
        <f t="shared" si="0"/>
        <v>#REF!</v>
      </c>
      <c r="AI6" s="310" t="e">
        <f t="shared" si="0"/>
        <v>#REF!</v>
      </c>
      <c r="AJ6" s="310" t="e">
        <f t="shared" si="0"/>
        <v>#REF!</v>
      </c>
      <c r="AK6" s="310" t="e">
        <f t="shared" si="0"/>
        <v>#REF!</v>
      </c>
      <c r="AL6" s="310" t="e">
        <f t="shared" si="0"/>
        <v>#REF!</v>
      </c>
      <c r="AM6" s="310" t="e">
        <f t="shared" si="0"/>
        <v>#REF!</v>
      </c>
      <c r="AN6" s="310" t="e">
        <f t="shared" si="0"/>
        <v>#REF!</v>
      </c>
      <c r="AO6" s="310" t="e">
        <f t="shared" si="0"/>
        <v>#REF!</v>
      </c>
      <c r="AP6" s="310" t="e">
        <f t="shared" si="0"/>
        <v>#REF!</v>
      </c>
      <c r="AQ6" s="310" t="e">
        <f t="shared" si="0"/>
        <v>#REF!</v>
      </c>
      <c r="AR6" s="309" t="e">
        <f>SUM(AF6:AQ6)</f>
        <v>#REF!</v>
      </c>
      <c r="AT6" s="311" t="e">
        <f>R6/D6</f>
        <v>#REF!</v>
      </c>
      <c r="AU6" s="311" t="e">
        <f t="shared" ref="AU6:BF10" si="1">S6/E6</f>
        <v>#REF!</v>
      </c>
      <c r="AV6" s="311" t="e">
        <f t="shared" si="1"/>
        <v>#REF!</v>
      </c>
      <c r="AW6" s="311" t="e">
        <f t="shared" si="1"/>
        <v>#REF!</v>
      </c>
      <c r="AX6" s="311" t="e">
        <f t="shared" si="1"/>
        <v>#REF!</v>
      </c>
      <c r="AY6" s="311" t="e">
        <f t="shared" si="1"/>
        <v>#REF!</v>
      </c>
      <c r="AZ6" s="311" t="e">
        <f t="shared" si="1"/>
        <v>#REF!</v>
      </c>
      <c r="BA6" s="311" t="e">
        <f t="shared" si="1"/>
        <v>#REF!</v>
      </c>
      <c r="BB6" s="311" t="e">
        <f t="shared" si="1"/>
        <v>#REF!</v>
      </c>
      <c r="BC6" s="311" t="e">
        <f t="shared" si="1"/>
        <v>#REF!</v>
      </c>
      <c r="BD6" s="311" t="e">
        <f t="shared" si="1"/>
        <v>#REF!</v>
      </c>
      <c r="BE6" s="311" t="e">
        <f t="shared" si="1"/>
        <v>#REF!</v>
      </c>
      <c r="BF6" s="311" t="e">
        <f t="shared" si="1"/>
        <v>#REF!</v>
      </c>
    </row>
    <row r="7" spans="1:58">
      <c r="C7" s="303" t="s">
        <v>79</v>
      </c>
      <c r="D7" s="308" t="e">
        <f>#REF!</f>
        <v>#REF!</v>
      </c>
      <c r="E7" s="308" t="e">
        <f>#REF!</f>
        <v>#REF!</v>
      </c>
      <c r="F7" s="308" t="e">
        <f>#REF!</f>
        <v>#REF!</v>
      </c>
      <c r="G7" s="308" t="e">
        <f>#REF!</f>
        <v>#REF!</v>
      </c>
      <c r="H7" s="308" t="e">
        <f>#REF!</f>
        <v>#REF!</v>
      </c>
      <c r="I7" s="308" t="e">
        <f>#REF!</f>
        <v>#REF!</v>
      </c>
      <c r="J7" s="308" t="e">
        <f>#REF!</f>
        <v>#REF!</v>
      </c>
      <c r="K7" s="308" t="e">
        <f>#REF!</f>
        <v>#REF!</v>
      </c>
      <c r="L7" s="308" t="e">
        <f>#REF!</f>
        <v>#REF!</v>
      </c>
      <c r="M7" s="308" t="e">
        <f>#REF!</f>
        <v>#REF!</v>
      </c>
      <c r="N7" s="308" t="e">
        <f>#REF!</f>
        <v>#REF!</v>
      </c>
      <c r="O7" s="308" t="e">
        <f>#REF!</f>
        <v>#REF!</v>
      </c>
      <c r="P7" s="309" t="e">
        <f>SUM(D7:O7)</f>
        <v>#REF!</v>
      </c>
      <c r="R7" s="308" t="e">
        <f>#REF!</f>
        <v>#REF!</v>
      </c>
      <c r="S7" s="308" t="e">
        <f>#REF!</f>
        <v>#REF!</v>
      </c>
      <c r="T7" s="308" t="e">
        <f>#REF!</f>
        <v>#REF!</v>
      </c>
      <c r="U7" s="308" t="e">
        <f>#REF!</f>
        <v>#REF!</v>
      </c>
      <c r="V7" s="308" t="e">
        <f>#REF!</f>
        <v>#REF!</v>
      </c>
      <c r="W7" s="308" t="e">
        <f>#REF!</f>
        <v>#REF!</v>
      </c>
      <c r="X7" s="308" t="e">
        <f>#REF!</f>
        <v>#REF!</v>
      </c>
      <c r="Y7" s="308" t="e">
        <f>#REF!</f>
        <v>#REF!</v>
      </c>
      <c r="Z7" s="308" t="e">
        <f>#REF!</f>
        <v>#REF!</v>
      </c>
      <c r="AA7" s="308" t="e">
        <f>#REF!</f>
        <v>#REF!</v>
      </c>
      <c r="AB7" s="308" t="e">
        <f>#REF!</f>
        <v>#REF!</v>
      </c>
      <c r="AC7" s="308" t="e">
        <f>#REF!</f>
        <v>#REF!</v>
      </c>
      <c r="AD7" s="309" t="e">
        <f>SUM(R7:AC7)</f>
        <v>#REF!</v>
      </c>
      <c r="AF7" s="310" t="e">
        <f>R7-D7</f>
        <v>#REF!</v>
      </c>
      <c r="AG7" s="310" t="e">
        <f t="shared" si="0"/>
        <v>#REF!</v>
      </c>
      <c r="AH7" s="310" t="e">
        <f t="shared" si="0"/>
        <v>#REF!</v>
      </c>
      <c r="AI7" s="310" t="e">
        <f t="shared" si="0"/>
        <v>#REF!</v>
      </c>
      <c r="AJ7" s="310" t="e">
        <f t="shared" si="0"/>
        <v>#REF!</v>
      </c>
      <c r="AK7" s="310" t="e">
        <f t="shared" si="0"/>
        <v>#REF!</v>
      </c>
      <c r="AL7" s="310" t="e">
        <f t="shared" si="0"/>
        <v>#REF!</v>
      </c>
      <c r="AM7" s="310" t="e">
        <f t="shared" si="0"/>
        <v>#REF!</v>
      </c>
      <c r="AN7" s="310" t="e">
        <f t="shared" si="0"/>
        <v>#REF!</v>
      </c>
      <c r="AO7" s="310" t="e">
        <f t="shared" si="0"/>
        <v>#REF!</v>
      </c>
      <c r="AP7" s="310" t="e">
        <f t="shared" si="0"/>
        <v>#REF!</v>
      </c>
      <c r="AQ7" s="310" t="e">
        <f t="shared" si="0"/>
        <v>#REF!</v>
      </c>
      <c r="AR7" s="309" t="e">
        <f>SUM(AF7:AQ7)</f>
        <v>#REF!</v>
      </c>
      <c r="AT7" s="311" t="e">
        <f t="shared" ref="AT7:AT10" si="2">R7/D7</f>
        <v>#REF!</v>
      </c>
      <c r="AU7" s="311" t="e">
        <f t="shared" si="1"/>
        <v>#REF!</v>
      </c>
      <c r="AV7" s="311" t="e">
        <f t="shared" si="1"/>
        <v>#REF!</v>
      </c>
      <c r="AW7" s="311" t="e">
        <f t="shared" si="1"/>
        <v>#REF!</v>
      </c>
      <c r="AX7" s="311" t="e">
        <f t="shared" si="1"/>
        <v>#REF!</v>
      </c>
      <c r="AY7" s="311" t="e">
        <f t="shared" si="1"/>
        <v>#REF!</v>
      </c>
      <c r="AZ7" s="311" t="e">
        <f t="shared" si="1"/>
        <v>#REF!</v>
      </c>
      <c r="BA7" s="311" t="e">
        <f t="shared" si="1"/>
        <v>#REF!</v>
      </c>
      <c r="BB7" s="311" t="e">
        <f t="shared" si="1"/>
        <v>#REF!</v>
      </c>
      <c r="BC7" s="311" t="e">
        <f t="shared" si="1"/>
        <v>#REF!</v>
      </c>
      <c r="BD7" s="311" t="e">
        <f t="shared" si="1"/>
        <v>#REF!</v>
      </c>
      <c r="BE7" s="311" t="e">
        <f t="shared" si="1"/>
        <v>#REF!</v>
      </c>
      <c r="BF7" s="311" t="e">
        <f t="shared" si="1"/>
        <v>#REF!</v>
      </c>
    </row>
    <row r="8" spans="1:58">
      <c r="C8" s="303" t="s">
        <v>80</v>
      </c>
      <c r="D8" s="308" t="e">
        <f>#REF!</f>
        <v>#REF!</v>
      </c>
      <c r="E8" s="308" t="e">
        <f>#REF!</f>
        <v>#REF!</v>
      </c>
      <c r="F8" s="308" t="e">
        <f>#REF!</f>
        <v>#REF!</v>
      </c>
      <c r="G8" s="308" t="e">
        <f>#REF!</f>
        <v>#REF!</v>
      </c>
      <c r="H8" s="308" t="e">
        <f>#REF!</f>
        <v>#REF!</v>
      </c>
      <c r="I8" s="308" t="e">
        <f>#REF!</f>
        <v>#REF!</v>
      </c>
      <c r="J8" s="308" t="e">
        <f>#REF!</f>
        <v>#REF!</v>
      </c>
      <c r="K8" s="308" t="e">
        <f>#REF!</f>
        <v>#REF!</v>
      </c>
      <c r="L8" s="308" t="e">
        <f>#REF!</f>
        <v>#REF!</v>
      </c>
      <c r="M8" s="308" t="e">
        <f>#REF!</f>
        <v>#REF!</v>
      </c>
      <c r="N8" s="308" t="e">
        <f>#REF!</f>
        <v>#REF!</v>
      </c>
      <c r="O8" s="308" t="e">
        <f>#REF!</f>
        <v>#REF!</v>
      </c>
      <c r="P8" s="309" t="e">
        <f>SUM(D8:O8)</f>
        <v>#REF!</v>
      </c>
      <c r="R8" s="308" t="e">
        <f>#REF!</f>
        <v>#REF!</v>
      </c>
      <c r="S8" s="308" t="e">
        <f>#REF!</f>
        <v>#REF!</v>
      </c>
      <c r="T8" s="308" t="e">
        <f>#REF!</f>
        <v>#REF!</v>
      </c>
      <c r="U8" s="308" t="e">
        <f>#REF!</f>
        <v>#REF!</v>
      </c>
      <c r="V8" s="308" t="e">
        <f>#REF!</f>
        <v>#REF!</v>
      </c>
      <c r="W8" s="308" t="e">
        <f>#REF!</f>
        <v>#REF!</v>
      </c>
      <c r="X8" s="308" t="e">
        <f>#REF!</f>
        <v>#REF!</v>
      </c>
      <c r="Y8" s="308" t="e">
        <f>#REF!</f>
        <v>#REF!</v>
      </c>
      <c r="Z8" s="308" t="e">
        <f>#REF!</f>
        <v>#REF!</v>
      </c>
      <c r="AA8" s="308" t="e">
        <f>#REF!</f>
        <v>#REF!</v>
      </c>
      <c r="AB8" s="308" t="e">
        <f>#REF!</f>
        <v>#REF!</v>
      </c>
      <c r="AC8" s="308" t="e">
        <f>#REF!</f>
        <v>#REF!</v>
      </c>
      <c r="AD8" s="309" t="e">
        <f>SUM(R8:AC8)</f>
        <v>#REF!</v>
      </c>
      <c r="AF8" s="310" t="e">
        <f>R8-D8</f>
        <v>#REF!</v>
      </c>
      <c r="AG8" s="310" t="e">
        <f t="shared" si="0"/>
        <v>#REF!</v>
      </c>
      <c r="AH8" s="310" t="e">
        <f t="shared" si="0"/>
        <v>#REF!</v>
      </c>
      <c r="AI8" s="310" t="e">
        <f t="shared" si="0"/>
        <v>#REF!</v>
      </c>
      <c r="AJ8" s="310" t="e">
        <f t="shared" si="0"/>
        <v>#REF!</v>
      </c>
      <c r="AK8" s="310" t="e">
        <f t="shared" si="0"/>
        <v>#REF!</v>
      </c>
      <c r="AL8" s="310" t="e">
        <f t="shared" si="0"/>
        <v>#REF!</v>
      </c>
      <c r="AM8" s="310" t="e">
        <f t="shared" si="0"/>
        <v>#REF!</v>
      </c>
      <c r="AN8" s="310" t="e">
        <f t="shared" si="0"/>
        <v>#REF!</v>
      </c>
      <c r="AO8" s="310" t="e">
        <f t="shared" si="0"/>
        <v>#REF!</v>
      </c>
      <c r="AP8" s="310" t="e">
        <f t="shared" si="0"/>
        <v>#REF!</v>
      </c>
      <c r="AQ8" s="310" t="e">
        <f t="shared" si="0"/>
        <v>#REF!</v>
      </c>
      <c r="AR8" s="309" t="e">
        <f>SUM(AF8:AQ8)</f>
        <v>#REF!</v>
      </c>
      <c r="AT8" s="311" t="e">
        <f t="shared" si="2"/>
        <v>#REF!</v>
      </c>
      <c r="AU8" s="311" t="e">
        <f t="shared" si="1"/>
        <v>#REF!</v>
      </c>
      <c r="AV8" s="311" t="e">
        <f t="shared" si="1"/>
        <v>#REF!</v>
      </c>
      <c r="AW8" s="311" t="e">
        <f t="shared" si="1"/>
        <v>#REF!</v>
      </c>
      <c r="AX8" s="311" t="e">
        <f t="shared" si="1"/>
        <v>#REF!</v>
      </c>
      <c r="AY8" s="311" t="e">
        <f t="shared" si="1"/>
        <v>#REF!</v>
      </c>
      <c r="AZ8" s="311" t="e">
        <f t="shared" si="1"/>
        <v>#REF!</v>
      </c>
      <c r="BA8" s="311" t="e">
        <f t="shared" si="1"/>
        <v>#REF!</v>
      </c>
      <c r="BB8" s="311" t="e">
        <f t="shared" si="1"/>
        <v>#REF!</v>
      </c>
      <c r="BC8" s="311" t="e">
        <f t="shared" si="1"/>
        <v>#REF!</v>
      </c>
      <c r="BD8" s="311" t="e">
        <f t="shared" si="1"/>
        <v>#REF!</v>
      </c>
      <c r="BE8" s="311" t="e">
        <f t="shared" si="1"/>
        <v>#REF!</v>
      </c>
      <c r="BF8" s="311" t="e">
        <f t="shared" si="1"/>
        <v>#REF!</v>
      </c>
    </row>
    <row r="9" spans="1:58">
      <c r="C9" s="303" t="s">
        <v>81</v>
      </c>
      <c r="D9" s="308" t="e">
        <f>#REF!</f>
        <v>#REF!</v>
      </c>
      <c r="E9" s="308" t="e">
        <f>#REF!</f>
        <v>#REF!</v>
      </c>
      <c r="F9" s="308" t="e">
        <f>#REF!</f>
        <v>#REF!</v>
      </c>
      <c r="G9" s="308" t="e">
        <f>#REF!</f>
        <v>#REF!</v>
      </c>
      <c r="H9" s="308" t="e">
        <f>#REF!</f>
        <v>#REF!</v>
      </c>
      <c r="I9" s="308" t="e">
        <f>#REF!</f>
        <v>#REF!</v>
      </c>
      <c r="J9" s="308" t="e">
        <f>#REF!</f>
        <v>#REF!</v>
      </c>
      <c r="K9" s="308" t="e">
        <f>#REF!</f>
        <v>#REF!</v>
      </c>
      <c r="L9" s="308" t="e">
        <f>#REF!</f>
        <v>#REF!</v>
      </c>
      <c r="M9" s="308" t="e">
        <f>#REF!</f>
        <v>#REF!</v>
      </c>
      <c r="N9" s="308" t="e">
        <f>#REF!</f>
        <v>#REF!</v>
      </c>
      <c r="O9" s="308" t="e">
        <f>#REF!</f>
        <v>#REF!</v>
      </c>
      <c r="P9" s="309" t="e">
        <f>SUM(D9:O9)</f>
        <v>#REF!</v>
      </c>
      <c r="R9" s="308" t="e">
        <f>#REF!</f>
        <v>#REF!</v>
      </c>
      <c r="S9" s="308" t="e">
        <f>#REF!</f>
        <v>#REF!</v>
      </c>
      <c r="T9" s="308" t="e">
        <f>#REF!</f>
        <v>#REF!</v>
      </c>
      <c r="U9" s="308" t="e">
        <f>#REF!</f>
        <v>#REF!</v>
      </c>
      <c r="V9" s="308" t="e">
        <f>#REF!</f>
        <v>#REF!</v>
      </c>
      <c r="W9" s="308" t="e">
        <f>#REF!</f>
        <v>#REF!</v>
      </c>
      <c r="X9" s="308" t="e">
        <f>#REF!</f>
        <v>#REF!</v>
      </c>
      <c r="Y9" s="308" t="e">
        <f>#REF!</f>
        <v>#REF!</v>
      </c>
      <c r="Z9" s="308" t="e">
        <f>#REF!</f>
        <v>#REF!</v>
      </c>
      <c r="AA9" s="308" t="e">
        <f>#REF!</f>
        <v>#REF!</v>
      </c>
      <c r="AB9" s="308" t="e">
        <f>#REF!</f>
        <v>#REF!</v>
      </c>
      <c r="AC9" s="308" t="e">
        <f>#REF!</f>
        <v>#REF!</v>
      </c>
      <c r="AD9" s="309" t="e">
        <f>SUM(R9:AC9)</f>
        <v>#REF!</v>
      </c>
      <c r="AF9" s="310" t="e">
        <f>R9-D9</f>
        <v>#REF!</v>
      </c>
      <c r="AG9" s="310" t="e">
        <f t="shared" si="0"/>
        <v>#REF!</v>
      </c>
      <c r="AH9" s="310" t="e">
        <f t="shared" si="0"/>
        <v>#REF!</v>
      </c>
      <c r="AI9" s="310" t="e">
        <f t="shared" si="0"/>
        <v>#REF!</v>
      </c>
      <c r="AJ9" s="310" t="e">
        <f t="shared" si="0"/>
        <v>#REF!</v>
      </c>
      <c r="AK9" s="310" t="e">
        <f t="shared" si="0"/>
        <v>#REF!</v>
      </c>
      <c r="AL9" s="310" t="e">
        <f t="shared" si="0"/>
        <v>#REF!</v>
      </c>
      <c r="AM9" s="310" t="e">
        <f t="shared" si="0"/>
        <v>#REF!</v>
      </c>
      <c r="AN9" s="310" t="e">
        <f t="shared" si="0"/>
        <v>#REF!</v>
      </c>
      <c r="AO9" s="310" t="e">
        <f t="shared" si="0"/>
        <v>#REF!</v>
      </c>
      <c r="AP9" s="310" t="e">
        <f t="shared" si="0"/>
        <v>#REF!</v>
      </c>
      <c r="AQ9" s="310" t="e">
        <f t="shared" si="0"/>
        <v>#REF!</v>
      </c>
      <c r="AR9" s="309" t="e">
        <f>SUM(AF9:AQ9)</f>
        <v>#REF!</v>
      </c>
      <c r="AT9" s="311" t="e">
        <f t="shared" si="2"/>
        <v>#REF!</v>
      </c>
      <c r="AU9" s="311" t="e">
        <f t="shared" si="1"/>
        <v>#REF!</v>
      </c>
      <c r="AV9" s="311" t="e">
        <f t="shared" si="1"/>
        <v>#REF!</v>
      </c>
      <c r="AW9" s="311" t="e">
        <f t="shared" si="1"/>
        <v>#REF!</v>
      </c>
      <c r="AX9" s="311" t="e">
        <f t="shared" si="1"/>
        <v>#REF!</v>
      </c>
      <c r="AY9" s="311" t="e">
        <f t="shared" si="1"/>
        <v>#REF!</v>
      </c>
      <c r="AZ9" s="311" t="e">
        <f t="shared" si="1"/>
        <v>#REF!</v>
      </c>
      <c r="BA9" s="311" t="e">
        <f t="shared" si="1"/>
        <v>#REF!</v>
      </c>
      <c r="BB9" s="311" t="e">
        <f t="shared" si="1"/>
        <v>#REF!</v>
      </c>
      <c r="BC9" s="311" t="e">
        <f t="shared" si="1"/>
        <v>#REF!</v>
      </c>
      <c r="BD9" s="311" t="e">
        <f t="shared" si="1"/>
        <v>#REF!</v>
      </c>
      <c r="BE9" s="311" t="e">
        <f t="shared" si="1"/>
        <v>#REF!</v>
      </c>
      <c r="BF9" s="311" t="e">
        <f t="shared" si="1"/>
        <v>#REF!</v>
      </c>
    </row>
    <row r="10" spans="1:58" s="302" customFormat="1">
      <c r="C10" s="302" t="s">
        <v>45</v>
      </c>
      <c r="D10" s="312" t="e">
        <f>SUM(D6:D9)</f>
        <v>#REF!</v>
      </c>
      <c r="E10" s="312" t="e">
        <f t="shared" ref="E10:P10" si="3">SUM(E6:E9)</f>
        <v>#REF!</v>
      </c>
      <c r="F10" s="312" t="e">
        <f t="shared" si="3"/>
        <v>#REF!</v>
      </c>
      <c r="G10" s="312" t="e">
        <f t="shared" si="3"/>
        <v>#REF!</v>
      </c>
      <c r="H10" s="312" t="e">
        <f t="shared" si="3"/>
        <v>#REF!</v>
      </c>
      <c r="I10" s="312" t="e">
        <f t="shared" si="3"/>
        <v>#REF!</v>
      </c>
      <c r="J10" s="312" t="e">
        <f t="shared" si="3"/>
        <v>#REF!</v>
      </c>
      <c r="K10" s="312" t="e">
        <f t="shared" si="3"/>
        <v>#REF!</v>
      </c>
      <c r="L10" s="312" t="e">
        <f t="shared" si="3"/>
        <v>#REF!</v>
      </c>
      <c r="M10" s="312" t="e">
        <f t="shared" si="3"/>
        <v>#REF!</v>
      </c>
      <c r="N10" s="312" t="e">
        <f t="shared" si="3"/>
        <v>#REF!</v>
      </c>
      <c r="O10" s="312" t="e">
        <f t="shared" si="3"/>
        <v>#REF!</v>
      </c>
      <c r="P10" s="312" t="e">
        <f t="shared" si="3"/>
        <v>#REF!</v>
      </c>
      <c r="R10" s="312" t="e">
        <f t="shared" ref="R10:AD10" si="4">SUM(R6:R9)</f>
        <v>#REF!</v>
      </c>
      <c r="S10" s="312" t="e">
        <f t="shared" si="4"/>
        <v>#REF!</v>
      </c>
      <c r="T10" s="312" t="e">
        <f t="shared" si="4"/>
        <v>#REF!</v>
      </c>
      <c r="U10" s="312" t="e">
        <f t="shared" si="4"/>
        <v>#REF!</v>
      </c>
      <c r="V10" s="312" t="e">
        <f t="shared" si="4"/>
        <v>#REF!</v>
      </c>
      <c r="W10" s="312" t="e">
        <f t="shared" si="4"/>
        <v>#REF!</v>
      </c>
      <c r="X10" s="312" t="e">
        <f t="shared" si="4"/>
        <v>#REF!</v>
      </c>
      <c r="Y10" s="312" t="e">
        <f t="shared" si="4"/>
        <v>#REF!</v>
      </c>
      <c r="Z10" s="312" t="e">
        <f t="shared" si="4"/>
        <v>#REF!</v>
      </c>
      <c r="AA10" s="312" t="e">
        <f t="shared" si="4"/>
        <v>#REF!</v>
      </c>
      <c r="AB10" s="312" t="e">
        <f t="shared" si="4"/>
        <v>#REF!</v>
      </c>
      <c r="AC10" s="312" t="e">
        <f t="shared" si="4"/>
        <v>#REF!</v>
      </c>
      <c r="AD10" s="312" t="e">
        <f t="shared" si="4"/>
        <v>#REF!</v>
      </c>
      <c r="AE10" s="313"/>
      <c r="AF10" s="312" t="e">
        <f>SUM(AF6:AF9)</f>
        <v>#REF!</v>
      </c>
      <c r="AG10" s="312" t="e">
        <f t="shared" ref="AG10:AR10" si="5">SUM(AG6:AG9)</f>
        <v>#REF!</v>
      </c>
      <c r="AH10" s="312" t="e">
        <f t="shared" si="5"/>
        <v>#REF!</v>
      </c>
      <c r="AI10" s="312" t="e">
        <f t="shared" si="5"/>
        <v>#REF!</v>
      </c>
      <c r="AJ10" s="312" t="e">
        <f t="shared" si="5"/>
        <v>#REF!</v>
      </c>
      <c r="AK10" s="312" t="e">
        <f t="shared" si="5"/>
        <v>#REF!</v>
      </c>
      <c r="AL10" s="312" t="e">
        <f t="shared" si="5"/>
        <v>#REF!</v>
      </c>
      <c r="AM10" s="312" t="e">
        <f t="shared" si="5"/>
        <v>#REF!</v>
      </c>
      <c r="AN10" s="312" t="e">
        <f t="shared" si="5"/>
        <v>#REF!</v>
      </c>
      <c r="AO10" s="312" t="e">
        <f t="shared" si="5"/>
        <v>#REF!</v>
      </c>
      <c r="AP10" s="312" t="e">
        <f t="shared" si="5"/>
        <v>#REF!</v>
      </c>
      <c r="AQ10" s="312" t="e">
        <f t="shared" si="5"/>
        <v>#REF!</v>
      </c>
      <c r="AR10" s="312" t="e">
        <f t="shared" si="5"/>
        <v>#REF!</v>
      </c>
      <c r="AT10" s="311" t="e">
        <f t="shared" si="2"/>
        <v>#REF!</v>
      </c>
      <c r="AU10" s="311" t="e">
        <f t="shared" si="1"/>
        <v>#REF!</v>
      </c>
      <c r="AV10" s="311" t="e">
        <f t="shared" si="1"/>
        <v>#REF!</v>
      </c>
      <c r="AW10" s="311" t="e">
        <f t="shared" si="1"/>
        <v>#REF!</v>
      </c>
      <c r="AX10" s="311" t="e">
        <f t="shared" si="1"/>
        <v>#REF!</v>
      </c>
      <c r="AY10" s="311" t="e">
        <f t="shared" si="1"/>
        <v>#REF!</v>
      </c>
      <c r="AZ10" s="311" t="e">
        <f t="shared" si="1"/>
        <v>#REF!</v>
      </c>
      <c r="BA10" s="311" t="e">
        <f t="shared" si="1"/>
        <v>#REF!</v>
      </c>
      <c r="BB10" s="311" t="e">
        <f t="shared" si="1"/>
        <v>#REF!</v>
      </c>
      <c r="BC10" s="311" t="e">
        <f t="shared" si="1"/>
        <v>#REF!</v>
      </c>
      <c r="BD10" s="311" t="e">
        <f t="shared" si="1"/>
        <v>#REF!</v>
      </c>
      <c r="BE10" s="311" t="e">
        <f t="shared" si="1"/>
        <v>#REF!</v>
      </c>
      <c r="BF10" s="311" t="e">
        <f t="shared" si="1"/>
        <v>#REF!</v>
      </c>
    </row>
    <row r="11" spans="1:58">
      <c r="AD11" s="302"/>
      <c r="AR11" s="302"/>
    </row>
    <row r="12" spans="1:58">
      <c r="B12" s="303" t="s">
        <v>82</v>
      </c>
      <c r="AD12" s="302"/>
      <c r="AR12" s="302"/>
    </row>
    <row r="13" spans="1:58">
      <c r="C13" s="303" t="s">
        <v>78</v>
      </c>
      <c r="D13" s="308">
        <f>'2018 TH YouTube View &amp; Rev'!D7</f>
        <v>32453.65958135141</v>
      </c>
      <c r="E13" s="308">
        <f>'2018 TH YouTube View &amp; Rev'!E7</f>
        <v>28519.900412724968</v>
      </c>
      <c r="F13" s="308">
        <f>'2018 TH YouTube View &amp; Rev'!F7</f>
        <v>34223.880495269965</v>
      </c>
      <c r="G13" s="308">
        <f>'2018 TH YouTube View &amp; Rev'!G7</f>
        <v>42779.850619087454</v>
      </c>
      <c r="H13" s="308">
        <f>'2018 TH YouTube View &amp; Rev'!H7</f>
        <v>41068.656594323948</v>
      </c>
      <c r="I13" s="308">
        <f>'2018 TH YouTube View &amp; Rev'!I7</f>
        <v>41890.029726210429</v>
      </c>
      <c r="J13" s="308">
        <f>'2018 TH YouTube View &amp; Rev'!J7</f>
        <v>43984.53121252096</v>
      </c>
      <c r="K13" s="308">
        <f>'2018 TH YouTube View &amp; Rev'!K7</f>
        <v>48382.984333773056</v>
      </c>
      <c r="L13" s="308">
        <f>'2018 TH YouTube View &amp; Rev'!L7</f>
        <v>58059.58120052766</v>
      </c>
      <c r="M13" s="308">
        <f>'2018 TH YouTube View &amp; Rev'!M7</f>
        <v>66768.518380606809</v>
      </c>
      <c r="N13" s="308">
        <f>'2018 TH YouTube View &amp; Rev'!N7</f>
        <v>86799.073894788846</v>
      </c>
      <c r="O13" s="308">
        <f>'2018 TH YouTube View &amp; Rev'!O7</f>
        <v>112838.7960632255</v>
      </c>
      <c r="P13" s="309">
        <f t="shared" ref="P13:P15" si="6">SUM(D13:O13)</f>
        <v>637769.46251441108</v>
      </c>
      <c r="Q13" s="310">
        <f>SUM(D13:I13)</f>
        <v>220935.97742896818</v>
      </c>
      <c r="R13" s="308">
        <f>'2018 TH YouTube View &amp; Rev'!R7</f>
        <v>17985</v>
      </c>
      <c r="S13" s="308">
        <f>'2018 TH YouTube View &amp; Rev'!S7</f>
        <v>23347</v>
      </c>
      <c r="T13" s="308">
        <f>'2018 TH YouTube View &amp; Rev'!T7</f>
        <v>14334</v>
      </c>
      <c r="U13" s="308">
        <f>'2018 TH YouTube View &amp; Rev'!U7</f>
        <v>9414</v>
      </c>
      <c r="V13" s="308">
        <f>'2018 TH YouTube View &amp; Rev'!V7</f>
        <v>7291</v>
      </c>
      <c r="W13" s="308">
        <f>'2018 TH YouTube View &amp; Rev'!W7</f>
        <v>6523</v>
      </c>
      <c r="X13" s="308">
        <f>'2018 TH YouTube View &amp; Rev'!X7</f>
        <v>5231</v>
      </c>
      <c r="Y13" s="308">
        <f>'2018 TH YouTube View &amp; Rev'!Y7</f>
        <v>557895</v>
      </c>
      <c r="Z13" s="308">
        <f>'2018 TH YouTube View &amp; Rev'!Z7</f>
        <v>502943</v>
      </c>
      <c r="AA13" s="308">
        <f>'2018 TH YouTube View &amp; Rev'!AA7</f>
        <v>0</v>
      </c>
      <c r="AB13" s="308">
        <f>'2018 TH YouTube View &amp; Rev'!AB7</f>
        <v>0</v>
      </c>
      <c r="AC13" s="308">
        <f>'2018 TH YouTube View &amp; Rev'!AC7</f>
        <v>0</v>
      </c>
      <c r="AD13" s="309">
        <f t="shared" ref="AD13:AD15" si="7">SUM(R13:AC13)</f>
        <v>1144963</v>
      </c>
      <c r="AF13" s="310">
        <f t="shared" ref="AF13:AQ16" si="8">R13-D13</f>
        <v>-14468.65958135141</v>
      </c>
      <c r="AG13" s="310">
        <f t="shared" si="8"/>
        <v>-5172.9004127249682</v>
      </c>
      <c r="AH13" s="310">
        <f t="shared" si="8"/>
        <v>-19889.880495269965</v>
      </c>
      <c r="AI13" s="310">
        <f t="shared" si="8"/>
        <v>-33365.850619087454</v>
      </c>
      <c r="AJ13" s="310">
        <f t="shared" si="8"/>
        <v>-33777.656594323948</v>
      </c>
      <c r="AK13" s="310">
        <f t="shared" si="8"/>
        <v>-35367.029726210429</v>
      </c>
      <c r="AL13" s="310">
        <f t="shared" si="8"/>
        <v>-38753.53121252096</v>
      </c>
      <c r="AM13" s="310">
        <f t="shared" si="8"/>
        <v>509512.01566622697</v>
      </c>
      <c r="AN13" s="310">
        <f t="shared" si="8"/>
        <v>444883.41879947233</v>
      </c>
      <c r="AO13" s="310">
        <f t="shared" si="8"/>
        <v>-66768.518380606809</v>
      </c>
      <c r="AP13" s="310">
        <f t="shared" si="8"/>
        <v>-86799.073894788846</v>
      </c>
      <c r="AQ13" s="310">
        <f t="shared" si="8"/>
        <v>-112838.7960632255</v>
      </c>
      <c r="AR13" s="309">
        <f t="shared" ref="AR13:AR15" si="9">SUM(AF13:AQ13)</f>
        <v>507193.53748558904</v>
      </c>
      <c r="AT13" s="311">
        <f>R13/D13</f>
        <v>0.55417479051683216</v>
      </c>
      <c r="AU13" s="311">
        <f t="shared" ref="AU13:BF17" si="10">S13/E13</f>
        <v>0.81862137181878336</v>
      </c>
      <c r="AV13" s="311">
        <f t="shared" si="10"/>
        <v>0.41883035449416911</v>
      </c>
      <c r="AW13" s="311">
        <f t="shared" si="10"/>
        <v>0.22005686938513233</v>
      </c>
      <c r="AX13" s="311">
        <f t="shared" si="10"/>
        <v>0.17753198192043324</v>
      </c>
      <c r="AY13" s="311">
        <f t="shared" si="10"/>
        <v>0.15571724447640065</v>
      </c>
      <c r="AZ13" s="311">
        <f t="shared" si="10"/>
        <v>0.11892817442398715</v>
      </c>
      <c r="BA13" s="311">
        <f t="shared" si="10"/>
        <v>11.530810008562645</v>
      </c>
      <c r="BB13" s="311">
        <f t="shared" si="10"/>
        <v>8.66253234350628</v>
      </c>
      <c r="BC13" s="311">
        <f t="shared" si="10"/>
        <v>0</v>
      </c>
      <c r="BD13" s="311">
        <f t="shared" si="10"/>
        <v>0</v>
      </c>
      <c r="BE13" s="311">
        <f t="shared" si="10"/>
        <v>0</v>
      </c>
      <c r="BF13" s="311">
        <f t="shared" si="10"/>
        <v>1.7952615596958412</v>
      </c>
    </row>
    <row r="14" spans="1:58">
      <c r="C14" s="303" t="s">
        <v>79</v>
      </c>
      <c r="D14" s="308">
        <f>'2018 TH YouTube View &amp; Rev'!D11</f>
        <v>101068097.32039945</v>
      </c>
      <c r="E14" s="308">
        <f>'2018 TH YouTube View &amp; Rev'!E11</f>
        <v>88817474.135881677</v>
      </c>
      <c r="F14" s="308">
        <f>'2018 TH YouTube View &amp; Rev'!F11</f>
        <v>106580968.96305802</v>
      </c>
      <c r="G14" s="308">
        <f>'2018 TH YouTube View &amp; Rev'!G11</f>
        <v>133226211.20382252</v>
      </c>
      <c r="H14" s="308">
        <f>'2018 TH YouTube View &amp; Rev'!H11</f>
        <v>127897162.75566959</v>
      </c>
      <c r="I14" s="308">
        <f>'2018 TH YouTube View &amp; Rev'!I11</f>
        <v>130455106.010783</v>
      </c>
      <c r="J14" s="308">
        <f>'2018 TH YouTube View &amp; Rev'!J11</f>
        <v>136977861.31132218</v>
      </c>
      <c r="K14" s="308">
        <f>'2018 TH YouTube View &amp; Rev'!K11</f>
        <v>150675647.4424544</v>
      </c>
      <c r="L14" s="308">
        <f>'2018 TH YouTube View &amp; Rev'!L11</f>
        <v>180810776.93094528</v>
      </c>
      <c r="M14" s="308">
        <f>'2018 TH YouTube View &amp; Rev'!M11</f>
        <v>207932393.47058702</v>
      </c>
      <c r="N14" s="308">
        <f>'2018 TH YouTube View &amp; Rev'!N11</f>
        <v>270312111.5117631</v>
      </c>
      <c r="O14" s="308">
        <f>'2018 TH YouTube View &amp; Rev'!O11</f>
        <v>351405744.9652921</v>
      </c>
      <c r="P14" s="309">
        <f t="shared" si="6"/>
        <v>1986159556.0219784</v>
      </c>
      <c r="Q14" s="310">
        <f t="shared" ref="Q14:Q15" si="11">SUM(D14:I14)</f>
        <v>688045020.38961422</v>
      </c>
      <c r="R14" s="308">
        <f>'2018 TH YouTube View &amp; Rev'!R11</f>
        <v>83731674</v>
      </c>
      <c r="S14" s="308">
        <f>'2018 TH YouTube View &amp; Rev'!S11</f>
        <v>80755802</v>
      </c>
      <c r="T14" s="308">
        <f>'2018 TH YouTube View &amp; Rev'!T11</f>
        <v>103932465</v>
      </c>
      <c r="U14" s="308">
        <f>'2018 TH YouTube View &amp; Rev'!U11</f>
        <v>111270105</v>
      </c>
      <c r="V14" s="308">
        <f>'2018 TH YouTube View &amp; Rev'!V11</f>
        <v>106062922</v>
      </c>
      <c r="W14" s="308">
        <f>'2018 TH YouTube View &amp; Rev'!W11</f>
        <v>96421756</v>
      </c>
      <c r="X14" s="308">
        <f>'2018 TH YouTube View &amp; Rev'!X11</f>
        <v>142012046</v>
      </c>
      <c r="Y14" s="308">
        <f>'2018 TH YouTube View &amp; Rev'!Y11</f>
        <v>168781036</v>
      </c>
      <c r="Z14" s="308">
        <f>'2018 TH YouTube View &amp; Rev'!Z11</f>
        <v>16941478</v>
      </c>
      <c r="AA14" s="308">
        <f>'2018 TH YouTube View &amp; Rev'!AA11</f>
        <v>0</v>
      </c>
      <c r="AB14" s="308">
        <f>'2018 TH YouTube View &amp; Rev'!AB11</f>
        <v>0</v>
      </c>
      <c r="AC14" s="308">
        <f>'2018 TH YouTube View &amp; Rev'!AC11</f>
        <v>0</v>
      </c>
      <c r="AD14" s="309">
        <f t="shared" si="7"/>
        <v>909909284</v>
      </c>
      <c r="AF14" s="310">
        <f t="shared" si="8"/>
        <v>-17336423.320399448</v>
      </c>
      <c r="AG14" s="310">
        <f t="shared" si="8"/>
        <v>-8061672.1358816773</v>
      </c>
      <c r="AH14" s="310">
        <f t="shared" si="8"/>
        <v>-2648503.9630580246</v>
      </c>
      <c r="AI14" s="310">
        <f t="shared" si="8"/>
        <v>-21956106.203822523</v>
      </c>
      <c r="AJ14" s="310">
        <f t="shared" si="8"/>
        <v>-21834240.755669594</v>
      </c>
      <c r="AK14" s="310">
        <f t="shared" si="8"/>
        <v>-34033350.010783002</v>
      </c>
      <c r="AL14" s="310">
        <f t="shared" si="8"/>
        <v>5034184.6886778176</v>
      </c>
      <c r="AM14" s="310">
        <f t="shared" si="8"/>
        <v>18105388.557545602</v>
      </c>
      <c r="AN14" s="310">
        <f t="shared" si="8"/>
        <v>-163869298.93094528</v>
      </c>
      <c r="AO14" s="310">
        <f t="shared" si="8"/>
        <v>-207932393.47058702</v>
      </c>
      <c r="AP14" s="310">
        <f t="shared" si="8"/>
        <v>-270312111.5117631</v>
      </c>
      <c r="AQ14" s="310">
        <f t="shared" si="8"/>
        <v>-351405744.9652921</v>
      </c>
      <c r="AR14" s="309">
        <f t="shared" si="9"/>
        <v>-1076250272.0219784</v>
      </c>
      <c r="AT14" s="311">
        <f t="shared" ref="AT14:AT17" si="12">R14/D14</f>
        <v>0.82846789659608755</v>
      </c>
      <c r="AU14" s="311">
        <f t="shared" si="10"/>
        <v>0.90923326502678803</v>
      </c>
      <c r="AV14" s="311">
        <f t="shared" si="10"/>
        <v>0.9751503107090721</v>
      </c>
      <c r="AW14" s="311">
        <f t="shared" si="10"/>
        <v>0.8351967979466749</v>
      </c>
      <c r="AX14" s="311">
        <f t="shared" si="10"/>
        <v>0.82928283720115836</v>
      </c>
      <c r="AY14" s="311">
        <f t="shared" si="10"/>
        <v>0.73911829861247502</v>
      </c>
      <c r="AZ14" s="311">
        <f t="shared" si="10"/>
        <v>1.0367518125957316</v>
      </c>
      <c r="BA14" s="311">
        <f t="shared" si="10"/>
        <v>1.1201613456777104</v>
      </c>
      <c r="BB14" s="311">
        <f t="shared" si="10"/>
        <v>9.3697280038071179E-2</v>
      </c>
      <c r="BC14" s="311">
        <f t="shared" si="10"/>
        <v>0</v>
      </c>
      <c r="BD14" s="311">
        <f t="shared" si="10"/>
        <v>0</v>
      </c>
      <c r="BE14" s="311">
        <f t="shared" si="10"/>
        <v>0</v>
      </c>
      <c r="BF14" s="311">
        <f t="shared" si="10"/>
        <v>0.45812496848059431</v>
      </c>
    </row>
    <row r="15" spans="1:58">
      <c r="C15" s="303" t="s">
        <v>81</v>
      </c>
      <c r="D15" s="308">
        <f>'2018 TH YouTube View &amp; Rev'!D27</f>
        <v>9265411.4280192014</v>
      </c>
      <c r="E15" s="308">
        <f>'2018 TH YouTube View &amp; Rev'!E27</f>
        <v>8142336.3225845424</v>
      </c>
      <c r="F15" s="308">
        <f>'2018 TH YouTube View &amp; Rev'!F27</f>
        <v>9770803.5871014521</v>
      </c>
      <c r="G15" s="308">
        <f>'2018 TH YouTube View &amp; Rev'!G27</f>
        <v>12213504.483876813</v>
      </c>
      <c r="H15" s="308">
        <f>'2018 TH YouTube View &amp; Rev'!H27</f>
        <v>11724964.304521739</v>
      </c>
      <c r="I15" s="308">
        <f>'2018 TH YouTube View &amp; Rev'!I27</f>
        <v>11959463.590612175</v>
      </c>
      <c r="J15" s="308">
        <f>'2018 TH YouTube View &amp; Rev'!J27</f>
        <v>12557436.770142784</v>
      </c>
      <c r="K15" s="308">
        <f>'2018 TH YouTube View &amp; Rev'!K27</f>
        <v>13813180.447157064</v>
      </c>
      <c r="L15" s="308">
        <f>'2018 TH YouTube View &amp; Rev'!L27</f>
        <v>16575816.536588477</v>
      </c>
      <c r="M15" s="308">
        <f>'2018 TH YouTube View &amp; Rev'!M27</f>
        <v>19062189.017076746</v>
      </c>
      <c r="N15" s="308">
        <f>'2018 TH YouTube View &amp; Rev'!N27</f>
        <v>24780845.722199768</v>
      </c>
      <c r="O15" s="308">
        <f>'2018 TH YouTube View &amp; Rev'!O27</f>
        <v>32215099.438859701</v>
      </c>
      <c r="P15" s="309">
        <f t="shared" si="6"/>
        <v>182081051.64874047</v>
      </c>
      <c r="Q15" s="310">
        <f t="shared" si="11"/>
        <v>63076483.716715917</v>
      </c>
      <c r="R15" s="308">
        <f>'2018 TH YouTube View &amp; Rev'!R27</f>
        <v>6427843</v>
      </c>
      <c r="S15" s="308">
        <f>'2018 TH YouTube View &amp; Rev'!S27</f>
        <v>6236890</v>
      </c>
      <c r="T15" s="308">
        <f>'2018 TH YouTube View &amp; Rev'!T27</f>
        <v>8986233</v>
      </c>
      <c r="U15" s="308">
        <f>'2018 TH YouTube View &amp; Rev'!U27</f>
        <v>12987814</v>
      </c>
      <c r="V15" s="308">
        <f>'2018 TH YouTube View &amp; Rev'!V27</f>
        <v>15179425</v>
      </c>
      <c r="W15" s="308">
        <f>'2018 TH YouTube View &amp; Rev'!W27</f>
        <v>16329420</v>
      </c>
      <c r="X15" s="308">
        <f>'2018 TH YouTube View &amp; Rev'!X27</f>
        <v>26832577</v>
      </c>
      <c r="Y15" s="308">
        <f>'2018 TH YouTube View &amp; Rev'!Y27</f>
        <v>66967835</v>
      </c>
      <c r="Z15" s="308">
        <f>'2018 TH YouTube View &amp; Rev'!Z27</f>
        <v>9892694</v>
      </c>
      <c r="AA15" s="308">
        <f>'2018 TH YouTube View &amp; Rev'!AA27</f>
        <v>0</v>
      </c>
      <c r="AB15" s="308">
        <f>'2018 TH YouTube View &amp; Rev'!AB27</f>
        <v>0</v>
      </c>
      <c r="AC15" s="308">
        <f>'2018 TH YouTube View &amp; Rev'!AC27</f>
        <v>0</v>
      </c>
      <c r="AD15" s="309">
        <f t="shared" si="7"/>
        <v>169840731</v>
      </c>
      <c r="AF15" s="310">
        <f t="shared" si="8"/>
        <v>-2837568.4280192014</v>
      </c>
      <c r="AG15" s="310">
        <f t="shared" si="8"/>
        <v>-1905446.3225845424</v>
      </c>
      <c r="AH15" s="310">
        <f t="shared" si="8"/>
        <v>-784570.58710145205</v>
      </c>
      <c r="AI15" s="310">
        <f t="shared" si="8"/>
        <v>774309.5161231868</v>
      </c>
      <c r="AJ15" s="310">
        <f t="shared" si="8"/>
        <v>3454460.6954782605</v>
      </c>
      <c r="AK15" s="310">
        <f t="shared" si="8"/>
        <v>4369956.4093878251</v>
      </c>
      <c r="AL15" s="310">
        <f t="shared" si="8"/>
        <v>14275140.229857216</v>
      </c>
      <c r="AM15" s="310">
        <f t="shared" si="8"/>
        <v>53154654.552842937</v>
      </c>
      <c r="AN15" s="310">
        <f t="shared" si="8"/>
        <v>-6683122.536588477</v>
      </c>
      <c r="AO15" s="310">
        <f t="shared" si="8"/>
        <v>-19062189.017076746</v>
      </c>
      <c r="AP15" s="310">
        <f t="shared" si="8"/>
        <v>-24780845.722199768</v>
      </c>
      <c r="AQ15" s="310">
        <f t="shared" si="8"/>
        <v>-32215099.438859701</v>
      </c>
      <c r="AR15" s="309">
        <f t="shared" si="9"/>
        <v>-12240320.648740456</v>
      </c>
      <c r="AT15" s="311">
        <f t="shared" si="12"/>
        <v>0.69374609535004439</v>
      </c>
      <c r="AU15" s="311">
        <f t="shared" si="10"/>
        <v>0.76598285220675888</v>
      </c>
      <c r="AV15" s="311">
        <f t="shared" si="10"/>
        <v>0.9197025525989313</v>
      </c>
      <c r="AW15" s="311">
        <f t="shared" si="10"/>
        <v>1.0633978165026559</v>
      </c>
      <c r="AX15" s="311">
        <f t="shared" si="10"/>
        <v>1.294624410425373</v>
      </c>
      <c r="AY15" s="311">
        <f t="shared" si="10"/>
        <v>1.3653973588596491</v>
      </c>
      <c r="AZ15" s="311">
        <f t="shared" si="10"/>
        <v>2.1367877450753752</v>
      </c>
      <c r="BA15" s="311">
        <f t="shared" si="10"/>
        <v>4.8481112120549232</v>
      </c>
      <c r="BB15" s="311">
        <f t="shared" si="10"/>
        <v>0.59681488258291548</v>
      </c>
      <c r="BC15" s="311">
        <f t="shared" si="10"/>
        <v>0</v>
      </c>
      <c r="BD15" s="311">
        <f t="shared" si="10"/>
        <v>0</v>
      </c>
      <c r="BE15" s="311">
        <f t="shared" si="10"/>
        <v>0</v>
      </c>
      <c r="BF15" s="311">
        <f t="shared" si="10"/>
        <v>0.9327754286461738</v>
      </c>
    </row>
    <row r="16" spans="1:58">
      <c r="C16" s="303" t="s">
        <v>65</v>
      </c>
      <c r="D16" s="308">
        <f>'2018 TH YouTube View &amp; Rev'!D23</f>
        <v>0</v>
      </c>
      <c r="E16" s="308">
        <f>'2018 TH YouTube View &amp; Rev'!E23</f>
        <v>0</v>
      </c>
      <c r="F16" s="308">
        <f>'2018 TH YouTube View &amp; Rev'!F23</f>
        <v>0</v>
      </c>
      <c r="G16" s="308">
        <f>'2018 TH YouTube View &amp; Rev'!G23</f>
        <v>0</v>
      </c>
      <c r="H16" s="308">
        <f>'2018 TH YouTube View &amp; Rev'!H23</f>
        <v>0</v>
      </c>
      <c r="I16" s="308">
        <f>'2018 TH YouTube View &amp; Rev'!I23</f>
        <v>0</v>
      </c>
      <c r="J16" s="308">
        <f>'2018 TH YouTube View &amp; Rev'!J23</f>
        <v>0</v>
      </c>
      <c r="K16" s="308">
        <f>'2018 TH YouTube View &amp; Rev'!K23</f>
        <v>0</v>
      </c>
      <c r="L16" s="308">
        <f>'2018 TH YouTube View &amp; Rev'!L23</f>
        <v>0</v>
      </c>
      <c r="M16" s="308">
        <f>'2018 TH YouTube View &amp; Rev'!M23</f>
        <v>0</v>
      </c>
      <c r="N16" s="308">
        <f>'2018 TH YouTube View &amp; Rev'!N23</f>
        <v>0</v>
      </c>
      <c r="O16" s="308">
        <f>'2018 TH YouTube View &amp; Rev'!O23</f>
        <v>0</v>
      </c>
      <c r="P16" s="309"/>
      <c r="Q16" s="310"/>
      <c r="R16" s="308">
        <f>'2018 TH YouTube View &amp; Rev'!R23</f>
        <v>0</v>
      </c>
      <c r="S16" s="308">
        <f>'2018 TH YouTube View &amp; Rev'!S23</f>
        <v>0</v>
      </c>
      <c r="T16" s="308">
        <f>'2018 TH YouTube View &amp; Rev'!T23</f>
        <v>0</v>
      </c>
      <c r="U16" s="308">
        <f>'2018 TH YouTube View &amp; Rev'!U23</f>
        <v>0</v>
      </c>
      <c r="V16" s="308">
        <f>'2018 TH YouTube View &amp; Rev'!V23</f>
        <v>0</v>
      </c>
      <c r="W16" s="308">
        <f>'2018 TH YouTube View &amp; Rev'!W23</f>
        <v>0</v>
      </c>
      <c r="X16" s="308">
        <f>'2018 TH YouTube View &amp; Rev'!X23</f>
        <v>0</v>
      </c>
      <c r="Y16" s="308">
        <f>'2018 TH YouTube View &amp; Rev'!Y23</f>
        <v>0</v>
      </c>
      <c r="Z16" s="308">
        <f>'2018 TH YouTube View &amp; Rev'!Z23</f>
        <v>0</v>
      </c>
      <c r="AA16" s="308">
        <f>'2018 TH YouTube View &amp; Rev'!AA23</f>
        <v>0</v>
      </c>
      <c r="AB16" s="308">
        <f>'2018 TH YouTube View &amp; Rev'!AB23</f>
        <v>0</v>
      </c>
      <c r="AC16" s="308">
        <f>'2018 TH YouTube View &amp; Rev'!AC23</f>
        <v>0</v>
      </c>
      <c r="AD16" s="309">
        <f>SUM(R16:AC16)</f>
        <v>0</v>
      </c>
      <c r="AF16" s="310">
        <f>R16-D16</f>
        <v>0</v>
      </c>
      <c r="AG16" s="310">
        <f t="shared" si="8"/>
        <v>0</v>
      </c>
      <c r="AH16" s="310">
        <f t="shared" si="8"/>
        <v>0</v>
      </c>
      <c r="AI16" s="310">
        <f t="shared" si="8"/>
        <v>0</v>
      </c>
      <c r="AJ16" s="310">
        <f t="shared" si="8"/>
        <v>0</v>
      </c>
      <c r="AK16" s="310">
        <f t="shared" si="8"/>
        <v>0</v>
      </c>
      <c r="AL16" s="310">
        <f t="shared" si="8"/>
        <v>0</v>
      </c>
      <c r="AM16" s="310">
        <f t="shared" si="8"/>
        <v>0</v>
      </c>
      <c r="AN16" s="310">
        <f t="shared" si="8"/>
        <v>0</v>
      </c>
      <c r="AO16" s="310">
        <f t="shared" si="8"/>
        <v>0</v>
      </c>
      <c r="AP16" s="310">
        <f t="shared" si="8"/>
        <v>0</v>
      </c>
      <c r="AQ16" s="310">
        <f t="shared" si="8"/>
        <v>0</v>
      </c>
      <c r="AR16" s="309">
        <f>SUM(AF16:AQ16)</f>
        <v>0</v>
      </c>
      <c r="AT16" s="311" t="e">
        <f t="shared" si="12"/>
        <v>#DIV/0!</v>
      </c>
      <c r="AU16" s="311" t="e">
        <f t="shared" si="10"/>
        <v>#DIV/0!</v>
      </c>
      <c r="AV16" s="311" t="e">
        <f t="shared" si="10"/>
        <v>#DIV/0!</v>
      </c>
      <c r="AW16" s="311" t="e">
        <f t="shared" si="10"/>
        <v>#DIV/0!</v>
      </c>
      <c r="AX16" s="311" t="e">
        <f t="shared" si="10"/>
        <v>#DIV/0!</v>
      </c>
      <c r="AY16" s="311" t="e">
        <f t="shared" si="10"/>
        <v>#DIV/0!</v>
      </c>
      <c r="AZ16" s="311" t="e">
        <f t="shared" si="10"/>
        <v>#DIV/0!</v>
      </c>
      <c r="BA16" s="311" t="e">
        <f t="shared" si="10"/>
        <v>#DIV/0!</v>
      </c>
      <c r="BB16" s="311" t="e">
        <f t="shared" si="10"/>
        <v>#DIV/0!</v>
      </c>
      <c r="BC16" s="311" t="e">
        <f t="shared" si="10"/>
        <v>#DIV/0!</v>
      </c>
      <c r="BD16" s="311" t="e">
        <f t="shared" si="10"/>
        <v>#DIV/0!</v>
      </c>
      <c r="BE16" s="311" t="e">
        <f t="shared" si="10"/>
        <v>#DIV/0!</v>
      </c>
      <c r="BF16" s="311" t="e">
        <f t="shared" si="10"/>
        <v>#DIV/0!</v>
      </c>
    </row>
    <row r="17" spans="1:58" s="302" customFormat="1">
      <c r="C17" s="302" t="s">
        <v>45</v>
      </c>
      <c r="D17" s="312">
        <f>SUM(D13:D16)</f>
        <v>110365962.40799999</v>
      </c>
      <c r="E17" s="312">
        <f t="shared" ref="E17:P17" si="13">SUM(E13:E16)</f>
        <v>96988330.35887894</v>
      </c>
      <c r="F17" s="312">
        <f t="shared" si="13"/>
        <v>116385996.43065473</v>
      </c>
      <c r="G17" s="312">
        <f t="shared" si="13"/>
        <v>145482495.53831843</v>
      </c>
      <c r="H17" s="312">
        <f t="shared" si="13"/>
        <v>139663195.71678567</v>
      </c>
      <c r="I17" s="312">
        <f t="shared" si="13"/>
        <v>142456459.6311214</v>
      </c>
      <c r="J17" s="312">
        <f t="shared" si="13"/>
        <v>149579282.61267748</v>
      </c>
      <c r="K17" s="312">
        <f t="shared" si="13"/>
        <v>164537210.87394524</v>
      </c>
      <c r="L17" s="312">
        <f t="shared" si="13"/>
        <v>197444653.04873431</v>
      </c>
      <c r="M17" s="312">
        <f t="shared" si="13"/>
        <v>227061351.00604439</v>
      </c>
      <c r="N17" s="312">
        <f t="shared" si="13"/>
        <v>295179756.30785763</v>
      </c>
      <c r="O17" s="312">
        <f t="shared" si="13"/>
        <v>383733683.20021504</v>
      </c>
      <c r="P17" s="312">
        <f t="shared" si="13"/>
        <v>2168878377.1332331</v>
      </c>
      <c r="R17" s="312">
        <f t="shared" ref="R17:AD17" si="14">SUM(R13:R16)</f>
        <v>90177502</v>
      </c>
      <c r="S17" s="312">
        <f t="shared" si="14"/>
        <v>87016039</v>
      </c>
      <c r="T17" s="312">
        <f t="shared" si="14"/>
        <v>112933032</v>
      </c>
      <c r="U17" s="312">
        <f t="shared" si="14"/>
        <v>124267333</v>
      </c>
      <c r="V17" s="312">
        <f t="shared" si="14"/>
        <v>121249638</v>
      </c>
      <c r="W17" s="312">
        <f t="shared" si="14"/>
        <v>112757699</v>
      </c>
      <c r="X17" s="312">
        <f t="shared" si="14"/>
        <v>168849854</v>
      </c>
      <c r="Y17" s="312">
        <f t="shared" si="14"/>
        <v>236306766</v>
      </c>
      <c r="Z17" s="312">
        <f t="shared" si="14"/>
        <v>27337115</v>
      </c>
      <c r="AA17" s="312">
        <f t="shared" si="14"/>
        <v>0</v>
      </c>
      <c r="AB17" s="312">
        <f t="shared" si="14"/>
        <v>0</v>
      </c>
      <c r="AC17" s="312">
        <f t="shared" si="14"/>
        <v>0</v>
      </c>
      <c r="AD17" s="312">
        <f t="shared" si="14"/>
        <v>1080894978</v>
      </c>
      <c r="AE17" s="314"/>
      <c r="AF17" s="312">
        <f>SUM(AF13:AF16)</f>
        <v>-20188460.408</v>
      </c>
      <c r="AG17" s="312">
        <f t="shared" ref="AG17:AR17" si="15">SUM(AG13:AG16)</f>
        <v>-9972291.3588789441</v>
      </c>
      <c r="AH17" s="312">
        <f t="shared" si="15"/>
        <v>-3452964.4306547465</v>
      </c>
      <c r="AI17" s="312">
        <f t="shared" si="15"/>
        <v>-21215162.538318425</v>
      </c>
      <c r="AJ17" s="312">
        <f t="shared" si="15"/>
        <v>-18413557.716785658</v>
      </c>
      <c r="AK17" s="312">
        <f t="shared" si="15"/>
        <v>-29698760.631121382</v>
      </c>
      <c r="AL17" s="312">
        <f t="shared" si="15"/>
        <v>19270571.387322512</v>
      </c>
      <c r="AM17" s="312">
        <f t="shared" si="15"/>
        <v>71769555.126054764</v>
      </c>
      <c r="AN17" s="312">
        <f t="shared" si="15"/>
        <v>-170107538.04873431</v>
      </c>
      <c r="AO17" s="312">
        <f t="shared" si="15"/>
        <v>-227061351.00604439</v>
      </c>
      <c r="AP17" s="312">
        <f t="shared" si="15"/>
        <v>-295179756.30785763</v>
      </c>
      <c r="AQ17" s="312">
        <f t="shared" si="15"/>
        <v>-383733683.20021504</v>
      </c>
      <c r="AR17" s="312">
        <f t="shared" si="15"/>
        <v>-1087983399.1332333</v>
      </c>
      <c r="AT17" s="311">
        <f t="shared" si="12"/>
        <v>0.81707711356362345</v>
      </c>
      <c r="AU17" s="311">
        <f t="shared" si="10"/>
        <v>0.89718050282978179</v>
      </c>
      <c r="AV17" s="311">
        <f t="shared" si="10"/>
        <v>0.97033178787353436</v>
      </c>
      <c r="AW17" s="311">
        <f t="shared" si="10"/>
        <v>0.85417377905281677</v>
      </c>
      <c r="AX17" s="311">
        <f t="shared" si="10"/>
        <v>0.86815740809679465</v>
      </c>
      <c r="AY17" s="311">
        <f t="shared" si="10"/>
        <v>0.79152394557590611</v>
      </c>
      <c r="AZ17" s="311">
        <f t="shared" si="10"/>
        <v>1.1288318211635096</v>
      </c>
      <c r="BA17" s="311">
        <f t="shared" si="10"/>
        <v>1.4361904200566438</v>
      </c>
      <c r="BB17" s="311">
        <f t="shared" si="10"/>
        <v>0.13845457234667435</v>
      </c>
      <c r="BC17" s="311">
        <f t="shared" si="10"/>
        <v>0</v>
      </c>
      <c r="BD17" s="311">
        <f t="shared" si="10"/>
        <v>0</v>
      </c>
      <c r="BE17" s="311">
        <f t="shared" si="10"/>
        <v>0</v>
      </c>
      <c r="BF17" s="311">
        <f t="shared" si="10"/>
        <v>0.49836587860159259</v>
      </c>
    </row>
    <row r="18" spans="1:58">
      <c r="AD18" s="302"/>
      <c r="AR18" s="302"/>
    </row>
    <row r="19" spans="1:58">
      <c r="B19" s="303" t="s">
        <v>83</v>
      </c>
      <c r="AD19" s="302"/>
      <c r="AR19" s="302"/>
    </row>
    <row r="20" spans="1:58">
      <c r="C20" s="303" t="s">
        <v>78</v>
      </c>
      <c r="D20" s="310" t="e">
        <f>D6+D13</f>
        <v>#REF!</v>
      </c>
      <c r="E20" s="310" t="e">
        <f t="shared" ref="E20:O21" si="16">E6+E13</f>
        <v>#REF!</v>
      </c>
      <c r="F20" s="310" t="e">
        <f t="shared" si="16"/>
        <v>#REF!</v>
      </c>
      <c r="G20" s="310" t="e">
        <f t="shared" si="16"/>
        <v>#REF!</v>
      </c>
      <c r="H20" s="310" t="e">
        <f t="shared" si="16"/>
        <v>#REF!</v>
      </c>
      <c r="I20" s="310" t="e">
        <f t="shared" si="16"/>
        <v>#REF!</v>
      </c>
      <c r="J20" s="310" t="e">
        <f t="shared" si="16"/>
        <v>#REF!</v>
      </c>
      <c r="K20" s="310" t="e">
        <f t="shared" si="16"/>
        <v>#REF!</v>
      </c>
      <c r="L20" s="310" t="e">
        <f t="shared" si="16"/>
        <v>#REF!</v>
      </c>
      <c r="M20" s="310" t="e">
        <f t="shared" si="16"/>
        <v>#REF!</v>
      </c>
      <c r="N20" s="310" t="e">
        <f t="shared" si="16"/>
        <v>#REF!</v>
      </c>
      <c r="O20" s="310" t="e">
        <f t="shared" si="16"/>
        <v>#REF!</v>
      </c>
      <c r="P20" s="309" t="e">
        <f t="shared" ref="P20:P24" si="17">SUM(D20:O20)</f>
        <v>#REF!</v>
      </c>
      <c r="R20" s="310" t="e">
        <f t="shared" ref="R20:AC21" si="18">R6+R13</f>
        <v>#REF!</v>
      </c>
      <c r="S20" s="310" t="e">
        <f t="shared" si="18"/>
        <v>#REF!</v>
      </c>
      <c r="T20" s="310" t="e">
        <f t="shared" si="18"/>
        <v>#REF!</v>
      </c>
      <c r="U20" s="310" t="e">
        <f t="shared" si="18"/>
        <v>#REF!</v>
      </c>
      <c r="V20" s="310" t="e">
        <f t="shared" si="18"/>
        <v>#REF!</v>
      </c>
      <c r="W20" s="310" t="e">
        <f t="shared" si="18"/>
        <v>#REF!</v>
      </c>
      <c r="X20" s="310" t="e">
        <f t="shared" si="18"/>
        <v>#REF!</v>
      </c>
      <c r="Y20" s="310" t="e">
        <f t="shared" si="18"/>
        <v>#REF!</v>
      </c>
      <c r="Z20" s="310" t="e">
        <f t="shared" si="18"/>
        <v>#REF!</v>
      </c>
      <c r="AA20" s="310" t="e">
        <f t="shared" si="18"/>
        <v>#REF!</v>
      </c>
      <c r="AB20" s="310" t="e">
        <f t="shared" si="18"/>
        <v>#REF!</v>
      </c>
      <c r="AC20" s="310" t="e">
        <f t="shared" si="18"/>
        <v>#REF!</v>
      </c>
      <c r="AD20" s="309" t="e">
        <f t="shared" ref="AD20:AD22" si="19">SUM(R20:AC20)</f>
        <v>#REF!</v>
      </c>
      <c r="AF20" s="310" t="e">
        <f t="shared" ref="AF20:AQ24" si="20">R20-D20</f>
        <v>#REF!</v>
      </c>
      <c r="AG20" s="310" t="e">
        <f t="shared" si="20"/>
        <v>#REF!</v>
      </c>
      <c r="AH20" s="310" t="e">
        <f t="shared" si="20"/>
        <v>#REF!</v>
      </c>
      <c r="AI20" s="310" t="e">
        <f t="shared" si="20"/>
        <v>#REF!</v>
      </c>
      <c r="AJ20" s="310" t="e">
        <f t="shared" si="20"/>
        <v>#REF!</v>
      </c>
      <c r="AK20" s="310" t="e">
        <f t="shared" si="20"/>
        <v>#REF!</v>
      </c>
      <c r="AL20" s="310" t="e">
        <f t="shared" si="20"/>
        <v>#REF!</v>
      </c>
      <c r="AM20" s="310" t="e">
        <f t="shared" si="20"/>
        <v>#REF!</v>
      </c>
      <c r="AN20" s="310" t="e">
        <f t="shared" si="20"/>
        <v>#REF!</v>
      </c>
      <c r="AO20" s="310" t="e">
        <f t="shared" si="20"/>
        <v>#REF!</v>
      </c>
      <c r="AP20" s="310" t="e">
        <f t="shared" si="20"/>
        <v>#REF!</v>
      </c>
      <c r="AQ20" s="310" t="e">
        <f t="shared" si="20"/>
        <v>#REF!</v>
      </c>
      <c r="AR20" s="309" t="e">
        <f t="shared" ref="AR20:AR24" si="21">SUM(AF20:AQ20)</f>
        <v>#REF!</v>
      </c>
      <c r="AT20" s="311" t="e">
        <f>R20/D20</f>
        <v>#REF!</v>
      </c>
      <c r="AU20" s="311" t="e">
        <f t="shared" ref="AU20:BF25" si="22">S20/E20</f>
        <v>#REF!</v>
      </c>
      <c r="AV20" s="311" t="e">
        <f t="shared" si="22"/>
        <v>#REF!</v>
      </c>
      <c r="AW20" s="311" t="e">
        <f t="shared" si="22"/>
        <v>#REF!</v>
      </c>
      <c r="AX20" s="311" t="e">
        <f t="shared" si="22"/>
        <v>#REF!</v>
      </c>
      <c r="AY20" s="311" t="e">
        <f t="shared" si="22"/>
        <v>#REF!</v>
      </c>
      <c r="AZ20" s="311" t="e">
        <f t="shared" si="22"/>
        <v>#REF!</v>
      </c>
      <c r="BA20" s="311" t="e">
        <f t="shared" si="22"/>
        <v>#REF!</v>
      </c>
      <c r="BB20" s="311" t="e">
        <f t="shared" si="22"/>
        <v>#REF!</v>
      </c>
      <c r="BC20" s="311" t="e">
        <f t="shared" si="22"/>
        <v>#REF!</v>
      </c>
      <c r="BD20" s="311" t="e">
        <f t="shared" si="22"/>
        <v>#REF!</v>
      </c>
      <c r="BE20" s="311" t="e">
        <f t="shared" si="22"/>
        <v>#REF!</v>
      </c>
      <c r="BF20" s="311" t="e">
        <f t="shared" si="22"/>
        <v>#REF!</v>
      </c>
    </row>
    <row r="21" spans="1:58">
      <c r="C21" s="303" t="s">
        <v>79</v>
      </c>
      <c r="D21" s="310" t="e">
        <f>D7+D14</f>
        <v>#REF!</v>
      </c>
      <c r="E21" s="310" t="e">
        <f t="shared" si="16"/>
        <v>#REF!</v>
      </c>
      <c r="F21" s="310" t="e">
        <f t="shared" si="16"/>
        <v>#REF!</v>
      </c>
      <c r="G21" s="310" t="e">
        <f t="shared" si="16"/>
        <v>#REF!</v>
      </c>
      <c r="H21" s="310" t="e">
        <f t="shared" si="16"/>
        <v>#REF!</v>
      </c>
      <c r="I21" s="310" t="e">
        <f t="shared" si="16"/>
        <v>#REF!</v>
      </c>
      <c r="J21" s="310" t="e">
        <f t="shared" si="16"/>
        <v>#REF!</v>
      </c>
      <c r="K21" s="310" t="e">
        <f t="shared" si="16"/>
        <v>#REF!</v>
      </c>
      <c r="L21" s="310" t="e">
        <f t="shared" si="16"/>
        <v>#REF!</v>
      </c>
      <c r="M21" s="310" t="e">
        <f t="shared" si="16"/>
        <v>#REF!</v>
      </c>
      <c r="N21" s="310" t="e">
        <f t="shared" si="16"/>
        <v>#REF!</v>
      </c>
      <c r="O21" s="310" t="e">
        <f t="shared" si="16"/>
        <v>#REF!</v>
      </c>
      <c r="P21" s="309" t="e">
        <f t="shared" si="17"/>
        <v>#REF!</v>
      </c>
      <c r="R21" s="310" t="e">
        <f t="shared" si="18"/>
        <v>#REF!</v>
      </c>
      <c r="S21" s="310" t="e">
        <f t="shared" si="18"/>
        <v>#REF!</v>
      </c>
      <c r="T21" s="310" t="e">
        <f t="shared" si="18"/>
        <v>#REF!</v>
      </c>
      <c r="U21" s="310" t="e">
        <f t="shared" si="18"/>
        <v>#REF!</v>
      </c>
      <c r="V21" s="310" t="e">
        <f t="shared" si="18"/>
        <v>#REF!</v>
      </c>
      <c r="W21" s="310" t="e">
        <f t="shared" si="18"/>
        <v>#REF!</v>
      </c>
      <c r="X21" s="310" t="e">
        <f t="shared" si="18"/>
        <v>#REF!</v>
      </c>
      <c r="Y21" s="310" t="e">
        <f t="shared" si="18"/>
        <v>#REF!</v>
      </c>
      <c r="Z21" s="310" t="e">
        <f t="shared" si="18"/>
        <v>#REF!</v>
      </c>
      <c r="AA21" s="310" t="e">
        <f t="shared" si="18"/>
        <v>#REF!</v>
      </c>
      <c r="AB21" s="310" t="e">
        <f t="shared" si="18"/>
        <v>#REF!</v>
      </c>
      <c r="AC21" s="310" t="e">
        <f t="shared" si="18"/>
        <v>#REF!</v>
      </c>
      <c r="AD21" s="309" t="e">
        <f t="shared" si="19"/>
        <v>#REF!</v>
      </c>
      <c r="AF21" s="310" t="e">
        <f t="shared" si="20"/>
        <v>#REF!</v>
      </c>
      <c r="AG21" s="310" t="e">
        <f t="shared" si="20"/>
        <v>#REF!</v>
      </c>
      <c r="AH21" s="310" t="e">
        <f t="shared" si="20"/>
        <v>#REF!</v>
      </c>
      <c r="AI21" s="310" t="e">
        <f t="shared" si="20"/>
        <v>#REF!</v>
      </c>
      <c r="AJ21" s="310" t="e">
        <f t="shared" si="20"/>
        <v>#REF!</v>
      </c>
      <c r="AK21" s="310" t="e">
        <f t="shared" si="20"/>
        <v>#REF!</v>
      </c>
      <c r="AL21" s="310" t="e">
        <f t="shared" si="20"/>
        <v>#REF!</v>
      </c>
      <c r="AM21" s="310" t="e">
        <f t="shared" si="20"/>
        <v>#REF!</v>
      </c>
      <c r="AN21" s="310" t="e">
        <f t="shared" si="20"/>
        <v>#REF!</v>
      </c>
      <c r="AO21" s="310" t="e">
        <f t="shared" si="20"/>
        <v>#REF!</v>
      </c>
      <c r="AP21" s="310" t="e">
        <f t="shared" si="20"/>
        <v>#REF!</v>
      </c>
      <c r="AQ21" s="310" t="e">
        <f t="shared" si="20"/>
        <v>#REF!</v>
      </c>
      <c r="AR21" s="309" t="e">
        <f t="shared" si="21"/>
        <v>#REF!</v>
      </c>
      <c r="AT21" s="311" t="e">
        <f t="shared" ref="AT21:AT25" si="23">R21/D21</f>
        <v>#REF!</v>
      </c>
      <c r="AU21" s="311" t="e">
        <f t="shared" si="22"/>
        <v>#REF!</v>
      </c>
      <c r="AV21" s="311" t="e">
        <f t="shared" si="22"/>
        <v>#REF!</v>
      </c>
      <c r="AW21" s="311" t="e">
        <f t="shared" si="22"/>
        <v>#REF!</v>
      </c>
      <c r="AX21" s="311" t="e">
        <f t="shared" si="22"/>
        <v>#REF!</v>
      </c>
      <c r="AY21" s="311" t="e">
        <f t="shared" si="22"/>
        <v>#REF!</v>
      </c>
      <c r="AZ21" s="311" t="e">
        <f t="shared" si="22"/>
        <v>#REF!</v>
      </c>
      <c r="BA21" s="311" t="e">
        <f t="shared" si="22"/>
        <v>#REF!</v>
      </c>
      <c r="BB21" s="311" t="e">
        <f t="shared" si="22"/>
        <v>#REF!</v>
      </c>
      <c r="BC21" s="311" t="e">
        <f t="shared" si="22"/>
        <v>#REF!</v>
      </c>
      <c r="BD21" s="311" t="e">
        <f t="shared" si="22"/>
        <v>#REF!</v>
      </c>
      <c r="BE21" s="311" t="e">
        <f t="shared" si="22"/>
        <v>#REF!</v>
      </c>
      <c r="BF21" s="311" t="e">
        <f t="shared" si="22"/>
        <v>#REF!</v>
      </c>
    </row>
    <row r="22" spans="1:58">
      <c r="C22" s="303" t="s">
        <v>80</v>
      </c>
      <c r="D22" s="310" t="e">
        <f>D8</f>
        <v>#REF!</v>
      </c>
      <c r="E22" s="310" t="e">
        <f t="shared" ref="E22:O22" si="24">E8</f>
        <v>#REF!</v>
      </c>
      <c r="F22" s="310" t="e">
        <f t="shared" si="24"/>
        <v>#REF!</v>
      </c>
      <c r="G22" s="310" t="e">
        <f t="shared" si="24"/>
        <v>#REF!</v>
      </c>
      <c r="H22" s="310" t="e">
        <f t="shared" si="24"/>
        <v>#REF!</v>
      </c>
      <c r="I22" s="310" t="e">
        <f t="shared" si="24"/>
        <v>#REF!</v>
      </c>
      <c r="J22" s="310" t="e">
        <f t="shared" si="24"/>
        <v>#REF!</v>
      </c>
      <c r="K22" s="310" t="e">
        <f t="shared" si="24"/>
        <v>#REF!</v>
      </c>
      <c r="L22" s="310" t="e">
        <f t="shared" si="24"/>
        <v>#REF!</v>
      </c>
      <c r="M22" s="310" t="e">
        <f t="shared" si="24"/>
        <v>#REF!</v>
      </c>
      <c r="N22" s="310" t="e">
        <f t="shared" si="24"/>
        <v>#REF!</v>
      </c>
      <c r="O22" s="310" t="e">
        <f t="shared" si="24"/>
        <v>#REF!</v>
      </c>
      <c r="P22" s="309" t="e">
        <f t="shared" si="17"/>
        <v>#REF!</v>
      </c>
      <c r="R22" s="310" t="e">
        <f t="shared" ref="R22:AC22" si="25">R8</f>
        <v>#REF!</v>
      </c>
      <c r="S22" s="310" t="e">
        <f t="shared" si="25"/>
        <v>#REF!</v>
      </c>
      <c r="T22" s="310" t="e">
        <f t="shared" si="25"/>
        <v>#REF!</v>
      </c>
      <c r="U22" s="310" t="e">
        <f t="shared" si="25"/>
        <v>#REF!</v>
      </c>
      <c r="V22" s="310" t="e">
        <f t="shared" si="25"/>
        <v>#REF!</v>
      </c>
      <c r="W22" s="310" t="e">
        <f t="shared" si="25"/>
        <v>#REF!</v>
      </c>
      <c r="X22" s="310" t="e">
        <f t="shared" si="25"/>
        <v>#REF!</v>
      </c>
      <c r="Y22" s="310" t="e">
        <f t="shared" si="25"/>
        <v>#REF!</v>
      </c>
      <c r="Z22" s="310" t="e">
        <f t="shared" si="25"/>
        <v>#REF!</v>
      </c>
      <c r="AA22" s="310" t="e">
        <f t="shared" si="25"/>
        <v>#REF!</v>
      </c>
      <c r="AB22" s="310" t="e">
        <f t="shared" si="25"/>
        <v>#REF!</v>
      </c>
      <c r="AC22" s="310" t="e">
        <f t="shared" si="25"/>
        <v>#REF!</v>
      </c>
      <c r="AD22" s="309" t="e">
        <f t="shared" si="19"/>
        <v>#REF!</v>
      </c>
      <c r="AF22" s="310" t="e">
        <f t="shared" si="20"/>
        <v>#REF!</v>
      </c>
      <c r="AG22" s="310" t="e">
        <f t="shared" si="20"/>
        <v>#REF!</v>
      </c>
      <c r="AH22" s="310" t="e">
        <f t="shared" si="20"/>
        <v>#REF!</v>
      </c>
      <c r="AI22" s="310" t="e">
        <f t="shared" si="20"/>
        <v>#REF!</v>
      </c>
      <c r="AJ22" s="310" t="e">
        <f t="shared" si="20"/>
        <v>#REF!</v>
      </c>
      <c r="AK22" s="310" t="e">
        <f t="shared" si="20"/>
        <v>#REF!</v>
      </c>
      <c r="AL22" s="310" t="e">
        <f t="shared" si="20"/>
        <v>#REF!</v>
      </c>
      <c r="AM22" s="310" t="e">
        <f t="shared" si="20"/>
        <v>#REF!</v>
      </c>
      <c r="AN22" s="310" t="e">
        <f t="shared" si="20"/>
        <v>#REF!</v>
      </c>
      <c r="AO22" s="310" t="e">
        <f t="shared" si="20"/>
        <v>#REF!</v>
      </c>
      <c r="AP22" s="310" t="e">
        <f t="shared" si="20"/>
        <v>#REF!</v>
      </c>
      <c r="AQ22" s="310" t="e">
        <f t="shared" si="20"/>
        <v>#REF!</v>
      </c>
      <c r="AR22" s="309" t="e">
        <f t="shared" si="21"/>
        <v>#REF!</v>
      </c>
      <c r="AT22" s="311" t="e">
        <f t="shared" si="23"/>
        <v>#REF!</v>
      </c>
      <c r="AU22" s="311" t="e">
        <f t="shared" si="22"/>
        <v>#REF!</v>
      </c>
      <c r="AV22" s="311" t="e">
        <f t="shared" si="22"/>
        <v>#REF!</v>
      </c>
      <c r="AW22" s="311" t="e">
        <f t="shared" si="22"/>
        <v>#REF!</v>
      </c>
      <c r="AX22" s="311" t="e">
        <f t="shared" si="22"/>
        <v>#REF!</v>
      </c>
      <c r="AY22" s="311" t="e">
        <f t="shared" si="22"/>
        <v>#REF!</v>
      </c>
      <c r="AZ22" s="311" t="e">
        <f t="shared" si="22"/>
        <v>#REF!</v>
      </c>
      <c r="BA22" s="311" t="e">
        <f t="shared" si="22"/>
        <v>#REF!</v>
      </c>
      <c r="BB22" s="311" t="e">
        <f t="shared" si="22"/>
        <v>#REF!</v>
      </c>
      <c r="BC22" s="311" t="e">
        <f t="shared" si="22"/>
        <v>#REF!</v>
      </c>
      <c r="BD22" s="311" t="e">
        <f t="shared" si="22"/>
        <v>#REF!</v>
      </c>
      <c r="BE22" s="311" t="e">
        <f t="shared" si="22"/>
        <v>#REF!</v>
      </c>
      <c r="BF22" s="311" t="e">
        <f t="shared" si="22"/>
        <v>#REF!</v>
      </c>
    </row>
    <row r="23" spans="1:58">
      <c r="C23" s="303" t="s">
        <v>81</v>
      </c>
      <c r="D23" s="310" t="e">
        <f>D9+D15</f>
        <v>#REF!</v>
      </c>
      <c r="E23" s="310" t="e">
        <f t="shared" ref="E23:O23" si="26">E9+E15</f>
        <v>#REF!</v>
      </c>
      <c r="F23" s="310" t="e">
        <f t="shared" si="26"/>
        <v>#REF!</v>
      </c>
      <c r="G23" s="310" t="e">
        <f t="shared" si="26"/>
        <v>#REF!</v>
      </c>
      <c r="H23" s="310" t="e">
        <f t="shared" si="26"/>
        <v>#REF!</v>
      </c>
      <c r="I23" s="310" t="e">
        <f t="shared" si="26"/>
        <v>#REF!</v>
      </c>
      <c r="J23" s="310" t="e">
        <f t="shared" si="26"/>
        <v>#REF!</v>
      </c>
      <c r="K23" s="310" t="e">
        <f t="shared" si="26"/>
        <v>#REF!</v>
      </c>
      <c r="L23" s="310" t="e">
        <f t="shared" si="26"/>
        <v>#REF!</v>
      </c>
      <c r="M23" s="310" t="e">
        <f t="shared" si="26"/>
        <v>#REF!</v>
      </c>
      <c r="N23" s="310" t="e">
        <f t="shared" si="26"/>
        <v>#REF!</v>
      </c>
      <c r="O23" s="310" t="e">
        <f t="shared" si="26"/>
        <v>#REF!</v>
      </c>
      <c r="P23" s="309" t="e">
        <f t="shared" si="17"/>
        <v>#REF!</v>
      </c>
      <c r="R23" s="310" t="e">
        <f t="shared" ref="R23:AC23" si="27">R9+R15</f>
        <v>#REF!</v>
      </c>
      <c r="S23" s="310" t="e">
        <f t="shared" si="27"/>
        <v>#REF!</v>
      </c>
      <c r="T23" s="310" t="e">
        <f t="shared" si="27"/>
        <v>#REF!</v>
      </c>
      <c r="U23" s="310" t="e">
        <f t="shared" si="27"/>
        <v>#REF!</v>
      </c>
      <c r="V23" s="310" t="e">
        <f t="shared" si="27"/>
        <v>#REF!</v>
      </c>
      <c r="W23" s="310" t="e">
        <f t="shared" si="27"/>
        <v>#REF!</v>
      </c>
      <c r="X23" s="310" t="e">
        <f t="shared" si="27"/>
        <v>#REF!</v>
      </c>
      <c r="Y23" s="310" t="e">
        <f t="shared" si="27"/>
        <v>#REF!</v>
      </c>
      <c r="Z23" s="310" t="e">
        <f t="shared" si="27"/>
        <v>#REF!</v>
      </c>
      <c r="AA23" s="310" t="e">
        <f t="shared" si="27"/>
        <v>#REF!</v>
      </c>
      <c r="AB23" s="310" t="e">
        <f t="shared" si="27"/>
        <v>#REF!</v>
      </c>
      <c r="AC23" s="310" t="e">
        <f t="shared" si="27"/>
        <v>#REF!</v>
      </c>
      <c r="AD23" s="309" t="e">
        <f>SUM(R23:AC23)</f>
        <v>#REF!</v>
      </c>
      <c r="AF23" s="310" t="e">
        <f t="shared" si="20"/>
        <v>#REF!</v>
      </c>
      <c r="AG23" s="310" t="e">
        <f t="shared" si="20"/>
        <v>#REF!</v>
      </c>
      <c r="AH23" s="310" t="e">
        <f t="shared" si="20"/>
        <v>#REF!</v>
      </c>
      <c r="AI23" s="310" t="e">
        <f t="shared" si="20"/>
        <v>#REF!</v>
      </c>
      <c r="AJ23" s="310" t="e">
        <f t="shared" si="20"/>
        <v>#REF!</v>
      </c>
      <c r="AK23" s="310" t="e">
        <f t="shared" si="20"/>
        <v>#REF!</v>
      </c>
      <c r="AL23" s="310" t="e">
        <f t="shared" si="20"/>
        <v>#REF!</v>
      </c>
      <c r="AM23" s="310" t="e">
        <f t="shared" si="20"/>
        <v>#REF!</v>
      </c>
      <c r="AN23" s="310" t="e">
        <f t="shared" si="20"/>
        <v>#REF!</v>
      </c>
      <c r="AO23" s="310" t="e">
        <f t="shared" si="20"/>
        <v>#REF!</v>
      </c>
      <c r="AP23" s="310" t="e">
        <f t="shared" si="20"/>
        <v>#REF!</v>
      </c>
      <c r="AQ23" s="310" t="e">
        <f t="shared" si="20"/>
        <v>#REF!</v>
      </c>
      <c r="AR23" s="309" t="e">
        <f t="shared" si="21"/>
        <v>#REF!</v>
      </c>
      <c r="AT23" s="311" t="e">
        <f t="shared" si="23"/>
        <v>#REF!</v>
      </c>
      <c r="AU23" s="311" t="e">
        <f t="shared" si="22"/>
        <v>#REF!</v>
      </c>
      <c r="AV23" s="311" t="e">
        <f t="shared" si="22"/>
        <v>#REF!</v>
      </c>
      <c r="AW23" s="311" t="e">
        <f t="shared" si="22"/>
        <v>#REF!</v>
      </c>
      <c r="AX23" s="311" t="e">
        <f t="shared" si="22"/>
        <v>#REF!</v>
      </c>
      <c r="AY23" s="311" t="e">
        <f t="shared" si="22"/>
        <v>#REF!</v>
      </c>
      <c r="AZ23" s="311" t="e">
        <f t="shared" si="22"/>
        <v>#REF!</v>
      </c>
      <c r="BA23" s="311" t="e">
        <f t="shared" si="22"/>
        <v>#REF!</v>
      </c>
      <c r="BB23" s="311" t="e">
        <f t="shared" si="22"/>
        <v>#REF!</v>
      </c>
      <c r="BC23" s="311" t="e">
        <f t="shared" si="22"/>
        <v>#REF!</v>
      </c>
      <c r="BD23" s="311" t="e">
        <f t="shared" si="22"/>
        <v>#REF!</v>
      </c>
      <c r="BE23" s="311" t="e">
        <f t="shared" si="22"/>
        <v>#REF!</v>
      </c>
      <c r="BF23" s="311" t="e">
        <f t="shared" si="22"/>
        <v>#REF!</v>
      </c>
    </row>
    <row r="24" spans="1:58">
      <c r="C24" s="303" t="s">
        <v>65</v>
      </c>
      <c r="D24" s="310">
        <f>D16</f>
        <v>0</v>
      </c>
      <c r="E24" s="310">
        <f t="shared" ref="E24:O24" si="28">E16</f>
        <v>0</v>
      </c>
      <c r="F24" s="310">
        <f t="shared" si="28"/>
        <v>0</v>
      </c>
      <c r="G24" s="310">
        <f t="shared" si="28"/>
        <v>0</v>
      </c>
      <c r="H24" s="310">
        <f t="shared" si="28"/>
        <v>0</v>
      </c>
      <c r="I24" s="310">
        <f t="shared" si="28"/>
        <v>0</v>
      </c>
      <c r="J24" s="310">
        <f t="shared" si="28"/>
        <v>0</v>
      </c>
      <c r="K24" s="310">
        <f t="shared" si="28"/>
        <v>0</v>
      </c>
      <c r="L24" s="310">
        <f t="shared" si="28"/>
        <v>0</v>
      </c>
      <c r="M24" s="310">
        <f t="shared" si="28"/>
        <v>0</v>
      </c>
      <c r="N24" s="310">
        <f t="shared" si="28"/>
        <v>0</v>
      </c>
      <c r="O24" s="310">
        <f t="shared" si="28"/>
        <v>0</v>
      </c>
      <c r="P24" s="309">
        <f t="shared" si="17"/>
        <v>0</v>
      </c>
      <c r="R24" s="310">
        <f t="shared" ref="R24:AC24" si="29">R16</f>
        <v>0</v>
      </c>
      <c r="S24" s="310">
        <f t="shared" si="29"/>
        <v>0</v>
      </c>
      <c r="T24" s="310">
        <f t="shared" si="29"/>
        <v>0</v>
      </c>
      <c r="U24" s="310">
        <f t="shared" si="29"/>
        <v>0</v>
      </c>
      <c r="V24" s="310">
        <f t="shared" si="29"/>
        <v>0</v>
      </c>
      <c r="W24" s="310">
        <f t="shared" si="29"/>
        <v>0</v>
      </c>
      <c r="X24" s="310">
        <f t="shared" si="29"/>
        <v>0</v>
      </c>
      <c r="Y24" s="310">
        <f t="shared" si="29"/>
        <v>0</v>
      </c>
      <c r="Z24" s="310">
        <f t="shared" si="29"/>
        <v>0</v>
      </c>
      <c r="AA24" s="310">
        <f t="shared" si="29"/>
        <v>0</v>
      </c>
      <c r="AB24" s="310">
        <f t="shared" si="29"/>
        <v>0</v>
      </c>
      <c r="AC24" s="310">
        <f t="shared" si="29"/>
        <v>0</v>
      </c>
      <c r="AD24" s="309">
        <f>SUM(R24:AC24)</f>
        <v>0</v>
      </c>
      <c r="AF24" s="310">
        <f t="shared" si="20"/>
        <v>0</v>
      </c>
      <c r="AG24" s="310">
        <f t="shared" si="20"/>
        <v>0</v>
      </c>
      <c r="AH24" s="310">
        <f t="shared" si="20"/>
        <v>0</v>
      </c>
      <c r="AI24" s="310">
        <f t="shared" si="20"/>
        <v>0</v>
      </c>
      <c r="AJ24" s="310">
        <f t="shared" si="20"/>
        <v>0</v>
      </c>
      <c r="AK24" s="310">
        <f t="shared" si="20"/>
        <v>0</v>
      </c>
      <c r="AL24" s="310">
        <f t="shared" si="20"/>
        <v>0</v>
      </c>
      <c r="AM24" s="310">
        <f t="shared" si="20"/>
        <v>0</v>
      </c>
      <c r="AN24" s="310">
        <f t="shared" si="20"/>
        <v>0</v>
      </c>
      <c r="AO24" s="310">
        <f t="shared" si="20"/>
        <v>0</v>
      </c>
      <c r="AP24" s="310">
        <f t="shared" si="20"/>
        <v>0</v>
      </c>
      <c r="AQ24" s="310">
        <f t="shared" si="20"/>
        <v>0</v>
      </c>
      <c r="AR24" s="309">
        <f t="shared" si="21"/>
        <v>0</v>
      </c>
      <c r="AT24" s="311" t="e">
        <f t="shared" si="23"/>
        <v>#DIV/0!</v>
      </c>
      <c r="AU24" s="311" t="e">
        <f t="shared" si="22"/>
        <v>#DIV/0!</v>
      </c>
      <c r="AV24" s="311" t="e">
        <f t="shared" si="22"/>
        <v>#DIV/0!</v>
      </c>
      <c r="AW24" s="311" t="e">
        <f t="shared" si="22"/>
        <v>#DIV/0!</v>
      </c>
      <c r="AX24" s="311" t="e">
        <f t="shared" si="22"/>
        <v>#DIV/0!</v>
      </c>
      <c r="AY24" s="311" t="e">
        <f t="shared" si="22"/>
        <v>#DIV/0!</v>
      </c>
      <c r="AZ24" s="311" t="e">
        <f t="shared" si="22"/>
        <v>#DIV/0!</v>
      </c>
      <c r="BA24" s="311" t="e">
        <f t="shared" si="22"/>
        <v>#DIV/0!</v>
      </c>
      <c r="BB24" s="311" t="e">
        <f t="shared" si="22"/>
        <v>#DIV/0!</v>
      </c>
      <c r="BC24" s="311" t="e">
        <f t="shared" si="22"/>
        <v>#DIV/0!</v>
      </c>
      <c r="BD24" s="311" t="e">
        <f t="shared" si="22"/>
        <v>#DIV/0!</v>
      </c>
      <c r="BE24" s="311" t="e">
        <f t="shared" si="22"/>
        <v>#DIV/0!</v>
      </c>
      <c r="BF24" s="311" t="e">
        <f t="shared" si="22"/>
        <v>#DIV/0!</v>
      </c>
    </row>
    <row r="25" spans="1:58" s="302" customFormat="1">
      <c r="C25" s="302" t="s">
        <v>45</v>
      </c>
      <c r="D25" s="312" t="e">
        <f>SUM(D20:D24)</f>
        <v>#REF!</v>
      </c>
      <c r="E25" s="312" t="e">
        <f t="shared" ref="E25:P25" si="30">SUM(E20:E24)</f>
        <v>#REF!</v>
      </c>
      <c r="F25" s="312" t="e">
        <f t="shared" si="30"/>
        <v>#REF!</v>
      </c>
      <c r="G25" s="312" t="e">
        <f t="shared" si="30"/>
        <v>#REF!</v>
      </c>
      <c r="H25" s="312" t="e">
        <f t="shared" si="30"/>
        <v>#REF!</v>
      </c>
      <c r="I25" s="312" t="e">
        <f t="shared" si="30"/>
        <v>#REF!</v>
      </c>
      <c r="J25" s="312" t="e">
        <f t="shared" si="30"/>
        <v>#REF!</v>
      </c>
      <c r="K25" s="312" t="e">
        <f t="shared" si="30"/>
        <v>#REF!</v>
      </c>
      <c r="L25" s="312" t="e">
        <f t="shared" si="30"/>
        <v>#REF!</v>
      </c>
      <c r="M25" s="312" t="e">
        <f t="shared" si="30"/>
        <v>#REF!</v>
      </c>
      <c r="N25" s="312" t="e">
        <f t="shared" si="30"/>
        <v>#REF!</v>
      </c>
      <c r="O25" s="312" t="e">
        <f t="shared" si="30"/>
        <v>#REF!</v>
      </c>
      <c r="P25" s="312" t="e">
        <f t="shared" si="30"/>
        <v>#REF!</v>
      </c>
      <c r="R25" s="312" t="e">
        <f>SUM(R20:R24)</f>
        <v>#REF!</v>
      </c>
      <c r="S25" s="312" t="e">
        <f t="shared" ref="S25:AD25" si="31">SUM(S20:S24)</f>
        <v>#REF!</v>
      </c>
      <c r="T25" s="312" t="e">
        <f t="shared" si="31"/>
        <v>#REF!</v>
      </c>
      <c r="U25" s="312" t="e">
        <f t="shared" si="31"/>
        <v>#REF!</v>
      </c>
      <c r="V25" s="312" t="e">
        <f t="shared" si="31"/>
        <v>#REF!</v>
      </c>
      <c r="W25" s="312" t="e">
        <f t="shared" si="31"/>
        <v>#REF!</v>
      </c>
      <c r="X25" s="312" t="e">
        <f t="shared" si="31"/>
        <v>#REF!</v>
      </c>
      <c r="Y25" s="312" t="e">
        <f t="shared" si="31"/>
        <v>#REF!</v>
      </c>
      <c r="Z25" s="312" t="e">
        <f t="shared" si="31"/>
        <v>#REF!</v>
      </c>
      <c r="AA25" s="312" t="e">
        <f t="shared" si="31"/>
        <v>#REF!</v>
      </c>
      <c r="AB25" s="312" t="e">
        <f t="shared" si="31"/>
        <v>#REF!</v>
      </c>
      <c r="AC25" s="312" t="e">
        <f t="shared" si="31"/>
        <v>#REF!</v>
      </c>
      <c r="AD25" s="312" t="e">
        <f t="shared" si="31"/>
        <v>#REF!</v>
      </c>
      <c r="AE25" s="314"/>
      <c r="AF25" s="312" t="e">
        <f>SUM(AF20:AF24)</f>
        <v>#REF!</v>
      </c>
      <c r="AG25" s="312" t="e">
        <f t="shared" ref="AG25:AR25" si="32">SUM(AG20:AG24)</f>
        <v>#REF!</v>
      </c>
      <c r="AH25" s="312" t="e">
        <f t="shared" si="32"/>
        <v>#REF!</v>
      </c>
      <c r="AI25" s="312" t="e">
        <f t="shared" si="32"/>
        <v>#REF!</v>
      </c>
      <c r="AJ25" s="312" t="e">
        <f t="shared" si="32"/>
        <v>#REF!</v>
      </c>
      <c r="AK25" s="312" t="e">
        <f t="shared" si="32"/>
        <v>#REF!</v>
      </c>
      <c r="AL25" s="312" t="e">
        <f t="shared" si="32"/>
        <v>#REF!</v>
      </c>
      <c r="AM25" s="312" t="e">
        <f t="shared" si="32"/>
        <v>#REF!</v>
      </c>
      <c r="AN25" s="312" t="e">
        <f t="shared" si="32"/>
        <v>#REF!</v>
      </c>
      <c r="AO25" s="312" t="e">
        <f t="shared" si="32"/>
        <v>#REF!</v>
      </c>
      <c r="AP25" s="312" t="e">
        <f t="shared" si="32"/>
        <v>#REF!</v>
      </c>
      <c r="AQ25" s="312" t="e">
        <f t="shared" si="32"/>
        <v>#REF!</v>
      </c>
      <c r="AR25" s="312" t="e">
        <f t="shared" si="32"/>
        <v>#REF!</v>
      </c>
      <c r="AT25" s="311" t="e">
        <f t="shared" si="23"/>
        <v>#REF!</v>
      </c>
      <c r="AU25" s="311" t="e">
        <f t="shared" si="22"/>
        <v>#REF!</v>
      </c>
      <c r="AV25" s="311" t="e">
        <f t="shared" si="22"/>
        <v>#REF!</v>
      </c>
      <c r="AW25" s="311" t="e">
        <f t="shared" si="22"/>
        <v>#REF!</v>
      </c>
      <c r="AX25" s="311" t="e">
        <f t="shared" si="22"/>
        <v>#REF!</v>
      </c>
      <c r="AY25" s="311" t="e">
        <f t="shared" si="22"/>
        <v>#REF!</v>
      </c>
      <c r="AZ25" s="311" t="e">
        <f t="shared" si="22"/>
        <v>#REF!</v>
      </c>
      <c r="BA25" s="311" t="e">
        <f t="shared" si="22"/>
        <v>#REF!</v>
      </c>
      <c r="BB25" s="311" t="e">
        <f t="shared" si="22"/>
        <v>#REF!</v>
      </c>
      <c r="BC25" s="311" t="e">
        <f t="shared" si="22"/>
        <v>#REF!</v>
      </c>
      <c r="BD25" s="311" t="e">
        <f t="shared" si="22"/>
        <v>#REF!</v>
      </c>
      <c r="BE25" s="311" t="e">
        <f t="shared" si="22"/>
        <v>#REF!</v>
      </c>
      <c r="BF25" s="311" t="e">
        <f t="shared" si="22"/>
        <v>#REF!</v>
      </c>
    </row>
    <row r="26" spans="1:58">
      <c r="AE26" s="315"/>
    </row>
    <row r="27" spans="1:58">
      <c r="A27" s="302" t="s">
        <v>84</v>
      </c>
    </row>
    <row r="28" spans="1:58">
      <c r="B28" s="303" t="s">
        <v>77</v>
      </c>
    </row>
    <row r="29" spans="1:58">
      <c r="C29" s="303" t="s">
        <v>78</v>
      </c>
      <c r="D29" s="310" t="e">
        <f>SUM(D6:F6)</f>
        <v>#REF!</v>
      </c>
      <c r="G29" s="310" t="e">
        <f>SUM(G6:I6)</f>
        <v>#REF!</v>
      </c>
      <c r="J29" s="310" t="e">
        <f>SUM(J6:L6)</f>
        <v>#REF!</v>
      </c>
      <c r="M29" s="310" t="e">
        <f>SUM(M6:O6)</f>
        <v>#REF!</v>
      </c>
      <c r="P29" s="309" t="e">
        <f t="shared" ref="P29:P32" si="33">SUM(D29:O29)</f>
        <v>#REF!</v>
      </c>
      <c r="R29" s="310" t="e">
        <f>SUM(R6:T6)</f>
        <v>#REF!</v>
      </c>
      <c r="U29" s="310" t="e">
        <f>SUM(U6:W6)</f>
        <v>#REF!</v>
      </c>
      <c r="X29" s="310" t="e">
        <f>SUM(X6:Z6)</f>
        <v>#REF!</v>
      </c>
      <c r="AA29" s="310" t="e">
        <f>SUM(AA6:AC6)</f>
        <v>#REF!</v>
      </c>
      <c r="AB29" s="310"/>
      <c r="AD29" s="309" t="e">
        <f t="shared" ref="AD29:AD32" si="34">SUM(R29:AC29)</f>
        <v>#REF!</v>
      </c>
      <c r="AF29" s="310" t="e">
        <f t="shared" ref="AF29:AO32" si="35">R29-D29</f>
        <v>#REF!</v>
      </c>
      <c r="AG29" s="310"/>
      <c r="AH29" s="310"/>
      <c r="AI29" s="310" t="e">
        <f t="shared" si="35"/>
        <v>#REF!</v>
      </c>
      <c r="AJ29" s="310"/>
      <c r="AK29" s="310"/>
      <c r="AL29" s="310" t="e">
        <f t="shared" si="35"/>
        <v>#REF!</v>
      </c>
      <c r="AM29" s="310"/>
      <c r="AN29" s="310"/>
      <c r="AO29" s="310" t="e">
        <f t="shared" si="35"/>
        <v>#REF!</v>
      </c>
      <c r="AP29" s="310"/>
      <c r="AQ29" s="310"/>
      <c r="AR29" s="309" t="e">
        <f t="shared" ref="AR29:AR31" si="36">SUM(AF29:AQ29)</f>
        <v>#REF!</v>
      </c>
      <c r="AT29" s="311" t="e">
        <f>R29/D29</f>
        <v>#REF!</v>
      </c>
      <c r="AU29" s="311"/>
      <c r="AV29" s="311"/>
      <c r="AW29" s="311" t="e">
        <f t="shared" ref="AW29:AW33" si="37">U29/G29</f>
        <v>#REF!</v>
      </c>
      <c r="AX29" s="311"/>
      <c r="AY29" s="311"/>
      <c r="AZ29" s="311" t="e">
        <f t="shared" ref="AZ29:AZ33" si="38">X29/J29</f>
        <v>#REF!</v>
      </c>
      <c r="BA29" s="311"/>
      <c r="BB29" s="311"/>
      <c r="BC29" s="311" t="e">
        <f t="shared" ref="BC29:BC33" si="39">AA29/M29</f>
        <v>#REF!</v>
      </c>
      <c r="BD29" s="311"/>
      <c r="BE29" s="311"/>
      <c r="BF29" s="311" t="e">
        <f t="shared" ref="BF29:BF33" si="40">AD29/P29</f>
        <v>#REF!</v>
      </c>
    </row>
    <row r="30" spans="1:58">
      <c r="C30" s="303" t="s">
        <v>79</v>
      </c>
      <c r="D30" s="310" t="e">
        <f>SUM(D7:F7)</f>
        <v>#REF!</v>
      </c>
      <c r="G30" s="310" t="e">
        <f>SUM(G7:I7)</f>
        <v>#REF!</v>
      </c>
      <c r="J30" s="310" t="e">
        <f>SUM(J7:L7)</f>
        <v>#REF!</v>
      </c>
      <c r="M30" s="310" t="e">
        <f>SUM(M7:O7)</f>
        <v>#REF!</v>
      </c>
      <c r="P30" s="309" t="e">
        <f t="shared" si="33"/>
        <v>#REF!</v>
      </c>
      <c r="R30" s="310" t="e">
        <f>SUM(R7:T7)</f>
        <v>#REF!</v>
      </c>
      <c r="U30" s="310" t="e">
        <f>SUM(U7:W7)</f>
        <v>#REF!</v>
      </c>
      <c r="X30" s="310" t="e">
        <f>SUM(X7:Z7)</f>
        <v>#REF!</v>
      </c>
      <c r="AA30" s="310" t="e">
        <f>SUM(AA7:AC7)</f>
        <v>#REF!</v>
      </c>
      <c r="AB30" s="310"/>
      <c r="AD30" s="309" t="e">
        <f t="shared" si="34"/>
        <v>#REF!</v>
      </c>
      <c r="AF30" s="310" t="e">
        <f t="shared" si="35"/>
        <v>#REF!</v>
      </c>
      <c r="AG30" s="310"/>
      <c r="AH30" s="310"/>
      <c r="AI30" s="310" t="e">
        <f t="shared" si="35"/>
        <v>#REF!</v>
      </c>
      <c r="AJ30" s="310"/>
      <c r="AK30" s="310"/>
      <c r="AL30" s="310" t="e">
        <f t="shared" si="35"/>
        <v>#REF!</v>
      </c>
      <c r="AM30" s="310"/>
      <c r="AN30" s="310"/>
      <c r="AO30" s="310" t="e">
        <f t="shared" si="35"/>
        <v>#REF!</v>
      </c>
      <c r="AP30" s="310"/>
      <c r="AQ30" s="310"/>
      <c r="AR30" s="309" t="e">
        <f t="shared" si="36"/>
        <v>#REF!</v>
      </c>
      <c r="AT30" s="311" t="e">
        <f t="shared" ref="AT30:AT33" si="41">R30/D30</f>
        <v>#REF!</v>
      </c>
      <c r="AU30" s="311"/>
      <c r="AV30" s="311"/>
      <c r="AW30" s="311" t="e">
        <f t="shared" si="37"/>
        <v>#REF!</v>
      </c>
      <c r="AX30" s="311"/>
      <c r="AY30" s="311"/>
      <c r="AZ30" s="311" t="e">
        <f t="shared" si="38"/>
        <v>#REF!</v>
      </c>
      <c r="BA30" s="311"/>
      <c r="BB30" s="311"/>
      <c r="BC30" s="311" t="e">
        <f t="shared" si="39"/>
        <v>#REF!</v>
      </c>
      <c r="BD30" s="311"/>
      <c r="BE30" s="311"/>
      <c r="BF30" s="311" t="e">
        <f t="shared" si="40"/>
        <v>#REF!</v>
      </c>
    </row>
    <row r="31" spans="1:58">
      <c r="C31" s="303" t="s">
        <v>80</v>
      </c>
      <c r="D31" s="310" t="e">
        <f>SUM(D8:F8)</f>
        <v>#REF!</v>
      </c>
      <c r="G31" s="310" t="e">
        <f>SUM(G8:I8)</f>
        <v>#REF!</v>
      </c>
      <c r="J31" s="310" t="e">
        <f>SUM(J8:L8)</f>
        <v>#REF!</v>
      </c>
      <c r="M31" s="310" t="e">
        <f>SUM(M8:O8)</f>
        <v>#REF!</v>
      </c>
      <c r="P31" s="309" t="e">
        <f t="shared" si="33"/>
        <v>#REF!</v>
      </c>
      <c r="R31" s="310" t="e">
        <f>SUM(R8:T8)</f>
        <v>#REF!</v>
      </c>
      <c r="U31" s="310" t="e">
        <f>SUM(U8:W8)</f>
        <v>#REF!</v>
      </c>
      <c r="X31" s="310" t="e">
        <f>SUM(X8:Z8)</f>
        <v>#REF!</v>
      </c>
      <c r="AA31" s="310" t="e">
        <f>SUM(AA8:AC8)</f>
        <v>#REF!</v>
      </c>
      <c r="AB31" s="310"/>
      <c r="AD31" s="309" t="e">
        <f t="shared" si="34"/>
        <v>#REF!</v>
      </c>
      <c r="AF31" s="310" t="e">
        <f t="shared" si="35"/>
        <v>#REF!</v>
      </c>
      <c r="AG31" s="310"/>
      <c r="AH31" s="310"/>
      <c r="AI31" s="310" t="e">
        <f t="shared" si="35"/>
        <v>#REF!</v>
      </c>
      <c r="AJ31" s="310"/>
      <c r="AK31" s="310"/>
      <c r="AL31" s="310" t="e">
        <f t="shared" si="35"/>
        <v>#REF!</v>
      </c>
      <c r="AM31" s="310"/>
      <c r="AN31" s="310"/>
      <c r="AO31" s="310" t="e">
        <f t="shared" si="35"/>
        <v>#REF!</v>
      </c>
      <c r="AP31" s="310"/>
      <c r="AQ31" s="310"/>
      <c r="AR31" s="309" t="e">
        <f t="shared" si="36"/>
        <v>#REF!</v>
      </c>
      <c r="AT31" s="311" t="e">
        <f t="shared" si="41"/>
        <v>#REF!</v>
      </c>
      <c r="AU31" s="311"/>
      <c r="AV31" s="311"/>
      <c r="AW31" s="311" t="e">
        <f t="shared" si="37"/>
        <v>#REF!</v>
      </c>
      <c r="AX31" s="311"/>
      <c r="AY31" s="311"/>
      <c r="AZ31" s="311" t="e">
        <f t="shared" si="38"/>
        <v>#REF!</v>
      </c>
      <c r="BA31" s="311"/>
      <c r="BB31" s="311"/>
      <c r="BC31" s="311" t="e">
        <f t="shared" si="39"/>
        <v>#REF!</v>
      </c>
      <c r="BD31" s="311"/>
      <c r="BE31" s="311"/>
      <c r="BF31" s="311" t="e">
        <f t="shared" si="40"/>
        <v>#REF!</v>
      </c>
    </row>
    <row r="32" spans="1:58">
      <c r="C32" s="303" t="s">
        <v>81</v>
      </c>
      <c r="D32" s="310" t="e">
        <f>SUM(D9:F9)</f>
        <v>#REF!</v>
      </c>
      <c r="G32" s="310" t="e">
        <f>SUM(G9:I9)</f>
        <v>#REF!</v>
      </c>
      <c r="J32" s="310" t="e">
        <f>SUM(J9:L9)</f>
        <v>#REF!</v>
      </c>
      <c r="M32" s="310" t="e">
        <f>SUM(M9:O9)</f>
        <v>#REF!</v>
      </c>
      <c r="P32" s="309" t="e">
        <f t="shared" si="33"/>
        <v>#REF!</v>
      </c>
      <c r="R32" s="310" t="e">
        <f>SUM(R9:T9)</f>
        <v>#REF!</v>
      </c>
      <c r="U32" s="310" t="e">
        <f>SUM(U9:W9)</f>
        <v>#REF!</v>
      </c>
      <c r="X32" s="310" t="e">
        <f>SUM(X9:Z9)</f>
        <v>#REF!</v>
      </c>
      <c r="AA32" s="310" t="e">
        <f>SUM(AA9:AC9)</f>
        <v>#REF!</v>
      </c>
      <c r="AB32" s="310"/>
      <c r="AD32" s="309" t="e">
        <f t="shared" si="34"/>
        <v>#REF!</v>
      </c>
      <c r="AF32" s="310" t="e">
        <f>R32-D32</f>
        <v>#REF!</v>
      </c>
      <c r="AG32" s="310"/>
      <c r="AH32" s="310"/>
      <c r="AI32" s="310" t="e">
        <f t="shared" si="35"/>
        <v>#REF!</v>
      </c>
      <c r="AJ32" s="310"/>
      <c r="AK32" s="310"/>
      <c r="AL32" s="310" t="e">
        <f t="shared" si="35"/>
        <v>#REF!</v>
      </c>
      <c r="AM32" s="310"/>
      <c r="AN32" s="310"/>
      <c r="AO32" s="310" t="e">
        <f t="shared" si="35"/>
        <v>#REF!</v>
      </c>
      <c r="AP32" s="310"/>
      <c r="AQ32" s="310"/>
      <c r="AR32" s="309" t="e">
        <f>SUM(AF32:AQ32)</f>
        <v>#REF!</v>
      </c>
      <c r="AT32" s="311" t="e">
        <f t="shared" si="41"/>
        <v>#REF!</v>
      </c>
      <c r="AU32" s="311"/>
      <c r="AV32" s="311"/>
      <c r="AW32" s="311" t="e">
        <f t="shared" si="37"/>
        <v>#REF!</v>
      </c>
      <c r="AX32" s="311"/>
      <c r="AY32" s="311"/>
      <c r="AZ32" s="311" t="e">
        <f t="shared" si="38"/>
        <v>#REF!</v>
      </c>
      <c r="BA32" s="311"/>
      <c r="BB32" s="311"/>
      <c r="BC32" s="311" t="e">
        <f t="shared" si="39"/>
        <v>#REF!</v>
      </c>
      <c r="BD32" s="311"/>
      <c r="BE32" s="311"/>
      <c r="BF32" s="311" t="e">
        <f t="shared" si="40"/>
        <v>#REF!</v>
      </c>
    </row>
    <row r="33" spans="2:58">
      <c r="C33" s="302" t="s">
        <v>45</v>
      </c>
      <c r="D33" s="309" t="e">
        <f>SUM(D29:D32)</f>
        <v>#REF!</v>
      </c>
      <c r="G33" s="309" t="e">
        <f>SUM(G29:G32)</f>
        <v>#REF!</v>
      </c>
      <c r="J33" s="309" t="e">
        <f>SUM(J29:J32)</f>
        <v>#REF!</v>
      </c>
      <c r="M33" s="309" t="e">
        <f>SUM(M29:M32)</f>
        <v>#REF!</v>
      </c>
      <c r="P33" s="309" t="e">
        <f>SUM(P29:P32)</f>
        <v>#REF!</v>
      </c>
      <c r="R33" s="309" t="e">
        <f>SUM(R29:R32)</f>
        <v>#REF!</v>
      </c>
      <c r="U33" s="309" t="e">
        <f>SUM(U29:U32)</f>
        <v>#REF!</v>
      </c>
      <c r="X33" s="309" t="e">
        <f>SUM(X29:X32)</f>
        <v>#REF!</v>
      </c>
      <c r="AA33" s="309" t="e">
        <f>SUM(AA29:AA32)</f>
        <v>#REF!</v>
      </c>
      <c r="AB33" s="309"/>
      <c r="AD33" s="309" t="e">
        <f>SUM(AD29:AD32)</f>
        <v>#REF!</v>
      </c>
      <c r="AF33" s="309" t="e">
        <f>SUM(AF29:AF32)</f>
        <v>#REF!</v>
      </c>
      <c r="AI33" s="309" t="e">
        <f>SUM(AI29:AI32)</f>
        <v>#REF!</v>
      </c>
      <c r="AL33" s="309" t="e">
        <f>SUM(AL29:AL32)</f>
        <v>#REF!</v>
      </c>
      <c r="AO33" s="309" t="e">
        <f>SUM(AO29:AO32)</f>
        <v>#REF!</v>
      </c>
      <c r="AR33" s="309" t="e">
        <f>SUM(AR29:AR32)</f>
        <v>#REF!</v>
      </c>
      <c r="AT33" s="311" t="e">
        <f t="shared" si="41"/>
        <v>#REF!</v>
      </c>
      <c r="AU33" s="311"/>
      <c r="AV33" s="311"/>
      <c r="AW33" s="311" t="e">
        <f t="shared" si="37"/>
        <v>#REF!</v>
      </c>
      <c r="AX33" s="311"/>
      <c r="AY33" s="311"/>
      <c r="AZ33" s="311" t="e">
        <f t="shared" si="38"/>
        <v>#REF!</v>
      </c>
      <c r="BA33" s="311"/>
      <c r="BB33" s="311"/>
      <c r="BC33" s="311" t="e">
        <f t="shared" si="39"/>
        <v>#REF!</v>
      </c>
      <c r="BD33" s="311"/>
      <c r="BE33" s="311"/>
      <c r="BF33" s="311" t="e">
        <f t="shared" si="40"/>
        <v>#REF!</v>
      </c>
    </row>
    <row r="34" spans="2:58">
      <c r="AD34" s="302"/>
      <c r="AR34" s="302"/>
    </row>
    <row r="35" spans="2:58">
      <c r="B35" s="303" t="s">
        <v>82</v>
      </c>
      <c r="AD35" s="302"/>
      <c r="AR35" s="302"/>
    </row>
    <row r="36" spans="2:58">
      <c r="C36" s="303" t="s">
        <v>78</v>
      </c>
      <c r="D36" s="310">
        <f>SUM(D13:F13)</f>
        <v>95197.440489346336</v>
      </c>
      <c r="G36" s="310">
        <f>SUM(G13:I13)</f>
        <v>125738.53693962183</v>
      </c>
      <c r="J36" s="310">
        <f>SUM(J13:L13)</f>
        <v>150427.09674682168</v>
      </c>
      <c r="M36" s="310">
        <f>SUM(M13:O13)</f>
        <v>266406.38833862112</v>
      </c>
      <c r="P36" s="309">
        <f t="shared" ref="P36:P39" si="42">SUM(D36:O36)</f>
        <v>637769.46251441096</v>
      </c>
      <c r="R36" s="310">
        <f>SUM(R13:T13)</f>
        <v>55666</v>
      </c>
      <c r="U36" s="310">
        <f>SUM(U13:W13)</f>
        <v>23228</v>
      </c>
      <c r="X36" s="310">
        <f>SUM(X13:Z13)</f>
        <v>1066069</v>
      </c>
      <c r="AA36" s="310">
        <f>SUM(AA13:AC13)</f>
        <v>0</v>
      </c>
      <c r="AB36" s="310"/>
      <c r="AD36" s="310">
        <f>SUM(AD13:AF13)</f>
        <v>1130494.3404186487</v>
      </c>
      <c r="AF36" s="310">
        <f t="shared" ref="AF36:AO39" si="43">R36-D36</f>
        <v>-39531.440489346336</v>
      </c>
      <c r="AG36" s="310"/>
      <c r="AH36" s="310"/>
      <c r="AI36" s="310">
        <f t="shared" si="43"/>
        <v>-102510.53693962183</v>
      </c>
      <c r="AJ36" s="310"/>
      <c r="AK36" s="310"/>
      <c r="AL36" s="310">
        <f t="shared" si="43"/>
        <v>915641.90325317835</v>
      </c>
      <c r="AM36" s="310"/>
      <c r="AN36" s="310"/>
      <c r="AO36" s="310">
        <f t="shared" si="43"/>
        <v>-266406.38833862112</v>
      </c>
      <c r="AP36" s="310"/>
      <c r="AQ36" s="310"/>
      <c r="AR36" s="309">
        <f t="shared" ref="AR36:AR38" si="44">SUM(AF36:AQ36)</f>
        <v>507193.53748558904</v>
      </c>
      <c r="AT36" s="311">
        <f>R36/D36</f>
        <v>0.58474261192168975</v>
      </c>
      <c r="AU36" s="311"/>
      <c r="AV36" s="311"/>
      <c r="AW36" s="311">
        <f t="shared" ref="AW36:AW40" si="45">U36/G36</f>
        <v>0.18473254552940926</v>
      </c>
      <c r="AX36" s="311"/>
      <c r="AY36" s="311"/>
      <c r="AZ36" s="311">
        <f t="shared" ref="AZ36:AZ40" si="46">X36/J36</f>
        <v>7.0869479173307557</v>
      </c>
      <c r="BA36" s="311"/>
      <c r="BB36" s="311"/>
      <c r="BC36" s="311">
        <f t="shared" ref="BC36:BC40" si="47">AA36/M36</f>
        <v>0</v>
      </c>
      <c r="BD36" s="311"/>
      <c r="BE36" s="311"/>
      <c r="BF36" s="311">
        <f t="shared" ref="BF36:BF40" si="48">AD36/P36</f>
        <v>1.7725752123058167</v>
      </c>
    </row>
    <row r="37" spans="2:58">
      <c r="C37" s="303" t="s">
        <v>79</v>
      </c>
      <c r="D37" s="310">
        <f>SUM(D14:F14)</f>
        <v>296466540.41933918</v>
      </c>
      <c r="G37" s="310">
        <f>SUM(G14:I14)</f>
        <v>391578479.9702751</v>
      </c>
      <c r="J37" s="310">
        <f>SUM(J14:L14)</f>
        <v>468464285.68472183</v>
      </c>
      <c r="M37" s="310">
        <f>SUM(M14:O14)</f>
        <v>829650249.94764221</v>
      </c>
      <c r="P37" s="309">
        <f t="shared" si="42"/>
        <v>1986159556.0219784</v>
      </c>
      <c r="R37" s="310">
        <f>SUM(R14:T14)</f>
        <v>268419941</v>
      </c>
      <c r="U37" s="310">
        <f>SUM(U14:W14)</f>
        <v>313754783</v>
      </c>
      <c r="X37" s="310">
        <f>SUM(X14:Z14)</f>
        <v>327734560</v>
      </c>
      <c r="AA37" s="310">
        <f>SUM(AA14:AC14)</f>
        <v>0</v>
      </c>
      <c r="AB37" s="310"/>
      <c r="AD37" s="310">
        <f>SUM(AD14:AF14)</f>
        <v>892572860.6796006</v>
      </c>
      <c r="AF37" s="310">
        <f t="shared" si="43"/>
        <v>-28046599.41933918</v>
      </c>
      <c r="AG37" s="310"/>
      <c r="AH37" s="310"/>
      <c r="AI37" s="310">
        <f t="shared" si="43"/>
        <v>-77823696.970275104</v>
      </c>
      <c r="AJ37" s="310"/>
      <c r="AK37" s="310"/>
      <c r="AL37" s="310">
        <f t="shared" si="43"/>
        <v>-140729725.68472183</v>
      </c>
      <c r="AM37" s="310"/>
      <c r="AN37" s="310"/>
      <c r="AO37" s="310">
        <f t="shared" si="43"/>
        <v>-829650249.94764221</v>
      </c>
      <c r="AP37" s="310"/>
      <c r="AQ37" s="310"/>
      <c r="AR37" s="309">
        <f t="shared" si="44"/>
        <v>-1076250272.0219784</v>
      </c>
      <c r="AT37" s="311">
        <f t="shared" ref="AT37:AT40" si="49">R37/D37</f>
        <v>0.90539708332795843</v>
      </c>
      <c r="AU37" s="311"/>
      <c r="AV37" s="311"/>
      <c r="AW37" s="311">
        <f t="shared" si="45"/>
        <v>0.80125645061959805</v>
      </c>
      <c r="AX37" s="311"/>
      <c r="AY37" s="311"/>
      <c r="AZ37" s="311">
        <f t="shared" si="46"/>
        <v>0.69959348026066293</v>
      </c>
      <c r="BA37" s="311"/>
      <c r="BB37" s="311"/>
      <c r="BC37" s="311">
        <f t="shared" si="47"/>
        <v>0</v>
      </c>
      <c r="BD37" s="311"/>
      <c r="BE37" s="311"/>
      <c r="BF37" s="311">
        <f t="shared" si="48"/>
        <v>0.44939635286266177</v>
      </c>
    </row>
    <row r="38" spans="2:58">
      <c r="C38" s="303" t="s">
        <v>81</v>
      </c>
      <c r="D38" s="310">
        <f>SUM(D15:F15)</f>
        <v>27178551.337705195</v>
      </c>
      <c r="G38" s="310">
        <f>SUM(G15:I15)</f>
        <v>35897932.379010729</v>
      </c>
      <c r="J38" s="310">
        <f>SUM(J15:L15)</f>
        <v>42946433.753888324</v>
      </c>
      <c r="M38" s="310">
        <f>SUM(M15:O15)</f>
        <v>76058134.178136215</v>
      </c>
      <c r="P38" s="309">
        <f t="shared" si="42"/>
        <v>182081051.64874047</v>
      </c>
      <c r="R38" s="310">
        <f>SUM(R15:T15)</f>
        <v>21650966</v>
      </c>
      <c r="U38" s="310">
        <f>SUM(U15:W15)</f>
        <v>44496659</v>
      </c>
      <c r="X38" s="310">
        <f>SUM(X15:Z15)</f>
        <v>103693106</v>
      </c>
      <c r="AA38" s="310">
        <f>SUM(AA15:AC15)</f>
        <v>0</v>
      </c>
      <c r="AB38" s="310"/>
      <c r="AD38" s="310">
        <f>SUM(AD15:AF15)</f>
        <v>167003162.5719808</v>
      </c>
      <c r="AF38" s="310">
        <f t="shared" si="43"/>
        <v>-5527585.337705195</v>
      </c>
      <c r="AG38" s="310"/>
      <c r="AH38" s="310"/>
      <c r="AI38" s="310">
        <f t="shared" si="43"/>
        <v>8598726.6209892705</v>
      </c>
      <c r="AJ38" s="310"/>
      <c r="AK38" s="310"/>
      <c r="AL38" s="310">
        <f t="shared" si="43"/>
        <v>60746672.246111676</v>
      </c>
      <c r="AM38" s="310"/>
      <c r="AN38" s="310"/>
      <c r="AO38" s="310">
        <f t="shared" si="43"/>
        <v>-76058134.178136215</v>
      </c>
      <c r="AP38" s="310"/>
      <c r="AQ38" s="310"/>
      <c r="AR38" s="309">
        <f t="shared" si="44"/>
        <v>-12240320.648740463</v>
      </c>
      <c r="AT38" s="311">
        <f t="shared" si="49"/>
        <v>0.79661957442019005</v>
      </c>
      <c r="AU38" s="311"/>
      <c r="AV38" s="311"/>
      <c r="AW38" s="311">
        <f t="shared" si="45"/>
        <v>1.239532643000266</v>
      </c>
      <c r="AX38" s="311"/>
      <c r="AY38" s="311"/>
      <c r="AZ38" s="311">
        <f t="shared" si="46"/>
        <v>2.4144753577032865</v>
      </c>
      <c r="BA38" s="311"/>
      <c r="BB38" s="311"/>
      <c r="BC38" s="311">
        <f t="shared" si="47"/>
        <v>0</v>
      </c>
      <c r="BD38" s="311"/>
      <c r="BE38" s="311"/>
      <c r="BF38" s="311">
        <f t="shared" si="48"/>
        <v>0.91719133352850468</v>
      </c>
    </row>
    <row r="39" spans="2:58">
      <c r="C39" s="303" t="s">
        <v>65</v>
      </c>
      <c r="D39" s="310">
        <f>SUM(D16:F16)</f>
        <v>0</v>
      </c>
      <c r="G39" s="310">
        <f>SUM(G16:I16)</f>
        <v>0</v>
      </c>
      <c r="J39" s="310">
        <f>SUM(J16:L16)</f>
        <v>0</v>
      </c>
      <c r="M39" s="310">
        <f>SUM(M16:O16)</f>
        <v>0</v>
      </c>
      <c r="P39" s="309">
        <f t="shared" si="42"/>
        <v>0</v>
      </c>
      <c r="R39" s="310">
        <f>SUM(R16:T16)</f>
        <v>0</v>
      </c>
      <c r="U39" s="310">
        <f>SUM(U16:W16)</f>
        <v>0</v>
      </c>
      <c r="X39" s="310">
        <f>SUM(X16:Z16)</f>
        <v>0</v>
      </c>
      <c r="AA39" s="310">
        <f>SUM(AA16:AC16)</f>
        <v>0</v>
      </c>
      <c r="AB39" s="310"/>
      <c r="AD39" s="310">
        <f>SUM(AD16:AF16)</f>
        <v>0</v>
      </c>
      <c r="AF39" s="310">
        <f>R39-D39</f>
        <v>0</v>
      </c>
      <c r="AG39" s="310"/>
      <c r="AH39" s="310"/>
      <c r="AI39" s="310">
        <f t="shared" si="43"/>
        <v>0</v>
      </c>
      <c r="AJ39" s="310"/>
      <c r="AK39" s="310"/>
      <c r="AL39" s="310">
        <f t="shared" si="43"/>
        <v>0</v>
      </c>
      <c r="AM39" s="310"/>
      <c r="AN39" s="310"/>
      <c r="AO39" s="310">
        <f t="shared" si="43"/>
        <v>0</v>
      </c>
      <c r="AP39" s="310"/>
      <c r="AQ39" s="310"/>
      <c r="AR39" s="309">
        <f>SUM(AF39:AQ39)</f>
        <v>0</v>
      </c>
      <c r="AT39" s="311" t="e">
        <f t="shared" si="49"/>
        <v>#DIV/0!</v>
      </c>
      <c r="AU39" s="311"/>
      <c r="AV39" s="311"/>
      <c r="AW39" s="311" t="e">
        <f t="shared" si="45"/>
        <v>#DIV/0!</v>
      </c>
      <c r="AX39" s="311"/>
      <c r="AY39" s="311"/>
      <c r="AZ39" s="311" t="e">
        <f t="shared" si="46"/>
        <v>#DIV/0!</v>
      </c>
      <c r="BA39" s="311"/>
      <c r="BB39" s="311"/>
      <c r="BC39" s="311" t="e">
        <f t="shared" si="47"/>
        <v>#DIV/0!</v>
      </c>
      <c r="BD39" s="311"/>
      <c r="BE39" s="311"/>
      <c r="BF39" s="311" t="e">
        <f t="shared" si="48"/>
        <v>#DIV/0!</v>
      </c>
    </row>
    <row r="40" spans="2:58">
      <c r="C40" s="302" t="s">
        <v>45</v>
      </c>
      <c r="D40" s="309">
        <f>SUM(D36:D39)</f>
        <v>323740289.19753373</v>
      </c>
      <c r="G40" s="309">
        <f>SUM(G36:G39)</f>
        <v>427602150.88622546</v>
      </c>
      <c r="J40" s="309">
        <f>SUM(J36:J39)</f>
        <v>511561146.53535694</v>
      </c>
      <c r="M40" s="309">
        <f>SUM(M36:M39)</f>
        <v>905974790.514117</v>
      </c>
      <c r="P40" s="309">
        <f>SUM(P36:P39)</f>
        <v>2168878377.1332331</v>
      </c>
      <c r="R40" s="309">
        <f>SUM(R36:R39)</f>
        <v>290126573</v>
      </c>
      <c r="U40" s="309">
        <f>SUM(U36:U39)</f>
        <v>358274670</v>
      </c>
      <c r="X40" s="309">
        <f>SUM(X36:X39)</f>
        <v>432493735</v>
      </c>
      <c r="AA40" s="309">
        <f>SUM(AA36:AA39)</f>
        <v>0</v>
      </c>
      <c r="AB40" s="309"/>
      <c r="AD40" s="309">
        <f>SUM(AD36:AD39)</f>
        <v>1060706517.5920001</v>
      </c>
      <c r="AF40" s="309">
        <f>SUM(AF36:AF38)</f>
        <v>-33613716.197533727</v>
      </c>
      <c r="AI40" s="309">
        <f>SUM(AI36:AI38)</f>
        <v>-69327480.886225462</v>
      </c>
      <c r="AL40" s="309">
        <f>SUM(AL36:AL38)</f>
        <v>-79067411.535356984</v>
      </c>
      <c r="AO40" s="309">
        <f>SUM(AO36:AO38)</f>
        <v>-905974790.514117</v>
      </c>
      <c r="AR40" s="309">
        <f>SUM(AR36:AR38)</f>
        <v>-1087983399.1332333</v>
      </c>
      <c r="AT40" s="311">
        <f t="shared" si="49"/>
        <v>0.89617073524937785</v>
      </c>
      <c r="AU40" s="311"/>
      <c r="AV40" s="311"/>
      <c r="AW40" s="311">
        <f t="shared" si="45"/>
        <v>0.83786919513257585</v>
      </c>
      <c r="AX40" s="311"/>
      <c r="AY40" s="311"/>
      <c r="AZ40" s="311">
        <f t="shared" si="46"/>
        <v>0.84543898208287382</v>
      </c>
      <c r="BA40" s="311"/>
      <c r="BB40" s="311"/>
      <c r="BC40" s="311">
        <f t="shared" si="47"/>
        <v>0</v>
      </c>
      <c r="BD40" s="311"/>
      <c r="BE40" s="311"/>
      <c r="BF40" s="311">
        <f t="shared" si="48"/>
        <v>0.4890576294065942</v>
      </c>
    </row>
    <row r="41" spans="2:58">
      <c r="AD41" s="302"/>
      <c r="AR41" s="302"/>
    </row>
    <row r="42" spans="2:58">
      <c r="B42" s="303" t="s">
        <v>83</v>
      </c>
      <c r="AD42" s="302"/>
      <c r="AR42" s="302"/>
    </row>
    <row r="43" spans="2:58">
      <c r="C43" s="303" t="s">
        <v>78</v>
      </c>
      <c r="D43" s="310" t="e">
        <f>D29+D36</f>
        <v>#REF!</v>
      </c>
      <c r="G43" s="310" t="e">
        <f>G29+G36</f>
        <v>#REF!</v>
      </c>
      <c r="J43" s="310" t="e">
        <f>J29+J36</f>
        <v>#REF!</v>
      </c>
      <c r="M43" s="310" t="e">
        <f>M29+M36</f>
        <v>#REF!</v>
      </c>
      <c r="P43" s="309" t="e">
        <f t="shared" ref="P43:P47" si="50">SUM(D43:O43)</f>
        <v>#REF!</v>
      </c>
      <c r="R43" s="310" t="e">
        <f>SUM(R20:T20)</f>
        <v>#REF!</v>
      </c>
      <c r="U43" s="310" t="e">
        <f>SUM(U20:W20)</f>
        <v>#REF!</v>
      </c>
      <c r="X43" s="310" t="e">
        <f>SUM(X20:Z20)</f>
        <v>#REF!</v>
      </c>
      <c r="AA43" s="310" t="e">
        <f>SUM(AA20:AC20)</f>
        <v>#REF!</v>
      </c>
      <c r="AB43" s="310"/>
      <c r="AD43" s="309" t="e">
        <f t="shared" ref="AD43:AD47" si="51">SUM(R43:AC43)</f>
        <v>#REF!</v>
      </c>
      <c r="AF43" s="310" t="e">
        <f t="shared" ref="AF43:AO47" si="52">R43-D43</f>
        <v>#REF!</v>
      </c>
      <c r="AG43" s="310"/>
      <c r="AH43" s="310"/>
      <c r="AI43" s="310" t="e">
        <f t="shared" si="52"/>
        <v>#REF!</v>
      </c>
      <c r="AJ43" s="310"/>
      <c r="AK43" s="310"/>
      <c r="AL43" s="310" t="e">
        <f t="shared" si="52"/>
        <v>#REF!</v>
      </c>
      <c r="AM43" s="310"/>
      <c r="AN43" s="310"/>
      <c r="AO43" s="310" t="e">
        <f t="shared" si="52"/>
        <v>#REF!</v>
      </c>
      <c r="AP43" s="310"/>
      <c r="AQ43" s="310"/>
      <c r="AR43" s="309" t="e">
        <f t="shared" ref="AR43:AR47" si="53">SUM(AF43:AQ43)</f>
        <v>#REF!</v>
      </c>
      <c r="AT43" s="311" t="e">
        <f>R43/D43</f>
        <v>#REF!</v>
      </c>
      <c r="AU43" s="311"/>
      <c r="AV43" s="311"/>
      <c r="AW43" s="311" t="e">
        <f t="shared" ref="AW43:AW48" si="54">U43/G43</f>
        <v>#REF!</v>
      </c>
      <c r="AX43" s="311"/>
      <c r="AY43" s="311"/>
      <c r="AZ43" s="311" t="e">
        <f t="shared" ref="AZ43:AZ48" si="55">X43/J43</f>
        <v>#REF!</v>
      </c>
      <c r="BA43" s="311"/>
      <c r="BB43" s="311"/>
      <c r="BC43" s="311" t="e">
        <f t="shared" ref="BC43:BC48" si="56">AA43/M43</f>
        <v>#REF!</v>
      </c>
      <c r="BD43" s="311"/>
      <c r="BE43" s="311"/>
      <c r="BF43" s="311" t="e">
        <f t="shared" ref="BF43:BF48" si="57">AD43/P43</f>
        <v>#REF!</v>
      </c>
    </row>
    <row r="44" spans="2:58">
      <c r="C44" s="303" t="s">
        <v>79</v>
      </c>
      <c r="D44" s="310" t="e">
        <f>D30+D37</f>
        <v>#REF!</v>
      </c>
      <c r="G44" s="310" t="e">
        <f>G30+G37</f>
        <v>#REF!</v>
      </c>
      <c r="J44" s="310" t="e">
        <f>J30+J37</f>
        <v>#REF!</v>
      </c>
      <c r="M44" s="310" t="e">
        <f>M30+M37</f>
        <v>#REF!</v>
      </c>
      <c r="P44" s="309" t="e">
        <f t="shared" si="50"/>
        <v>#REF!</v>
      </c>
      <c r="R44" s="310" t="e">
        <f>SUM(R21:T21)</f>
        <v>#REF!</v>
      </c>
      <c r="U44" s="310" t="e">
        <f>SUM(U21:W21)</f>
        <v>#REF!</v>
      </c>
      <c r="X44" s="310" t="e">
        <f>SUM(X21:Z21)</f>
        <v>#REF!</v>
      </c>
      <c r="AA44" s="310" t="e">
        <f>SUM(AA21:AC21)</f>
        <v>#REF!</v>
      </c>
      <c r="AB44" s="310"/>
      <c r="AD44" s="309" t="e">
        <f t="shared" si="51"/>
        <v>#REF!</v>
      </c>
      <c r="AF44" s="310" t="e">
        <f t="shared" si="52"/>
        <v>#REF!</v>
      </c>
      <c r="AG44" s="310"/>
      <c r="AH44" s="310"/>
      <c r="AI44" s="310" t="e">
        <f t="shared" si="52"/>
        <v>#REF!</v>
      </c>
      <c r="AJ44" s="310"/>
      <c r="AK44" s="310"/>
      <c r="AL44" s="310" t="e">
        <f t="shared" si="52"/>
        <v>#REF!</v>
      </c>
      <c r="AM44" s="310"/>
      <c r="AN44" s="310"/>
      <c r="AO44" s="310" t="e">
        <f t="shared" si="52"/>
        <v>#REF!</v>
      </c>
      <c r="AP44" s="310"/>
      <c r="AQ44" s="310"/>
      <c r="AR44" s="309" t="e">
        <f t="shared" si="53"/>
        <v>#REF!</v>
      </c>
      <c r="AT44" s="311" t="e">
        <f t="shared" ref="AT44:AT48" si="58">R44/D44</f>
        <v>#REF!</v>
      </c>
      <c r="AU44" s="311"/>
      <c r="AV44" s="311"/>
      <c r="AW44" s="311" t="e">
        <f t="shared" si="54"/>
        <v>#REF!</v>
      </c>
      <c r="AX44" s="311"/>
      <c r="AY44" s="311"/>
      <c r="AZ44" s="311" t="e">
        <f t="shared" si="55"/>
        <v>#REF!</v>
      </c>
      <c r="BA44" s="311"/>
      <c r="BB44" s="311"/>
      <c r="BC44" s="311" t="e">
        <f t="shared" si="56"/>
        <v>#REF!</v>
      </c>
      <c r="BD44" s="311"/>
      <c r="BE44" s="311"/>
      <c r="BF44" s="311" t="e">
        <f t="shared" si="57"/>
        <v>#REF!</v>
      </c>
    </row>
    <row r="45" spans="2:58">
      <c r="C45" s="303" t="s">
        <v>80</v>
      </c>
      <c r="D45" s="310" t="e">
        <f>D31</f>
        <v>#REF!</v>
      </c>
      <c r="G45" s="310" t="e">
        <f>G31</f>
        <v>#REF!</v>
      </c>
      <c r="J45" s="310" t="e">
        <f>J31</f>
        <v>#REF!</v>
      </c>
      <c r="M45" s="310" t="e">
        <f>M31</f>
        <v>#REF!</v>
      </c>
      <c r="P45" s="309" t="e">
        <f t="shared" si="50"/>
        <v>#REF!</v>
      </c>
      <c r="R45" s="310" t="e">
        <f>SUM(R22:T22)</f>
        <v>#REF!</v>
      </c>
      <c r="U45" s="310" t="e">
        <f>SUM(U22:W22)</f>
        <v>#REF!</v>
      </c>
      <c r="X45" s="310" t="e">
        <f>SUM(X22:Z22)</f>
        <v>#REF!</v>
      </c>
      <c r="AA45" s="310" t="e">
        <f>SUM(AA22:AC22)</f>
        <v>#REF!</v>
      </c>
      <c r="AB45" s="310"/>
      <c r="AD45" s="309" t="e">
        <f t="shared" si="51"/>
        <v>#REF!</v>
      </c>
      <c r="AF45" s="310" t="e">
        <f t="shared" si="52"/>
        <v>#REF!</v>
      </c>
      <c r="AG45" s="310"/>
      <c r="AH45" s="310"/>
      <c r="AI45" s="310" t="e">
        <f t="shared" si="52"/>
        <v>#REF!</v>
      </c>
      <c r="AJ45" s="310"/>
      <c r="AK45" s="310"/>
      <c r="AL45" s="310" t="e">
        <f t="shared" si="52"/>
        <v>#REF!</v>
      </c>
      <c r="AM45" s="310"/>
      <c r="AN45" s="310"/>
      <c r="AO45" s="310" t="e">
        <f t="shared" si="52"/>
        <v>#REF!</v>
      </c>
      <c r="AP45" s="310"/>
      <c r="AQ45" s="310"/>
      <c r="AR45" s="309" t="e">
        <f t="shared" si="53"/>
        <v>#REF!</v>
      </c>
      <c r="AT45" s="311" t="e">
        <f t="shared" si="58"/>
        <v>#REF!</v>
      </c>
      <c r="AU45" s="311"/>
      <c r="AV45" s="311"/>
      <c r="AW45" s="311" t="e">
        <f t="shared" si="54"/>
        <v>#REF!</v>
      </c>
      <c r="AX45" s="311"/>
      <c r="AY45" s="311"/>
      <c r="AZ45" s="311" t="e">
        <f t="shared" si="55"/>
        <v>#REF!</v>
      </c>
      <c r="BA45" s="311"/>
      <c r="BB45" s="311"/>
      <c r="BC45" s="311" t="e">
        <f t="shared" si="56"/>
        <v>#REF!</v>
      </c>
      <c r="BD45" s="311"/>
      <c r="BE45" s="311"/>
      <c r="BF45" s="311" t="e">
        <f t="shared" si="57"/>
        <v>#REF!</v>
      </c>
    </row>
    <row r="46" spans="2:58">
      <c r="C46" s="303" t="s">
        <v>85</v>
      </c>
      <c r="D46" s="310" t="e">
        <f>D32+D38</f>
        <v>#REF!</v>
      </c>
      <c r="G46" s="310" t="e">
        <f>G32+G38</f>
        <v>#REF!</v>
      </c>
      <c r="J46" s="310" t="e">
        <f>J32+J38</f>
        <v>#REF!</v>
      </c>
      <c r="M46" s="310" t="e">
        <f>M32+M38</f>
        <v>#REF!</v>
      </c>
      <c r="P46" s="309" t="e">
        <f t="shared" si="50"/>
        <v>#REF!</v>
      </c>
      <c r="R46" s="310" t="e">
        <f t="shared" ref="R46:R47" si="59">SUM(R23:T23)</f>
        <v>#REF!</v>
      </c>
      <c r="U46" s="310" t="e">
        <f t="shared" ref="U46:U47" si="60">SUM(U23:W23)</f>
        <v>#REF!</v>
      </c>
      <c r="X46" s="310" t="e">
        <f t="shared" ref="X46:X47" si="61">SUM(X23:Z23)</f>
        <v>#REF!</v>
      </c>
      <c r="AA46" s="310" t="e">
        <f t="shared" ref="AA46:AA47" si="62">SUM(AA23:AC23)</f>
        <v>#REF!</v>
      </c>
      <c r="AB46" s="310"/>
      <c r="AD46" s="309" t="e">
        <f t="shared" si="51"/>
        <v>#REF!</v>
      </c>
      <c r="AF46" s="310" t="e">
        <f t="shared" si="52"/>
        <v>#REF!</v>
      </c>
      <c r="AG46" s="310"/>
      <c r="AH46" s="310"/>
      <c r="AI46" s="310" t="e">
        <f t="shared" si="52"/>
        <v>#REF!</v>
      </c>
      <c r="AJ46" s="310"/>
      <c r="AK46" s="310"/>
      <c r="AL46" s="310" t="e">
        <f t="shared" si="52"/>
        <v>#REF!</v>
      </c>
      <c r="AM46" s="310"/>
      <c r="AN46" s="310"/>
      <c r="AO46" s="310" t="e">
        <f t="shared" si="52"/>
        <v>#REF!</v>
      </c>
      <c r="AP46" s="310"/>
      <c r="AQ46" s="310"/>
      <c r="AR46" s="309" t="e">
        <f t="shared" si="53"/>
        <v>#REF!</v>
      </c>
      <c r="AT46" s="311" t="e">
        <f t="shared" si="58"/>
        <v>#REF!</v>
      </c>
      <c r="AU46" s="311"/>
      <c r="AV46" s="311"/>
      <c r="AW46" s="311" t="e">
        <f t="shared" si="54"/>
        <v>#REF!</v>
      </c>
      <c r="AX46" s="311"/>
      <c r="AY46" s="311"/>
      <c r="AZ46" s="311" t="e">
        <f t="shared" si="55"/>
        <v>#REF!</v>
      </c>
      <c r="BA46" s="311"/>
      <c r="BB46" s="311"/>
      <c r="BC46" s="311" t="e">
        <f t="shared" si="56"/>
        <v>#REF!</v>
      </c>
      <c r="BD46" s="311"/>
      <c r="BE46" s="311"/>
      <c r="BF46" s="311" t="e">
        <f t="shared" si="57"/>
        <v>#REF!</v>
      </c>
    </row>
    <row r="47" spans="2:58">
      <c r="C47" s="303" t="s">
        <v>65</v>
      </c>
      <c r="D47" s="310">
        <f>D39</f>
        <v>0</v>
      </c>
      <c r="G47" s="310">
        <f>G39</f>
        <v>0</v>
      </c>
      <c r="J47" s="310">
        <f>J39</f>
        <v>0</v>
      </c>
      <c r="M47" s="310">
        <f>M39</f>
        <v>0</v>
      </c>
      <c r="P47" s="309">
        <f t="shared" si="50"/>
        <v>0</v>
      </c>
      <c r="R47" s="310">
        <f t="shared" si="59"/>
        <v>0</v>
      </c>
      <c r="U47" s="310">
        <f t="shared" si="60"/>
        <v>0</v>
      </c>
      <c r="X47" s="310">
        <f t="shared" si="61"/>
        <v>0</v>
      </c>
      <c r="AA47" s="310">
        <f t="shared" si="62"/>
        <v>0</v>
      </c>
      <c r="AB47" s="310"/>
      <c r="AD47" s="309">
        <f t="shared" si="51"/>
        <v>0</v>
      </c>
      <c r="AF47" s="310">
        <f t="shared" si="52"/>
        <v>0</v>
      </c>
      <c r="AG47" s="310"/>
      <c r="AH47" s="310"/>
      <c r="AI47" s="310">
        <f t="shared" si="52"/>
        <v>0</v>
      </c>
      <c r="AJ47" s="310"/>
      <c r="AK47" s="310"/>
      <c r="AL47" s="310">
        <f t="shared" si="52"/>
        <v>0</v>
      </c>
      <c r="AM47" s="310"/>
      <c r="AN47" s="310"/>
      <c r="AO47" s="310">
        <f t="shared" si="52"/>
        <v>0</v>
      </c>
      <c r="AP47" s="310"/>
      <c r="AQ47" s="310"/>
      <c r="AR47" s="309">
        <f t="shared" si="53"/>
        <v>0</v>
      </c>
      <c r="AT47" s="311" t="e">
        <f t="shared" si="58"/>
        <v>#DIV/0!</v>
      </c>
      <c r="AU47" s="311"/>
      <c r="AV47" s="311"/>
      <c r="AW47" s="311" t="e">
        <f t="shared" si="54"/>
        <v>#DIV/0!</v>
      </c>
      <c r="AX47" s="311"/>
      <c r="AY47" s="311"/>
      <c r="AZ47" s="311" t="e">
        <f t="shared" si="55"/>
        <v>#DIV/0!</v>
      </c>
      <c r="BA47" s="311"/>
      <c r="BB47" s="311"/>
      <c r="BC47" s="311" t="e">
        <f t="shared" si="56"/>
        <v>#DIV/0!</v>
      </c>
      <c r="BD47" s="311"/>
      <c r="BE47" s="311"/>
      <c r="BF47" s="311" t="e">
        <f t="shared" si="57"/>
        <v>#DIV/0!</v>
      </c>
    </row>
    <row r="48" spans="2:58">
      <c r="C48" s="302" t="s">
        <v>45</v>
      </c>
      <c r="D48" s="309" t="e">
        <f>SUM(D43:D47)</f>
        <v>#REF!</v>
      </c>
      <c r="G48" s="309" t="e">
        <f>SUM(G43:G47)</f>
        <v>#REF!</v>
      </c>
      <c r="J48" s="309" t="e">
        <f>SUM(J43:J47)</f>
        <v>#REF!</v>
      </c>
      <c r="M48" s="309" t="e">
        <f>SUM(M43:M47)</f>
        <v>#REF!</v>
      </c>
      <c r="P48" s="309" t="e">
        <f>SUM(P43:P47)</f>
        <v>#REF!</v>
      </c>
      <c r="R48" s="309" t="e">
        <f>SUM(R43:R47)</f>
        <v>#REF!</v>
      </c>
      <c r="U48" s="309" t="e">
        <f>SUM(U43:U47)</f>
        <v>#REF!</v>
      </c>
      <c r="X48" s="309" t="e">
        <f>SUM(X43:X47)</f>
        <v>#REF!</v>
      </c>
      <c r="AA48" s="309" t="e">
        <f>SUM(AA43:AA47)</f>
        <v>#REF!</v>
      </c>
      <c r="AB48" s="309"/>
      <c r="AD48" s="309" t="e">
        <f>SUM(AD43:AD47)</f>
        <v>#REF!</v>
      </c>
      <c r="AF48" s="309" t="e">
        <f>SUM(AF43:AF47)</f>
        <v>#REF!</v>
      </c>
      <c r="AI48" s="309" t="e">
        <f>SUM(AI43:AI47)</f>
        <v>#REF!</v>
      </c>
      <c r="AL48" s="309" t="e">
        <f>SUM(AL43:AL47)</f>
        <v>#REF!</v>
      </c>
      <c r="AO48" s="309" t="e">
        <f>SUM(AO43:AO47)</f>
        <v>#REF!</v>
      </c>
      <c r="AR48" s="309" t="e">
        <f>SUM(AR43:AR47)</f>
        <v>#REF!</v>
      </c>
      <c r="AT48" s="311" t="e">
        <f t="shared" si="58"/>
        <v>#REF!</v>
      </c>
      <c r="AU48" s="311"/>
      <c r="AV48" s="311"/>
      <c r="AW48" s="311" t="e">
        <f t="shared" si="54"/>
        <v>#REF!</v>
      </c>
      <c r="AX48" s="311"/>
      <c r="AY48" s="311"/>
      <c r="AZ48" s="311" t="e">
        <f t="shared" si="55"/>
        <v>#REF!</v>
      </c>
      <c r="BA48" s="311"/>
      <c r="BB48" s="311"/>
      <c r="BC48" s="311" t="e">
        <f t="shared" si="56"/>
        <v>#REF!</v>
      </c>
      <c r="BD48" s="311"/>
      <c r="BE48" s="311"/>
      <c r="BF48" s="311" t="e">
        <f t="shared" si="57"/>
        <v>#REF!</v>
      </c>
    </row>
    <row r="50" spans="1:58">
      <c r="R50" s="310"/>
    </row>
    <row r="51" spans="1:58">
      <c r="A51" s="302" t="s">
        <v>86</v>
      </c>
      <c r="D51" s="307"/>
      <c r="E51" s="307"/>
      <c r="F51" s="307"/>
      <c r="G51" s="307"/>
      <c r="H51" s="307"/>
      <c r="I51" s="307"/>
      <c r="J51" s="307"/>
      <c r="K51" s="307"/>
      <c r="L51" s="307"/>
      <c r="M51" s="307"/>
      <c r="N51" s="307"/>
      <c r="O51" s="307"/>
      <c r="P51" s="307"/>
      <c r="R51" s="307"/>
      <c r="S51" s="307"/>
      <c r="T51" s="307"/>
      <c r="U51" s="307"/>
      <c r="V51" s="307"/>
      <c r="W51" s="307"/>
      <c r="X51" s="307"/>
      <c r="Y51" s="307"/>
      <c r="Z51" s="307"/>
      <c r="AA51" s="307"/>
      <c r="AB51" s="307"/>
      <c r="AC51" s="307"/>
      <c r="AD51" s="307"/>
      <c r="AR51" s="307"/>
    </row>
    <row r="52" spans="1:58">
      <c r="B52" s="303" t="s">
        <v>77</v>
      </c>
    </row>
    <row r="53" spans="1:58">
      <c r="C53" s="303" t="s">
        <v>78</v>
      </c>
      <c r="D53" s="316" t="e">
        <f>#REF!</f>
        <v>#REF!</v>
      </c>
      <c r="E53" s="316" t="e">
        <f>#REF!</f>
        <v>#REF!</v>
      </c>
      <c r="F53" s="316" t="e">
        <f>#REF!</f>
        <v>#REF!</v>
      </c>
      <c r="G53" s="316" t="e">
        <f>#REF!</f>
        <v>#REF!</v>
      </c>
      <c r="H53" s="316" t="e">
        <f>#REF!</f>
        <v>#REF!</v>
      </c>
      <c r="I53" s="316" t="e">
        <f>#REF!</f>
        <v>#REF!</v>
      </c>
      <c r="J53" s="316" t="e">
        <f>#REF!</f>
        <v>#REF!</v>
      </c>
      <c r="K53" s="316" t="e">
        <f>#REF!</f>
        <v>#REF!</v>
      </c>
      <c r="L53" s="316" t="e">
        <f>#REF!</f>
        <v>#REF!</v>
      </c>
      <c r="M53" s="316" t="e">
        <f>#REF!</f>
        <v>#REF!</v>
      </c>
      <c r="N53" s="316" t="e">
        <f>#REF!</f>
        <v>#REF!</v>
      </c>
      <c r="O53" s="316" t="e">
        <f>#REF!</f>
        <v>#REF!</v>
      </c>
      <c r="P53" s="317" t="e">
        <f>SUM(D53:O53)</f>
        <v>#REF!</v>
      </c>
      <c r="R53" s="316" t="e">
        <f>#REF!</f>
        <v>#REF!</v>
      </c>
      <c r="S53" s="316" t="e">
        <f>#REF!</f>
        <v>#REF!</v>
      </c>
      <c r="T53" s="316" t="e">
        <f>#REF!</f>
        <v>#REF!</v>
      </c>
      <c r="U53" s="316" t="e">
        <f>#REF!</f>
        <v>#REF!</v>
      </c>
      <c r="V53" s="316" t="e">
        <f>#REF!</f>
        <v>#REF!</v>
      </c>
      <c r="W53" s="316" t="e">
        <f>#REF!</f>
        <v>#REF!</v>
      </c>
      <c r="X53" s="316" t="e">
        <f>#REF!</f>
        <v>#REF!</v>
      </c>
      <c r="Y53" s="316" t="e">
        <f>#REF!</f>
        <v>#REF!</v>
      </c>
      <c r="Z53" s="316" t="e">
        <f>#REF!</f>
        <v>#REF!</v>
      </c>
      <c r="AA53" s="316" t="e">
        <f>#REF!</f>
        <v>#REF!</v>
      </c>
      <c r="AB53" s="316" t="e">
        <f>#REF!</f>
        <v>#REF!</v>
      </c>
      <c r="AC53" s="316" t="e">
        <f>#REF!</f>
        <v>#REF!</v>
      </c>
      <c r="AD53" s="309" t="e">
        <f>SUM(R53:AC53)</f>
        <v>#REF!</v>
      </c>
      <c r="AF53" s="310" t="e">
        <f>R53-D53</f>
        <v>#REF!</v>
      </c>
      <c r="AG53" s="310" t="e">
        <f t="shared" ref="AG53:AQ56" si="63">S53-E53</f>
        <v>#REF!</v>
      </c>
      <c r="AH53" s="310" t="e">
        <f t="shared" si="63"/>
        <v>#REF!</v>
      </c>
      <c r="AI53" s="310" t="e">
        <f t="shared" si="63"/>
        <v>#REF!</v>
      </c>
      <c r="AJ53" s="310" t="e">
        <f t="shared" si="63"/>
        <v>#REF!</v>
      </c>
      <c r="AK53" s="310" t="e">
        <f t="shared" si="63"/>
        <v>#REF!</v>
      </c>
      <c r="AL53" s="310" t="e">
        <f t="shared" si="63"/>
        <v>#REF!</v>
      </c>
      <c r="AM53" s="310" t="e">
        <f t="shared" si="63"/>
        <v>#REF!</v>
      </c>
      <c r="AN53" s="310" t="e">
        <f t="shared" si="63"/>
        <v>#REF!</v>
      </c>
      <c r="AO53" s="310" t="e">
        <f t="shared" si="63"/>
        <v>#REF!</v>
      </c>
      <c r="AP53" s="310" t="e">
        <f t="shared" si="63"/>
        <v>#REF!</v>
      </c>
      <c r="AQ53" s="310" t="e">
        <f t="shared" si="63"/>
        <v>#REF!</v>
      </c>
      <c r="AR53" s="309" t="e">
        <f>SUM(AF53:AQ53)</f>
        <v>#REF!</v>
      </c>
      <c r="AT53" s="311" t="e">
        <f>R53/D53</f>
        <v>#REF!</v>
      </c>
      <c r="AU53" s="311" t="e">
        <f t="shared" ref="AU53:BF57" si="64">S53/E53</f>
        <v>#REF!</v>
      </c>
      <c r="AV53" s="311" t="e">
        <f t="shared" si="64"/>
        <v>#REF!</v>
      </c>
      <c r="AW53" s="311" t="e">
        <f t="shared" si="64"/>
        <v>#REF!</v>
      </c>
      <c r="AX53" s="311" t="e">
        <f t="shared" si="64"/>
        <v>#REF!</v>
      </c>
      <c r="AY53" s="311" t="e">
        <f t="shared" si="64"/>
        <v>#REF!</v>
      </c>
      <c r="AZ53" s="311" t="e">
        <f t="shared" si="64"/>
        <v>#REF!</v>
      </c>
      <c r="BA53" s="311" t="e">
        <f t="shared" si="64"/>
        <v>#REF!</v>
      </c>
      <c r="BB53" s="311" t="e">
        <f t="shared" si="64"/>
        <v>#REF!</v>
      </c>
      <c r="BC53" s="311" t="e">
        <f t="shared" si="64"/>
        <v>#REF!</v>
      </c>
      <c r="BD53" s="311" t="e">
        <f t="shared" si="64"/>
        <v>#REF!</v>
      </c>
      <c r="BE53" s="311" t="e">
        <f t="shared" si="64"/>
        <v>#REF!</v>
      </c>
      <c r="BF53" s="311" t="e">
        <f t="shared" si="64"/>
        <v>#REF!</v>
      </c>
    </row>
    <row r="54" spans="1:58">
      <c r="C54" s="303" t="s">
        <v>79</v>
      </c>
      <c r="D54" s="316" t="e">
        <f>#REF!</f>
        <v>#REF!</v>
      </c>
      <c r="E54" s="316" t="e">
        <f>#REF!</f>
        <v>#REF!</v>
      </c>
      <c r="F54" s="316" t="e">
        <f>#REF!</f>
        <v>#REF!</v>
      </c>
      <c r="G54" s="316" t="e">
        <f>#REF!</f>
        <v>#REF!</v>
      </c>
      <c r="H54" s="316" t="e">
        <f>#REF!</f>
        <v>#REF!</v>
      </c>
      <c r="I54" s="316" t="e">
        <f>#REF!</f>
        <v>#REF!</v>
      </c>
      <c r="J54" s="316" t="e">
        <f>#REF!</f>
        <v>#REF!</v>
      </c>
      <c r="K54" s="316" t="e">
        <f>#REF!</f>
        <v>#REF!</v>
      </c>
      <c r="L54" s="316" t="e">
        <f>#REF!</f>
        <v>#REF!</v>
      </c>
      <c r="M54" s="316" t="e">
        <f>#REF!</f>
        <v>#REF!</v>
      </c>
      <c r="N54" s="316" t="e">
        <f>#REF!</f>
        <v>#REF!</v>
      </c>
      <c r="O54" s="316" t="e">
        <f>#REF!</f>
        <v>#REF!</v>
      </c>
      <c r="P54" s="317" t="e">
        <f>SUM(D54:O54)</f>
        <v>#REF!</v>
      </c>
      <c r="R54" s="316" t="e">
        <f>#REF!</f>
        <v>#REF!</v>
      </c>
      <c r="S54" s="316" t="e">
        <f>#REF!</f>
        <v>#REF!</v>
      </c>
      <c r="T54" s="316" t="e">
        <f>#REF!</f>
        <v>#REF!</v>
      </c>
      <c r="U54" s="316" t="e">
        <f>#REF!</f>
        <v>#REF!</v>
      </c>
      <c r="V54" s="316" t="e">
        <f>#REF!</f>
        <v>#REF!</v>
      </c>
      <c r="W54" s="316" t="e">
        <f>#REF!</f>
        <v>#REF!</v>
      </c>
      <c r="X54" s="316" t="e">
        <f>#REF!</f>
        <v>#REF!</v>
      </c>
      <c r="Y54" s="316" t="e">
        <f>#REF!</f>
        <v>#REF!</v>
      </c>
      <c r="Z54" s="316" t="e">
        <f>#REF!</f>
        <v>#REF!</v>
      </c>
      <c r="AA54" s="316" t="e">
        <f>#REF!</f>
        <v>#REF!</v>
      </c>
      <c r="AB54" s="316" t="e">
        <f>#REF!</f>
        <v>#REF!</v>
      </c>
      <c r="AC54" s="316" t="e">
        <f>#REF!</f>
        <v>#REF!</v>
      </c>
      <c r="AD54" s="309" t="e">
        <f>SUM(R54:AC54)</f>
        <v>#REF!</v>
      </c>
      <c r="AF54" s="310" t="e">
        <f>R54-D54</f>
        <v>#REF!</v>
      </c>
      <c r="AG54" s="310" t="e">
        <f t="shared" si="63"/>
        <v>#REF!</v>
      </c>
      <c r="AH54" s="310" t="e">
        <f t="shared" si="63"/>
        <v>#REF!</v>
      </c>
      <c r="AI54" s="310" t="e">
        <f t="shared" si="63"/>
        <v>#REF!</v>
      </c>
      <c r="AJ54" s="310" t="e">
        <f t="shared" si="63"/>
        <v>#REF!</v>
      </c>
      <c r="AK54" s="310" t="e">
        <f t="shared" si="63"/>
        <v>#REF!</v>
      </c>
      <c r="AL54" s="310" t="e">
        <f t="shared" si="63"/>
        <v>#REF!</v>
      </c>
      <c r="AM54" s="310" t="e">
        <f t="shared" si="63"/>
        <v>#REF!</v>
      </c>
      <c r="AN54" s="310" t="e">
        <f t="shared" si="63"/>
        <v>#REF!</v>
      </c>
      <c r="AO54" s="310" t="e">
        <f t="shared" si="63"/>
        <v>#REF!</v>
      </c>
      <c r="AP54" s="310" t="e">
        <f t="shared" si="63"/>
        <v>#REF!</v>
      </c>
      <c r="AQ54" s="310" t="e">
        <f t="shared" si="63"/>
        <v>#REF!</v>
      </c>
      <c r="AR54" s="309" t="e">
        <f>SUM(AF54:AQ54)</f>
        <v>#REF!</v>
      </c>
      <c r="AT54" s="311" t="e">
        <f t="shared" ref="AT54:AT57" si="65">R54/D54</f>
        <v>#REF!</v>
      </c>
      <c r="AU54" s="311" t="e">
        <f t="shared" si="64"/>
        <v>#REF!</v>
      </c>
      <c r="AV54" s="311" t="e">
        <f t="shared" si="64"/>
        <v>#REF!</v>
      </c>
      <c r="AW54" s="311" t="e">
        <f t="shared" si="64"/>
        <v>#REF!</v>
      </c>
      <c r="AX54" s="311" t="e">
        <f t="shared" si="64"/>
        <v>#REF!</v>
      </c>
      <c r="AY54" s="311" t="e">
        <f t="shared" si="64"/>
        <v>#REF!</v>
      </c>
      <c r="AZ54" s="311" t="e">
        <f t="shared" si="64"/>
        <v>#REF!</v>
      </c>
      <c r="BA54" s="311" t="e">
        <f t="shared" si="64"/>
        <v>#REF!</v>
      </c>
      <c r="BB54" s="311" t="e">
        <f t="shared" si="64"/>
        <v>#REF!</v>
      </c>
      <c r="BC54" s="311" t="e">
        <f t="shared" si="64"/>
        <v>#REF!</v>
      </c>
      <c r="BD54" s="311" t="e">
        <f t="shared" si="64"/>
        <v>#REF!</v>
      </c>
      <c r="BE54" s="311" t="e">
        <f t="shared" si="64"/>
        <v>#REF!</v>
      </c>
      <c r="BF54" s="311" t="e">
        <f t="shared" si="64"/>
        <v>#REF!</v>
      </c>
    </row>
    <row r="55" spans="1:58">
      <c r="C55" s="303" t="s">
        <v>80</v>
      </c>
      <c r="D55" s="316" t="e">
        <f>#REF!</f>
        <v>#REF!</v>
      </c>
      <c r="E55" s="316" t="e">
        <f>#REF!</f>
        <v>#REF!</v>
      </c>
      <c r="F55" s="316" t="e">
        <f>#REF!</f>
        <v>#REF!</v>
      </c>
      <c r="G55" s="316" t="e">
        <f>#REF!</f>
        <v>#REF!</v>
      </c>
      <c r="H55" s="316" t="e">
        <f>#REF!</f>
        <v>#REF!</v>
      </c>
      <c r="I55" s="316" t="e">
        <f>#REF!</f>
        <v>#REF!</v>
      </c>
      <c r="J55" s="316" t="e">
        <f>#REF!</f>
        <v>#REF!</v>
      </c>
      <c r="K55" s="316" t="e">
        <f>#REF!</f>
        <v>#REF!</v>
      </c>
      <c r="L55" s="316" t="e">
        <f>#REF!</f>
        <v>#REF!</v>
      </c>
      <c r="M55" s="316" t="e">
        <f>#REF!</f>
        <v>#REF!</v>
      </c>
      <c r="N55" s="316" t="e">
        <f>#REF!</f>
        <v>#REF!</v>
      </c>
      <c r="O55" s="316" t="e">
        <f>#REF!</f>
        <v>#REF!</v>
      </c>
      <c r="P55" s="317" t="e">
        <f>SUM(D55:O55)</f>
        <v>#REF!</v>
      </c>
      <c r="R55" s="316" t="e">
        <f>#REF!</f>
        <v>#REF!</v>
      </c>
      <c r="S55" s="316" t="e">
        <f>#REF!</f>
        <v>#REF!</v>
      </c>
      <c r="T55" s="316" t="e">
        <f>#REF!</f>
        <v>#REF!</v>
      </c>
      <c r="U55" s="316" t="e">
        <f>#REF!</f>
        <v>#REF!</v>
      </c>
      <c r="V55" s="316" t="e">
        <f>#REF!</f>
        <v>#REF!</v>
      </c>
      <c r="W55" s="316" t="e">
        <f>#REF!</f>
        <v>#REF!</v>
      </c>
      <c r="X55" s="316" t="e">
        <f>#REF!</f>
        <v>#REF!</v>
      </c>
      <c r="Y55" s="316" t="e">
        <f>#REF!</f>
        <v>#REF!</v>
      </c>
      <c r="Z55" s="316" t="e">
        <f>#REF!</f>
        <v>#REF!</v>
      </c>
      <c r="AA55" s="316" t="e">
        <f>#REF!</f>
        <v>#REF!</v>
      </c>
      <c r="AB55" s="316" t="e">
        <f>#REF!</f>
        <v>#REF!</v>
      </c>
      <c r="AC55" s="316" t="e">
        <f>#REF!</f>
        <v>#REF!</v>
      </c>
      <c r="AD55" s="309" t="e">
        <f>SUM(R55:AC55)</f>
        <v>#REF!</v>
      </c>
      <c r="AF55" s="310" t="e">
        <f>R55-D55</f>
        <v>#REF!</v>
      </c>
      <c r="AG55" s="310" t="e">
        <f t="shared" si="63"/>
        <v>#REF!</v>
      </c>
      <c r="AH55" s="310" t="e">
        <f t="shared" si="63"/>
        <v>#REF!</v>
      </c>
      <c r="AI55" s="310" t="e">
        <f t="shared" si="63"/>
        <v>#REF!</v>
      </c>
      <c r="AJ55" s="310" t="e">
        <f t="shared" si="63"/>
        <v>#REF!</v>
      </c>
      <c r="AK55" s="310" t="e">
        <f t="shared" si="63"/>
        <v>#REF!</v>
      </c>
      <c r="AL55" s="310" t="e">
        <f t="shared" si="63"/>
        <v>#REF!</v>
      </c>
      <c r="AM55" s="310" t="e">
        <f t="shared" si="63"/>
        <v>#REF!</v>
      </c>
      <c r="AN55" s="310" t="e">
        <f t="shared" si="63"/>
        <v>#REF!</v>
      </c>
      <c r="AO55" s="310" t="e">
        <f t="shared" si="63"/>
        <v>#REF!</v>
      </c>
      <c r="AP55" s="310" t="e">
        <f t="shared" si="63"/>
        <v>#REF!</v>
      </c>
      <c r="AQ55" s="310" t="e">
        <f t="shared" si="63"/>
        <v>#REF!</v>
      </c>
      <c r="AR55" s="309" t="e">
        <f>SUM(AF55:AQ55)</f>
        <v>#REF!</v>
      </c>
      <c r="AT55" s="311" t="e">
        <f t="shared" si="65"/>
        <v>#REF!</v>
      </c>
      <c r="AU55" s="311" t="e">
        <f t="shared" si="64"/>
        <v>#REF!</v>
      </c>
      <c r="AV55" s="311" t="e">
        <f t="shared" si="64"/>
        <v>#REF!</v>
      </c>
      <c r="AW55" s="311" t="e">
        <f t="shared" si="64"/>
        <v>#REF!</v>
      </c>
      <c r="AX55" s="311" t="e">
        <f t="shared" si="64"/>
        <v>#REF!</v>
      </c>
      <c r="AY55" s="311" t="e">
        <f t="shared" si="64"/>
        <v>#REF!</v>
      </c>
      <c r="AZ55" s="311" t="e">
        <f t="shared" si="64"/>
        <v>#REF!</v>
      </c>
      <c r="BA55" s="311" t="e">
        <f t="shared" si="64"/>
        <v>#REF!</v>
      </c>
      <c r="BB55" s="311" t="e">
        <f t="shared" si="64"/>
        <v>#REF!</v>
      </c>
      <c r="BC55" s="311" t="e">
        <f t="shared" si="64"/>
        <v>#REF!</v>
      </c>
      <c r="BD55" s="311" t="e">
        <f t="shared" si="64"/>
        <v>#REF!</v>
      </c>
      <c r="BE55" s="311" t="e">
        <f t="shared" si="64"/>
        <v>#REF!</v>
      </c>
      <c r="BF55" s="311" t="e">
        <f t="shared" si="64"/>
        <v>#REF!</v>
      </c>
    </row>
    <row r="56" spans="1:58">
      <c r="C56" s="303" t="s">
        <v>87</v>
      </c>
      <c r="D56" s="316" t="e">
        <f>#REF!</f>
        <v>#REF!</v>
      </c>
      <c r="E56" s="316" t="e">
        <f>#REF!</f>
        <v>#REF!</v>
      </c>
      <c r="F56" s="316" t="e">
        <f>#REF!</f>
        <v>#REF!</v>
      </c>
      <c r="G56" s="316" t="e">
        <f>#REF!</f>
        <v>#REF!</v>
      </c>
      <c r="H56" s="316" t="e">
        <f>#REF!</f>
        <v>#REF!</v>
      </c>
      <c r="I56" s="316" t="e">
        <f>#REF!</f>
        <v>#REF!</v>
      </c>
      <c r="J56" s="316" t="e">
        <f>#REF!</f>
        <v>#REF!</v>
      </c>
      <c r="K56" s="316" t="e">
        <f>#REF!</f>
        <v>#REF!</v>
      </c>
      <c r="L56" s="316" t="e">
        <f>#REF!</f>
        <v>#REF!</v>
      </c>
      <c r="M56" s="316" t="e">
        <f>#REF!</f>
        <v>#REF!</v>
      </c>
      <c r="N56" s="316" t="e">
        <f>#REF!</f>
        <v>#REF!</v>
      </c>
      <c r="O56" s="316" t="e">
        <f>#REF!</f>
        <v>#REF!</v>
      </c>
      <c r="P56" s="317" t="e">
        <f>SUM(D56:O56)</f>
        <v>#REF!</v>
      </c>
      <c r="R56" s="316" t="e">
        <f>#REF!</f>
        <v>#REF!</v>
      </c>
      <c r="S56" s="316" t="e">
        <f>#REF!</f>
        <v>#REF!</v>
      </c>
      <c r="T56" s="316" t="e">
        <f>#REF!</f>
        <v>#REF!</v>
      </c>
      <c r="U56" s="316" t="e">
        <f>#REF!</f>
        <v>#REF!</v>
      </c>
      <c r="V56" s="316" t="e">
        <f>#REF!</f>
        <v>#REF!</v>
      </c>
      <c r="W56" s="316" t="e">
        <f>#REF!</f>
        <v>#REF!</v>
      </c>
      <c r="X56" s="316" t="e">
        <f>#REF!</f>
        <v>#REF!</v>
      </c>
      <c r="Y56" s="316" t="e">
        <f>#REF!</f>
        <v>#REF!</v>
      </c>
      <c r="Z56" s="316" t="e">
        <f>#REF!</f>
        <v>#REF!</v>
      </c>
      <c r="AA56" s="316" t="e">
        <f>#REF!</f>
        <v>#REF!</v>
      </c>
      <c r="AB56" s="316" t="e">
        <f>#REF!</f>
        <v>#REF!</v>
      </c>
      <c r="AC56" s="316" t="e">
        <f>#REF!</f>
        <v>#REF!</v>
      </c>
      <c r="AD56" s="309" t="e">
        <f>SUM(R56:AC56)</f>
        <v>#REF!</v>
      </c>
      <c r="AF56" s="310" t="e">
        <f>R56-D56</f>
        <v>#REF!</v>
      </c>
      <c r="AG56" s="310" t="e">
        <f t="shared" si="63"/>
        <v>#REF!</v>
      </c>
      <c r="AH56" s="310" t="e">
        <f t="shared" si="63"/>
        <v>#REF!</v>
      </c>
      <c r="AI56" s="310" t="e">
        <f t="shared" si="63"/>
        <v>#REF!</v>
      </c>
      <c r="AJ56" s="310" t="e">
        <f t="shared" si="63"/>
        <v>#REF!</v>
      </c>
      <c r="AK56" s="310" t="e">
        <f t="shared" si="63"/>
        <v>#REF!</v>
      </c>
      <c r="AL56" s="310" t="e">
        <f t="shared" si="63"/>
        <v>#REF!</v>
      </c>
      <c r="AM56" s="310" t="e">
        <f t="shared" si="63"/>
        <v>#REF!</v>
      </c>
      <c r="AN56" s="310" t="e">
        <f t="shared" si="63"/>
        <v>#REF!</v>
      </c>
      <c r="AO56" s="310" t="e">
        <f t="shared" si="63"/>
        <v>#REF!</v>
      </c>
      <c r="AP56" s="310" t="e">
        <f t="shared" si="63"/>
        <v>#REF!</v>
      </c>
      <c r="AQ56" s="310" t="e">
        <f t="shared" si="63"/>
        <v>#REF!</v>
      </c>
      <c r="AR56" s="309" t="e">
        <f>SUM(AF56:AQ56)</f>
        <v>#REF!</v>
      </c>
      <c r="AT56" s="311" t="e">
        <f t="shared" si="65"/>
        <v>#REF!</v>
      </c>
      <c r="AU56" s="311" t="e">
        <f t="shared" si="64"/>
        <v>#REF!</v>
      </c>
      <c r="AV56" s="311" t="e">
        <f t="shared" si="64"/>
        <v>#REF!</v>
      </c>
      <c r="AW56" s="311" t="e">
        <f t="shared" si="64"/>
        <v>#REF!</v>
      </c>
      <c r="AX56" s="311" t="e">
        <f t="shared" si="64"/>
        <v>#REF!</v>
      </c>
      <c r="AY56" s="311" t="e">
        <f t="shared" si="64"/>
        <v>#REF!</v>
      </c>
      <c r="AZ56" s="311" t="e">
        <f t="shared" si="64"/>
        <v>#REF!</v>
      </c>
      <c r="BA56" s="311" t="e">
        <f t="shared" si="64"/>
        <v>#REF!</v>
      </c>
      <c r="BB56" s="311" t="e">
        <f t="shared" si="64"/>
        <v>#REF!</v>
      </c>
      <c r="BC56" s="311" t="e">
        <f t="shared" si="64"/>
        <v>#REF!</v>
      </c>
      <c r="BD56" s="311" t="e">
        <f t="shared" si="64"/>
        <v>#REF!</v>
      </c>
      <c r="BE56" s="311" t="e">
        <f t="shared" si="64"/>
        <v>#REF!</v>
      </c>
      <c r="BF56" s="311" t="e">
        <f t="shared" si="64"/>
        <v>#REF!</v>
      </c>
    </row>
    <row r="57" spans="1:58">
      <c r="C57" s="302" t="s">
        <v>45</v>
      </c>
      <c r="D57" s="318" t="e">
        <f>SUM(D53:D56)</f>
        <v>#REF!</v>
      </c>
      <c r="E57" s="318" t="e">
        <f t="shared" ref="E57:P57" si="66">SUM(E53:E56)</f>
        <v>#REF!</v>
      </c>
      <c r="F57" s="318" t="e">
        <f t="shared" si="66"/>
        <v>#REF!</v>
      </c>
      <c r="G57" s="318" t="e">
        <f t="shared" si="66"/>
        <v>#REF!</v>
      </c>
      <c r="H57" s="318" t="e">
        <f t="shared" si="66"/>
        <v>#REF!</v>
      </c>
      <c r="I57" s="318" t="e">
        <f t="shared" si="66"/>
        <v>#REF!</v>
      </c>
      <c r="J57" s="318" t="e">
        <f t="shared" si="66"/>
        <v>#REF!</v>
      </c>
      <c r="K57" s="318" t="e">
        <f t="shared" si="66"/>
        <v>#REF!</v>
      </c>
      <c r="L57" s="318" t="e">
        <f t="shared" si="66"/>
        <v>#REF!</v>
      </c>
      <c r="M57" s="318" t="e">
        <f t="shared" si="66"/>
        <v>#REF!</v>
      </c>
      <c r="N57" s="318" t="e">
        <f t="shared" si="66"/>
        <v>#REF!</v>
      </c>
      <c r="O57" s="318" t="e">
        <f t="shared" si="66"/>
        <v>#REF!</v>
      </c>
      <c r="P57" s="318" t="e">
        <f t="shared" si="66"/>
        <v>#REF!</v>
      </c>
      <c r="R57" s="318" t="e">
        <f t="shared" ref="R57:AD57" si="67">SUM(R53:R56)</f>
        <v>#REF!</v>
      </c>
      <c r="S57" s="318" t="e">
        <f t="shared" si="67"/>
        <v>#REF!</v>
      </c>
      <c r="T57" s="318" t="e">
        <f t="shared" si="67"/>
        <v>#REF!</v>
      </c>
      <c r="U57" s="318" t="e">
        <f t="shared" si="67"/>
        <v>#REF!</v>
      </c>
      <c r="V57" s="318" t="e">
        <f t="shared" si="67"/>
        <v>#REF!</v>
      </c>
      <c r="W57" s="318" t="e">
        <f t="shared" si="67"/>
        <v>#REF!</v>
      </c>
      <c r="X57" s="318" t="e">
        <f t="shared" si="67"/>
        <v>#REF!</v>
      </c>
      <c r="Y57" s="318" t="e">
        <f t="shared" si="67"/>
        <v>#REF!</v>
      </c>
      <c r="Z57" s="318" t="e">
        <f t="shared" si="67"/>
        <v>#REF!</v>
      </c>
      <c r="AA57" s="318" t="e">
        <f t="shared" si="67"/>
        <v>#REF!</v>
      </c>
      <c r="AB57" s="318" t="e">
        <f t="shared" si="67"/>
        <v>#REF!</v>
      </c>
      <c r="AC57" s="318" t="e">
        <f t="shared" si="67"/>
        <v>#REF!</v>
      </c>
      <c r="AD57" s="318" t="e">
        <f t="shared" si="67"/>
        <v>#REF!</v>
      </c>
      <c r="AF57" s="318" t="e">
        <f>SUM(AF53:AF56)</f>
        <v>#REF!</v>
      </c>
      <c r="AG57" s="318" t="e">
        <f t="shared" ref="AG57:AR57" si="68">SUM(AG53:AG56)</f>
        <v>#REF!</v>
      </c>
      <c r="AH57" s="318" t="e">
        <f t="shared" si="68"/>
        <v>#REF!</v>
      </c>
      <c r="AI57" s="318" t="e">
        <f t="shared" si="68"/>
        <v>#REF!</v>
      </c>
      <c r="AJ57" s="318" t="e">
        <f t="shared" si="68"/>
        <v>#REF!</v>
      </c>
      <c r="AK57" s="318" t="e">
        <f t="shared" si="68"/>
        <v>#REF!</v>
      </c>
      <c r="AL57" s="318" t="e">
        <f t="shared" si="68"/>
        <v>#REF!</v>
      </c>
      <c r="AM57" s="318" t="e">
        <f t="shared" si="68"/>
        <v>#REF!</v>
      </c>
      <c r="AN57" s="318" t="e">
        <f t="shared" si="68"/>
        <v>#REF!</v>
      </c>
      <c r="AO57" s="318" t="e">
        <f t="shared" si="68"/>
        <v>#REF!</v>
      </c>
      <c r="AP57" s="318" t="e">
        <f t="shared" si="68"/>
        <v>#REF!</v>
      </c>
      <c r="AQ57" s="318" t="e">
        <f t="shared" si="68"/>
        <v>#REF!</v>
      </c>
      <c r="AR57" s="318" t="e">
        <f t="shared" si="68"/>
        <v>#REF!</v>
      </c>
      <c r="AT57" s="311" t="e">
        <f t="shared" si="65"/>
        <v>#REF!</v>
      </c>
      <c r="AU57" s="311" t="e">
        <f t="shared" si="64"/>
        <v>#REF!</v>
      </c>
      <c r="AV57" s="311" t="e">
        <f t="shared" si="64"/>
        <v>#REF!</v>
      </c>
      <c r="AW57" s="311" t="e">
        <f t="shared" si="64"/>
        <v>#REF!</v>
      </c>
      <c r="AX57" s="311" t="e">
        <f t="shared" si="64"/>
        <v>#REF!</v>
      </c>
      <c r="AY57" s="311" t="e">
        <f t="shared" si="64"/>
        <v>#REF!</v>
      </c>
      <c r="AZ57" s="311" t="e">
        <f t="shared" si="64"/>
        <v>#REF!</v>
      </c>
      <c r="BA57" s="311" t="e">
        <f t="shared" si="64"/>
        <v>#REF!</v>
      </c>
      <c r="BB57" s="311" t="e">
        <f t="shared" si="64"/>
        <v>#REF!</v>
      </c>
      <c r="BC57" s="311" t="e">
        <f t="shared" si="64"/>
        <v>#REF!</v>
      </c>
      <c r="BD57" s="311" t="e">
        <f t="shared" si="64"/>
        <v>#REF!</v>
      </c>
      <c r="BE57" s="311" t="e">
        <f t="shared" si="64"/>
        <v>#REF!</v>
      </c>
      <c r="BF57" s="311" t="e">
        <f t="shared" si="64"/>
        <v>#REF!</v>
      </c>
    </row>
    <row r="58" spans="1:58"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7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02"/>
      <c r="AR58" s="302"/>
    </row>
    <row r="59" spans="1:58">
      <c r="B59" s="303" t="s">
        <v>82</v>
      </c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7"/>
      <c r="R59" s="319"/>
      <c r="S59" s="319"/>
      <c r="T59" s="319"/>
      <c r="U59" s="319"/>
      <c r="V59" s="319"/>
      <c r="W59" s="319"/>
      <c r="X59" s="319"/>
      <c r="Y59" s="319"/>
      <c r="Z59" s="319"/>
      <c r="AA59" s="319"/>
      <c r="AB59" s="319"/>
      <c r="AC59" s="319"/>
      <c r="AD59" s="302"/>
      <c r="AR59" s="302"/>
    </row>
    <row r="60" spans="1:58">
      <c r="C60" s="303" t="s">
        <v>78</v>
      </c>
      <c r="D60" s="316">
        <f>'2018 TH YouTube View &amp; Rev'!D32</f>
        <v>5.8416587246432545</v>
      </c>
      <c r="E60" s="316">
        <f>'2018 TH YouTube View &amp; Rev'!E32</f>
        <v>5.1335820742904943</v>
      </c>
      <c r="F60" s="316">
        <f>'2018 TH YouTube View &amp; Rev'!F32</f>
        <v>6.1602984891485937</v>
      </c>
      <c r="G60" s="316">
        <f>'2018 TH YouTube View &amp; Rev'!G32</f>
        <v>7.7003731114357423</v>
      </c>
      <c r="H60" s="316">
        <f>'2018 TH YouTube View &amp; Rev'!H32</f>
        <v>7.3923581869783108</v>
      </c>
      <c r="I60" s="316">
        <f>'2018 TH YouTube View &amp; Rev'!I32</f>
        <v>7.5402053507178772</v>
      </c>
      <c r="J60" s="316">
        <f>'2018 TH YouTube View &amp; Rev'!J32</f>
        <v>7.9172156182537732</v>
      </c>
      <c r="K60" s="316">
        <f>'2018 TH YouTube View &amp; Rev'!K32</f>
        <v>8.7089371800791504</v>
      </c>
      <c r="L60" s="316">
        <f>'2018 TH YouTube View &amp; Rev'!L32</f>
        <v>10.450724616094979</v>
      </c>
      <c r="M60" s="316">
        <f>'2018 TH YouTube View &amp; Rev'!M32</f>
        <v>12.018333308509227</v>
      </c>
      <c r="N60" s="316">
        <f>'2018 TH YouTube View &amp; Rev'!N32</f>
        <v>15.623833301061993</v>
      </c>
      <c r="O60" s="316">
        <f>'2018 TH YouTube View &amp; Rev'!O32</f>
        <v>20.310983291380591</v>
      </c>
      <c r="P60" s="317">
        <f t="shared" ref="P60:P63" si="69">SUM(D60:O60)</f>
        <v>114.79850325259397</v>
      </c>
      <c r="Q60" s="310">
        <f>SUM(D60:I60)</f>
        <v>39.768475937214269</v>
      </c>
      <c r="R60" s="316">
        <f>'2018 TH YouTube View &amp; Rev'!R32</f>
        <v>0.8500000000000002</v>
      </c>
      <c r="S60" s="316">
        <f>'2018 TH YouTube View &amp; Rev'!S32</f>
        <v>1.3700000000000006</v>
      </c>
      <c r="T60" s="316">
        <f>'2018 TH YouTube View &amp; Rev'!T32</f>
        <v>0.52000000000000013</v>
      </c>
      <c r="U60" s="316">
        <f>'2018 TH YouTube View &amp; Rev'!U32</f>
        <v>0.22000000000000006</v>
      </c>
      <c r="V60" s="316">
        <f>'2018 TH YouTube View &amp; Rev'!V32</f>
        <v>0.18</v>
      </c>
      <c r="W60" s="316">
        <f>'2018 TH YouTube View &amp; Rev'!W32</f>
        <v>0.14000000000000001</v>
      </c>
      <c r="X60" s="316">
        <f>'2018 TH YouTube View &amp; Rev'!X32</f>
        <v>0.19000000000000006</v>
      </c>
      <c r="Y60" s="316">
        <f>'2018 TH YouTube View &amp; Rev'!Y32</f>
        <v>288.86399999999998</v>
      </c>
      <c r="Z60" s="316">
        <f>'2018 TH YouTube View &amp; Rev'!Z32</f>
        <v>237.52099999999999</v>
      </c>
      <c r="AA60" s="316">
        <f>'2018 TH YouTube View &amp; Rev'!AA32</f>
        <v>0</v>
      </c>
      <c r="AB60" s="316">
        <f>'2018 TH YouTube View &amp; Rev'!AB32</f>
        <v>0</v>
      </c>
      <c r="AC60" s="316">
        <f>'2018 TH YouTube View &amp; Rev'!AC32</f>
        <v>0</v>
      </c>
      <c r="AD60" s="309">
        <f t="shared" ref="AD60:AD63" si="70">SUM(R60:AC60)</f>
        <v>529.85500000000002</v>
      </c>
      <c r="AF60" s="310">
        <f t="shared" ref="AF60:AQ63" si="71">R60-D60</f>
        <v>-4.991658724643254</v>
      </c>
      <c r="AG60" s="310">
        <f t="shared" si="71"/>
        <v>-3.7635820742904937</v>
      </c>
      <c r="AH60" s="310">
        <f t="shared" si="71"/>
        <v>-5.6402984891485932</v>
      </c>
      <c r="AI60" s="310">
        <f t="shared" si="71"/>
        <v>-7.4803731114357426</v>
      </c>
      <c r="AJ60" s="310">
        <f t="shared" si="71"/>
        <v>-7.2123581869783111</v>
      </c>
      <c r="AK60" s="310">
        <f t="shared" si="71"/>
        <v>-7.4002053507178776</v>
      </c>
      <c r="AL60" s="310">
        <f t="shared" si="71"/>
        <v>-7.7272156182537728</v>
      </c>
      <c r="AM60" s="310">
        <f t="shared" si="71"/>
        <v>280.15506281992083</v>
      </c>
      <c r="AN60" s="310">
        <f t="shared" si="71"/>
        <v>227.070275383905</v>
      </c>
      <c r="AO60" s="310">
        <f t="shared" si="71"/>
        <v>-12.018333308509227</v>
      </c>
      <c r="AP60" s="310">
        <f t="shared" si="71"/>
        <v>-15.623833301061993</v>
      </c>
      <c r="AQ60" s="310">
        <f t="shared" si="71"/>
        <v>-20.310983291380591</v>
      </c>
      <c r="AR60" s="309">
        <f t="shared" ref="AR60:AR62" si="72">SUM(AF60:AQ60)</f>
        <v>415.05649674740596</v>
      </c>
      <c r="AT60" s="311">
        <f>R60/D60</f>
        <v>0.14550661722401612</v>
      </c>
      <c r="AU60" s="311">
        <f t="shared" ref="AU60:BF64" si="73">S60/E60</f>
        <v>0.26687018541324214</v>
      </c>
      <c r="AV60" s="311">
        <f t="shared" si="73"/>
        <v>8.4411494169638626E-2</v>
      </c>
      <c r="AW60" s="311">
        <f t="shared" si="73"/>
        <v>2.8570044180493071E-2</v>
      </c>
      <c r="AX60" s="311">
        <f t="shared" si="73"/>
        <v>2.4349469472011141E-2</v>
      </c>
      <c r="AY60" s="311">
        <f t="shared" si="73"/>
        <v>1.8567133584322222E-2</v>
      </c>
      <c r="AZ60" s="311">
        <f t="shared" si="73"/>
        <v>2.3998335925314435E-2</v>
      </c>
      <c r="BA60" s="311">
        <f t="shared" si="73"/>
        <v>33.168685687703473</v>
      </c>
      <c r="BB60" s="311">
        <f t="shared" si="73"/>
        <v>22.727706329013593</v>
      </c>
      <c r="BC60" s="311">
        <f t="shared" si="73"/>
        <v>0</v>
      </c>
      <c r="BD60" s="311">
        <f t="shared" si="73"/>
        <v>0</v>
      </c>
      <c r="BE60" s="311">
        <f t="shared" si="73"/>
        <v>0</v>
      </c>
      <c r="BF60" s="311">
        <f t="shared" si="73"/>
        <v>4.6155218490449048</v>
      </c>
    </row>
    <row r="61" spans="1:58">
      <c r="C61" s="303" t="s">
        <v>79</v>
      </c>
      <c r="D61" s="316">
        <f>'2018 TH YouTube View &amp; Rev'!D36</f>
        <v>18192.2575176719</v>
      </c>
      <c r="E61" s="316">
        <f>'2018 TH YouTube View &amp; Rev'!E36</f>
        <v>15987.145344458702</v>
      </c>
      <c r="F61" s="316">
        <f>'2018 TH YouTube View &amp; Rev'!F36</f>
        <v>19184.574413350445</v>
      </c>
      <c r="G61" s="316">
        <f>'2018 TH YouTube View &amp; Rev'!G36</f>
        <v>23980.718016688057</v>
      </c>
      <c r="H61" s="316">
        <f>'2018 TH YouTube View &amp; Rev'!H36</f>
        <v>23021.489296020529</v>
      </c>
      <c r="I61" s="316">
        <f>'2018 TH YouTube View &amp; Rev'!I36</f>
        <v>23481.919081940941</v>
      </c>
      <c r="J61" s="316">
        <f>'2018 TH YouTube View &amp; Rev'!J36</f>
        <v>24656.015036037996</v>
      </c>
      <c r="K61" s="316">
        <f>'2018 TH YouTube View &amp; Rev'!K36</f>
        <v>27121.616539641793</v>
      </c>
      <c r="L61" s="316">
        <f>'2018 TH YouTube View &amp; Rev'!L36</f>
        <v>32545.939847570153</v>
      </c>
      <c r="M61" s="316">
        <f>'2018 TH YouTube View &amp; Rev'!M36</f>
        <v>37427.830824705663</v>
      </c>
      <c r="N61" s="316">
        <f>'2018 TH YouTube View &amp; Rev'!N36</f>
        <v>48656.180072117357</v>
      </c>
      <c r="O61" s="316">
        <f>'2018 TH YouTube View &amp; Rev'!O36</f>
        <v>63253.034093752583</v>
      </c>
      <c r="P61" s="317">
        <f t="shared" si="69"/>
        <v>357508.72008395608</v>
      </c>
      <c r="Q61" s="310">
        <f t="shared" ref="Q61:Q62" si="74">SUM(D61:I61)</f>
        <v>123848.10367013059</v>
      </c>
      <c r="R61" s="316">
        <f>'2018 TH YouTube View &amp; Rev'!R36</f>
        <v>11744.78</v>
      </c>
      <c r="S61" s="316">
        <f>'2018 TH YouTube View &amp; Rev'!S36</f>
        <v>17885.199999999997</v>
      </c>
      <c r="T61" s="316">
        <f>'2018 TH YouTube View &amp; Rev'!T36</f>
        <v>34740.609999999993</v>
      </c>
      <c r="U61" s="316">
        <f>'2018 TH YouTube View &amp; Rev'!U36</f>
        <v>33316.1</v>
      </c>
      <c r="V61" s="316">
        <f>'2018 TH YouTube View &amp; Rev'!V36</f>
        <v>31918.840000000004</v>
      </c>
      <c r="W61" s="316">
        <f>'2018 TH YouTube View &amp; Rev'!W36</f>
        <v>30405.259999999995</v>
      </c>
      <c r="X61" s="316">
        <f>'2018 TH YouTube View &amp; Rev'!X36</f>
        <v>45395.429999999993</v>
      </c>
      <c r="Y61" s="316">
        <f>'2018 TH YouTube View &amp; Rev'!Y36</f>
        <v>54772.393999999695</v>
      </c>
      <c r="Z61" s="316">
        <f>'2018 TH YouTube View &amp; Rev'!Z36</f>
        <v>5513.9709999998095</v>
      </c>
      <c r="AA61" s="316">
        <f>'2018 TH YouTube View &amp; Rev'!AA36</f>
        <v>0</v>
      </c>
      <c r="AB61" s="316">
        <f>'2018 TH YouTube View &amp; Rev'!AB36</f>
        <v>0</v>
      </c>
      <c r="AC61" s="316">
        <f>'2018 TH YouTube View &amp; Rev'!AC36</f>
        <v>0</v>
      </c>
      <c r="AD61" s="309">
        <f t="shared" si="70"/>
        <v>265692.58499999944</v>
      </c>
      <c r="AF61" s="310">
        <f t="shared" si="71"/>
        <v>-6447.4775176718995</v>
      </c>
      <c r="AG61" s="310">
        <f t="shared" si="71"/>
        <v>1898.0546555412948</v>
      </c>
      <c r="AH61" s="310">
        <f t="shared" si="71"/>
        <v>15556.035586649548</v>
      </c>
      <c r="AI61" s="310">
        <f t="shared" si="71"/>
        <v>9335.3819833119414</v>
      </c>
      <c r="AJ61" s="310">
        <f t="shared" si="71"/>
        <v>8897.3507039794749</v>
      </c>
      <c r="AK61" s="310">
        <f t="shared" si="71"/>
        <v>6923.3409180590534</v>
      </c>
      <c r="AL61" s="310">
        <f t="shared" si="71"/>
        <v>20739.414963961997</v>
      </c>
      <c r="AM61" s="310">
        <f t="shared" si="71"/>
        <v>27650.777460357902</v>
      </c>
      <c r="AN61" s="310">
        <f t="shared" si="71"/>
        <v>-27031.968847570344</v>
      </c>
      <c r="AO61" s="310">
        <f t="shared" si="71"/>
        <v>-37427.830824705663</v>
      </c>
      <c r="AP61" s="310">
        <f t="shared" si="71"/>
        <v>-48656.180072117357</v>
      </c>
      <c r="AQ61" s="310">
        <f t="shared" si="71"/>
        <v>-63253.034093752583</v>
      </c>
      <c r="AR61" s="309">
        <f t="shared" si="72"/>
        <v>-91816.135083956644</v>
      </c>
      <c r="AT61" s="311">
        <f t="shared" ref="AT61:AT64" si="75">R61/D61</f>
        <v>0.64559222452689879</v>
      </c>
      <c r="AU61" s="311">
        <f t="shared" si="73"/>
        <v>1.1187238005688851</v>
      </c>
      <c r="AV61" s="311">
        <f t="shared" si="73"/>
        <v>1.8108616460016014</v>
      </c>
      <c r="AW61" s="311">
        <f t="shared" si="73"/>
        <v>1.3892870087048894</v>
      </c>
      <c r="AX61" s="311">
        <f t="shared" si="73"/>
        <v>1.3864802398130456</v>
      </c>
      <c r="AY61" s="311">
        <f t="shared" si="73"/>
        <v>1.2948370997234009</v>
      </c>
      <c r="AZ61" s="311">
        <f t="shared" si="73"/>
        <v>1.8411503210737268</v>
      </c>
      <c r="BA61" s="311">
        <f t="shared" si="73"/>
        <v>2.0195106703887902</v>
      </c>
      <c r="BB61" s="311">
        <f t="shared" si="73"/>
        <v>0.16942116361747891</v>
      </c>
      <c r="BC61" s="311">
        <f t="shared" si="73"/>
        <v>0</v>
      </c>
      <c r="BD61" s="311">
        <f t="shared" si="73"/>
        <v>0</v>
      </c>
      <c r="BE61" s="311">
        <f t="shared" si="73"/>
        <v>0</v>
      </c>
      <c r="BF61" s="311">
        <f t="shared" si="73"/>
        <v>0.74317791447885562</v>
      </c>
    </row>
    <row r="62" spans="1:58">
      <c r="C62" s="303" t="s">
        <v>81</v>
      </c>
      <c r="D62" s="316">
        <f>'2018 TH YouTube View &amp; Rev'!D52</f>
        <v>1667.7740570434564</v>
      </c>
      <c r="E62" s="316">
        <f>'2018 TH YouTube View &amp; Rev'!E52</f>
        <v>1465.6205380652177</v>
      </c>
      <c r="F62" s="316">
        <f>'2018 TH YouTube View &amp; Rev'!F52</f>
        <v>1758.7446456782616</v>
      </c>
      <c r="G62" s="316">
        <f>'2018 TH YouTube View &amp; Rev'!G52</f>
        <v>2198.4308070978263</v>
      </c>
      <c r="H62" s="316">
        <f>'2018 TH YouTube View &amp; Rev'!H52</f>
        <v>2110.4935748139133</v>
      </c>
      <c r="I62" s="316">
        <f>'2018 TH YouTube View &amp; Rev'!I52</f>
        <v>2152.7034463101918</v>
      </c>
      <c r="J62" s="316">
        <f>'2018 TH YouTube View &amp; Rev'!J52</f>
        <v>2260.3386186257012</v>
      </c>
      <c r="K62" s="316">
        <f>'2018 TH YouTube View &amp; Rev'!K52</f>
        <v>2486.3724804882718</v>
      </c>
      <c r="L62" s="316">
        <f>'2018 TH YouTube View &amp; Rev'!L52</f>
        <v>2983.646976585926</v>
      </c>
      <c r="M62" s="316">
        <f>'2018 TH YouTube View &amp; Rev'!M52</f>
        <v>3431.1940230738146</v>
      </c>
      <c r="N62" s="316">
        <f>'2018 TH YouTube View &amp; Rev'!N52</f>
        <v>4460.5522299959584</v>
      </c>
      <c r="O62" s="316">
        <f>'2018 TH YouTube View &amp; Rev'!O52</f>
        <v>5798.717898994747</v>
      </c>
      <c r="P62" s="317">
        <f t="shared" si="69"/>
        <v>32774.589296773287</v>
      </c>
      <c r="Q62" s="310">
        <f t="shared" si="74"/>
        <v>11353.767069008867</v>
      </c>
      <c r="R62" s="316">
        <f>'2018 TH YouTube View &amp; Rev'!R52</f>
        <v>571.69999999999993</v>
      </c>
      <c r="S62" s="316">
        <f>'2018 TH YouTube View &amp; Rev'!S52</f>
        <v>826.61</v>
      </c>
      <c r="T62" s="316">
        <f>'2018 TH YouTube View &amp; Rev'!T52</f>
        <v>1861.61</v>
      </c>
      <c r="U62" s="316">
        <f>'2018 TH YouTube View &amp; Rev'!U52</f>
        <v>2969.36</v>
      </c>
      <c r="V62" s="316">
        <f>'2018 TH YouTube View &amp; Rev'!V52</f>
        <v>3022.33</v>
      </c>
      <c r="W62" s="316">
        <f>'2018 TH YouTube View &amp; Rev'!W52</f>
        <v>3610.8500000000008</v>
      </c>
      <c r="X62" s="316">
        <f>'2018 TH YouTube View &amp; Rev'!X52</f>
        <v>9670.1400000000012</v>
      </c>
      <c r="Y62" s="316">
        <f>'2018 TH YouTube View &amp; Rev'!Y52</f>
        <v>23652.75799999966</v>
      </c>
      <c r="Z62" s="316">
        <f>'2018 TH YouTube View &amp; Rev'!Z52</f>
        <v>4051.4699999999348</v>
      </c>
      <c r="AA62" s="316">
        <f>'2018 TH YouTube View &amp; Rev'!AA52</f>
        <v>0</v>
      </c>
      <c r="AB62" s="316">
        <f>'2018 TH YouTube View &amp; Rev'!AB52</f>
        <v>0</v>
      </c>
      <c r="AC62" s="316">
        <f>'2018 TH YouTube View &amp; Rev'!AC52</f>
        <v>0</v>
      </c>
      <c r="AD62" s="309">
        <f t="shared" si="70"/>
        <v>50236.827999999594</v>
      </c>
      <c r="AF62" s="310">
        <f t="shared" si="71"/>
        <v>-1096.0740570434564</v>
      </c>
      <c r="AG62" s="310">
        <f t="shared" si="71"/>
        <v>-639.0105380652177</v>
      </c>
      <c r="AH62" s="310">
        <f t="shared" si="71"/>
        <v>102.86535432173832</v>
      </c>
      <c r="AI62" s="310">
        <f t="shared" si="71"/>
        <v>770.92919290217378</v>
      </c>
      <c r="AJ62" s="310">
        <f t="shared" si="71"/>
        <v>911.83642518608667</v>
      </c>
      <c r="AK62" s="310">
        <f t="shared" si="71"/>
        <v>1458.146553689809</v>
      </c>
      <c r="AL62" s="310">
        <f t="shared" si="71"/>
        <v>7409.8013813743</v>
      </c>
      <c r="AM62" s="310">
        <f t="shared" si="71"/>
        <v>21166.385519511387</v>
      </c>
      <c r="AN62" s="310">
        <f t="shared" si="71"/>
        <v>1067.8230234140087</v>
      </c>
      <c r="AO62" s="310">
        <f t="shared" si="71"/>
        <v>-3431.1940230738146</v>
      </c>
      <c r="AP62" s="310">
        <f t="shared" si="71"/>
        <v>-4460.5522299959584</v>
      </c>
      <c r="AQ62" s="310">
        <f t="shared" si="71"/>
        <v>-5798.717898994747</v>
      </c>
      <c r="AR62" s="309">
        <f t="shared" si="72"/>
        <v>17462.23870322631</v>
      </c>
      <c r="AT62" s="311">
        <f t="shared" si="75"/>
        <v>0.34279223710523482</v>
      </c>
      <c r="AU62" s="311">
        <f t="shared" si="73"/>
        <v>0.56400001127932964</v>
      </c>
      <c r="AV62" s="311">
        <f t="shared" si="73"/>
        <v>1.0584879417114406</v>
      </c>
      <c r="AW62" s="311">
        <f t="shared" si="73"/>
        <v>1.3506724843980358</v>
      </c>
      <c r="AX62" s="311">
        <f t="shared" si="73"/>
        <v>1.4320488989247386</v>
      </c>
      <c r="AY62" s="311">
        <f t="shared" si="73"/>
        <v>1.6773559805411762</v>
      </c>
      <c r="AZ62" s="311">
        <f t="shared" si="73"/>
        <v>4.2781820034909197</v>
      </c>
      <c r="BA62" s="311">
        <f t="shared" si="73"/>
        <v>9.5129584105414295</v>
      </c>
      <c r="BB62" s="311">
        <f t="shared" si="73"/>
        <v>1.3578918792315966</v>
      </c>
      <c r="BC62" s="311">
        <f t="shared" si="73"/>
        <v>0</v>
      </c>
      <c r="BD62" s="311">
        <f t="shared" si="73"/>
        <v>0</v>
      </c>
      <c r="BE62" s="311">
        <f t="shared" si="73"/>
        <v>0</v>
      </c>
      <c r="BF62" s="311">
        <f t="shared" si="73"/>
        <v>1.5327980938252519</v>
      </c>
    </row>
    <row r="63" spans="1:58">
      <c r="C63" s="303" t="s">
        <v>65</v>
      </c>
      <c r="D63" s="316">
        <f>'2018 TH YouTube View &amp; Rev'!D48</f>
        <v>0</v>
      </c>
      <c r="E63" s="316">
        <f>'2018 TH YouTube View &amp; Rev'!E48</f>
        <v>0</v>
      </c>
      <c r="F63" s="316">
        <f>'2018 TH YouTube View &amp; Rev'!F48</f>
        <v>0</v>
      </c>
      <c r="G63" s="316">
        <f>'2018 TH YouTube View &amp; Rev'!G48</f>
        <v>0</v>
      </c>
      <c r="H63" s="316">
        <f>'2018 TH YouTube View &amp; Rev'!H48</f>
        <v>0</v>
      </c>
      <c r="I63" s="316">
        <f>'2018 TH YouTube View &amp; Rev'!I48</f>
        <v>0</v>
      </c>
      <c r="J63" s="316">
        <f>'2018 TH YouTube View &amp; Rev'!J48</f>
        <v>0</v>
      </c>
      <c r="K63" s="316">
        <f>'2018 TH YouTube View &amp; Rev'!K48</f>
        <v>0</v>
      </c>
      <c r="L63" s="316">
        <f>'2018 TH YouTube View &amp; Rev'!L48</f>
        <v>0</v>
      </c>
      <c r="M63" s="316">
        <f>'2018 TH YouTube View &amp; Rev'!M48</f>
        <v>0</v>
      </c>
      <c r="N63" s="316">
        <f>'2018 TH YouTube View &amp; Rev'!N48</f>
        <v>0</v>
      </c>
      <c r="O63" s="316">
        <f>'2018 TH YouTube View &amp; Rev'!O48</f>
        <v>0</v>
      </c>
      <c r="P63" s="317">
        <f t="shared" si="69"/>
        <v>0</v>
      </c>
      <c r="Q63" s="310"/>
      <c r="R63" s="316">
        <f>'2018 TH YouTube View &amp; Rev'!R48</f>
        <v>0</v>
      </c>
      <c r="S63" s="316">
        <f>'2018 TH YouTube View &amp; Rev'!S48</f>
        <v>0</v>
      </c>
      <c r="T63" s="316">
        <f>'2018 TH YouTube View &amp; Rev'!T48</f>
        <v>0</v>
      </c>
      <c r="U63" s="316">
        <f>'2018 TH YouTube View &amp; Rev'!U48</f>
        <v>0</v>
      </c>
      <c r="V63" s="316">
        <f>'2018 TH YouTube View &amp; Rev'!V48</f>
        <v>0</v>
      </c>
      <c r="W63" s="316">
        <f>'2018 TH YouTube View &amp; Rev'!W48</f>
        <v>0</v>
      </c>
      <c r="X63" s="316">
        <f>'2018 TH YouTube View &amp; Rev'!X48</f>
        <v>0</v>
      </c>
      <c r="Y63" s="316">
        <f>'2018 TH YouTube View &amp; Rev'!Y48</f>
        <v>0</v>
      </c>
      <c r="Z63" s="316">
        <f>'2018 TH YouTube View &amp; Rev'!Z48</f>
        <v>0</v>
      </c>
      <c r="AA63" s="316">
        <f>'2018 TH YouTube View &amp; Rev'!AA48</f>
        <v>0</v>
      </c>
      <c r="AB63" s="316">
        <f>'2018 TH YouTube View &amp; Rev'!AB48</f>
        <v>0</v>
      </c>
      <c r="AC63" s="316">
        <f>'2018 TH YouTube View &amp; Rev'!AC48</f>
        <v>0</v>
      </c>
      <c r="AD63" s="309">
        <f t="shared" si="70"/>
        <v>0</v>
      </c>
      <c r="AF63" s="310">
        <f>R63-D63</f>
        <v>0</v>
      </c>
      <c r="AG63" s="310">
        <f t="shared" si="71"/>
        <v>0</v>
      </c>
      <c r="AH63" s="310">
        <f t="shared" si="71"/>
        <v>0</v>
      </c>
      <c r="AI63" s="310">
        <f t="shared" si="71"/>
        <v>0</v>
      </c>
      <c r="AJ63" s="310">
        <f t="shared" si="71"/>
        <v>0</v>
      </c>
      <c r="AK63" s="310">
        <f t="shared" si="71"/>
        <v>0</v>
      </c>
      <c r="AL63" s="310">
        <f t="shared" si="71"/>
        <v>0</v>
      </c>
      <c r="AM63" s="310">
        <f t="shared" si="71"/>
        <v>0</v>
      </c>
      <c r="AN63" s="310">
        <f t="shared" si="71"/>
        <v>0</v>
      </c>
      <c r="AO63" s="310">
        <f t="shared" si="71"/>
        <v>0</v>
      </c>
      <c r="AP63" s="310">
        <f t="shared" si="71"/>
        <v>0</v>
      </c>
      <c r="AQ63" s="310">
        <f t="shared" si="71"/>
        <v>0</v>
      </c>
      <c r="AR63" s="309">
        <f>SUM(AF63:AQ63)</f>
        <v>0</v>
      </c>
      <c r="AT63" s="311" t="e">
        <f t="shared" si="75"/>
        <v>#DIV/0!</v>
      </c>
      <c r="AU63" s="311" t="e">
        <f t="shared" si="73"/>
        <v>#DIV/0!</v>
      </c>
      <c r="AV63" s="311" t="e">
        <f t="shared" si="73"/>
        <v>#DIV/0!</v>
      </c>
      <c r="AW63" s="311" t="e">
        <f t="shared" si="73"/>
        <v>#DIV/0!</v>
      </c>
      <c r="AX63" s="311" t="e">
        <f t="shared" si="73"/>
        <v>#DIV/0!</v>
      </c>
      <c r="AY63" s="311" t="e">
        <f t="shared" si="73"/>
        <v>#DIV/0!</v>
      </c>
      <c r="AZ63" s="311" t="e">
        <f t="shared" si="73"/>
        <v>#DIV/0!</v>
      </c>
      <c r="BA63" s="311" t="e">
        <f t="shared" si="73"/>
        <v>#DIV/0!</v>
      </c>
      <c r="BB63" s="311" t="e">
        <f t="shared" si="73"/>
        <v>#DIV/0!</v>
      </c>
      <c r="BC63" s="311" t="e">
        <f t="shared" si="73"/>
        <v>#DIV/0!</v>
      </c>
      <c r="BD63" s="311" t="e">
        <f t="shared" si="73"/>
        <v>#DIV/0!</v>
      </c>
      <c r="BE63" s="311" t="e">
        <f t="shared" si="73"/>
        <v>#DIV/0!</v>
      </c>
      <c r="BF63" s="311" t="e">
        <f t="shared" si="73"/>
        <v>#DIV/0!</v>
      </c>
    </row>
    <row r="64" spans="1:58">
      <c r="C64" s="302" t="s">
        <v>45</v>
      </c>
      <c r="D64" s="318">
        <f>SUM(D60:D63)</f>
        <v>19865.873233440001</v>
      </c>
      <c r="E64" s="318">
        <f t="shared" ref="E64:P64" si="76">SUM(E60:E63)</f>
        <v>17457.899464598209</v>
      </c>
      <c r="F64" s="318">
        <f t="shared" si="76"/>
        <v>20949.479357517852</v>
      </c>
      <c r="G64" s="318">
        <f t="shared" si="76"/>
        <v>26186.849196897318</v>
      </c>
      <c r="H64" s="318">
        <f t="shared" si="76"/>
        <v>25139.375229021422</v>
      </c>
      <c r="I64" s="318">
        <f t="shared" si="76"/>
        <v>25642.16273360185</v>
      </c>
      <c r="J64" s="318">
        <f t="shared" si="76"/>
        <v>26924.270870281951</v>
      </c>
      <c r="K64" s="318">
        <f t="shared" si="76"/>
        <v>29616.697957310145</v>
      </c>
      <c r="L64" s="318">
        <f t="shared" si="76"/>
        <v>35540.037548772176</v>
      </c>
      <c r="M64" s="318">
        <f t="shared" si="76"/>
        <v>40871.043181087982</v>
      </c>
      <c r="N64" s="318">
        <f t="shared" si="76"/>
        <v>53132.356135414375</v>
      </c>
      <c r="O64" s="318">
        <f t="shared" si="76"/>
        <v>69072.062976038709</v>
      </c>
      <c r="P64" s="318">
        <f t="shared" si="76"/>
        <v>390398.10788398201</v>
      </c>
      <c r="R64" s="318">
        <f t="shared" ref="R64:AD64" si="77">SUM(R60:R63)</f>
        <v>12317.330000000002</v>
      </c>
      <c r="S64" s="318">
        <f t="shared" si="77"/>
        <v>18713.179999999997</v>
      </c>
      <c r="T64" s="318">
        <f t="shared" si="77"/>
        <v>36602.739999999991</v>
      </c>
      <c r="U64" s="318">
        <f t="shared" si="77"/>
        <v>36285.68</v>
      </c>
      <c r="V64" s="318">
        <f t="shared" si="77"/>
        <v>34941.350000000006</v>
      </c>
      <c r="W64" s="318">
        <f t="shared" si="77"/>
        <v>34016.249999999993</v>
      </c>
      <c r="X64" s="318">
        <f t="shared" si="77"/>
        <v>55065.759999999995</v>
      </c>
      <c r="Y64" s="318">
        <f t="shared" si="77"/>
        <v>78714.015999999363</v>
      </c>
      <c r="Z64" s="318">
        <f t="shared" si="77"/>
        <v>9802.9619999997449</v>
      </c>
      <c r="AA64" s="318">
        <f t="shared" si="77"/>
        <v>0</v>
      </c>
      <c r="AB64" s="318">
        <f t="shared" si="77"/>
        <v>0</v>
      </c>
      <c r="AC64" s="318">
        <f t="shared" si="77"/>
        <v>0</v>
      </c>
      <c r="AD64" s="318">
        <f t="shared" si="77"/>
        <v>316459.26799999899</v>
      </c>
      <c r="AE64" s="313"/>
      <c r="AF64" s="318">
        <f>SUM(AF60:AF63)</f>
        <v>-7548.5432334399993</v>
      </c>
      <c r="AG64" s="318">
        <f t="shared" ref="AG64:AR64" si="78">SUM(AG60:AG63)</f>
        <v>1255.2805354017864</v>
      </c>
      <c r="AH64" s="318">
        <f t="shared" si="78"/>
        <v>15653.260642482139</v>
      </c>
      <c r="AI64" s="318">
        <f t="shared" si="78"/>
        <v>10098.830803102679</v>
      </c>
      <c r="AJ64" s="318">
        <f t="shared" si="78"/>
        <v>9801.9747709785843</v>
      </c>
      <c r="AK64" s="318">
        <f t="shared" si="78"/>
        <v>8374.0872663981445</v>
      </c>
      <c r="AL64" s="318">
        <f t="shared" si="78"/>
        <v>28141.489129718044</v>
      </c>
      <c r="AM64" s="318">
        <f t="shared" si="78"/>
        <v>49097.318042689207</v>
      </c>
      <c r="AN64" s="318">
        <f t="shared" si="78"/>
        <v>-25737.075548772431</v>
      </c>
      <c r="AO64" s="318">
        <f t="shared" si="78"/>
        <v>-40871.043181087982</v>
      </c>
      <c r="AP64" s="318">
        <f t="shared" si="78"/>
        <v>-53132.356135414375</v>
      </c>
      <c r="AQ64" s="318">
        <f t="shared" si="78"/>
        <v>-69072.062976038709</v>
      </c>
      <c r="AR64" s="318">
        <f t="shared" si="78"/>
        <v>-73938.839883982931</v>
      </c>
      <c r="AT64" s="311">
        <f t="shared" si="75"/>
        <v>0.62002459470376459</v>
      </c>
      <c r="AU64" s="311">
        <f t="shared" si="73"/>
        <v>1.0719032972980107</v>
      </c>
      <c r="AV64" s="311">
        <f t="shared" si="73"/>
        <v>1.7471909146450872</v>
      </c>
      <c r="AW64" s="311">
        <f t="shared" si="73"/>
        <v>1.3856451277192683</v>
      </c>
      <c r="AX64" s="311">
        <f t="shared" si="73"/>
        <v>1.3899052654126018</v>
      </c>
      <c r="AY64" s="311">
        <f t="shared" si="73"/>
        <v>1.3265749208987205</v>
      </c>
      <c r="AZ64" s="311">
        <f t="shared" si="73"/>
        <v>2.0452089590578146</v>
      </c>
      <c r="BA64" s="311">
        <f t="shared" si="73"/>
        <v>2.6577580023761822</v>
      </c>
      <c r="BB64" s="311">
        <f t="shared" si="73"/>
        <v>0.27582869001044186</v>
      </c>
      <c r="BC64" s="311">
        <f t="shared" si="73"/>
        <v>0</v>
      </c>
      <c r="BD64" s="311">
        <f t="shared" si="73"/>
        <v>0</v>
      </c>
      <c r="BE64" s="311">
        <f t="shared" si="73"/>
        <v>0</v>
      </c>
      <c r="BF64" s="311">
        <f t="shared" si="73"/>
        <v>0.81060656188949542</v>
      </c>
    </row>
    <row r="65" spans="1:58"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7"/>
      <c r="R65" s="319"/>
      <c r="S65" s="319"/>
      <c r="T65" s="319"/>
      <c r="U65" s="319"/>
      <c r="V65" s="319"/>
      <c r="W65" s="319"/>
      <c r="X65" s="319"/>
      <c r="Y65" s="319"/>
      <c r="Z65" s="319"/>
      <c r="AA65" s="319"/>
      <c r="AB65" s="319"/>
      <c r="AC65" s="319"/>
      <c r="AD65" s="302"/>
      <c r="AR65" s="302"/>
    </row>
    <row r="66" spans="1:58">
      <c r="B66" s="303" t="s">
        <v>83</v>
      </c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7"/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02"/>
      <c r="AR66" s="302"/>
    </row>
    <row r="67" spans="1:58">
      <c r="C67" s="303" t="s">
        <v>78</v>
      </c>
      <c r="D67" s="319" t="e">
        <f>D53+D60</f>
        <v>#REF!</v>
      </c>
      <c r="E67" s="319" t="e">
        <f t="shared" ref="E67:O68" si="79">E53+E60</f>
        <v>#REF!</v>
      </c>
      <c r="F67" s="319" t="e">
        <f t="shared" si="79"/>
        <v>#REF!</v>
      </c>
      <c r="G67" s="319" t="e">
        <f t="shared" si="79"/>
        <v>#REF!</v>
      </c>
      <c r="H67" s="319" t="e">
        <f t="shared" si="79"/>
        <v>#REF!</v>
      </c>
      <c r="I67" s="319" t="e">
        <f t="shared" si="79"/>
        <v>#REF!</v>
      </c>
      <c r="J67" s="319" t="e">
        <f t="shared" si="79"/>
        <v>#REF!</v>
      </c>
      <c r="K67" s="319" t="e">
        <f t="shared" si="79"/>
        <v>#REF!</v>
      </c>
      <c r="L67" s="319" t="e">
        <f t="shared" si="79"/>
        <v>#REF!</v>
      </c>
      <c r="M67" s="319" t="e">
        <f t="shared" si="79"/>
        <v>#REF!</v>
      </c>
      <c r="N67" s="319" t="e">
        <f t="shared" si="79"/>
        <v>#REF!</v>
      </c>
      <c r="O67" s="319" t="e">
        <f t="shared" si="79"/>
        <v>#REF!</v>
      </c>
      <c r="P67" s="317" t="e">
        <f t="shared" ref="P67:P71" si="80">SUM(D67:O67)</f>
        <v>#REF!</v>
      </c>
      <c r="R67" s="319" t="e">
        <f t="shared" ref="R67:AC68" si="81">R53+R60</f>
        <v>#REF!</v>
      </c>
      <c r="S67" s="319" t="e">
        <f t="shared" si="81"/>
        <v>#REF!</v>
      </c>
      <c r="T67" s="319" t="e">
        <f t="shared" si="81"/>
        <v>#REF!</v>
      </c>
      <c r="U67" s="319" t="e">
        <f t="shared" si="81"/>
        <v>#REF!</v>
      </c>
      <c r="V67" s="319" t="e">
        <f t="shared" si="81"/>
        <v>#REF!</v>
      </c>
      <c r="W67" s="319" t="e">
        <f t="shared" si="81"/>
        <v>#REF!</v>
      </c>
      <c r="X67" s="319" t="e">
        <f t="shared" si="81"/>
        <v>#REF!</v>
      </c>
      <c r="Y67" s="319" t="e">
        <f t="shared" si="81"/>
        <v>#REF!</v>
      </c>
      <c r="Z67" s="319" t="e">
        <f t="shared" si="81"/>
        <v>#REF!</v>
      </c>
      <c r="AA67" s="319" t="e">
        <f t="shared" si="81"/>
        <v>#REF!</v>
      </c>
      <c r="AB67" s="319" t="e">
        <f t="shared" si="81"/>
        <v>#REF!</v>
      </c>
      <c r="AC67" s="319" t="e">
        <f t="shared" si="81"/>
        <v>#REF!</v>
      </c>
      <c r="AD67" s="309" t="e">
        <f t="shared" ref="AD67:AD71" si="82">SUM(R67:AC67)</f>
        <v>#REF!</v>
      </c>
      <c r="AF67" s="310" t="e">
        <f t="shared" ref="AF67:AQ71" si="83">R67-D67</f>
        <v>#REF!</v>
      </c>
      <c r="AG67" s="310" t="e">
        <f t="shared" si="83"/>
        <v>#REF!</v>
      </c>
      <c r="AH67" s="310" t="e">
        <f t="shared" si="83"/>
        <v>#REF!</v>
      </c>
      <c r="AI67" s="310" t="e">
        <f t="shared" si="83"/>
        <v>#REF!</v>
      </c>
      <c r="AJ67" s="310" t="e">
        <f t="shared" si="83"/>
        <v>#REF!</v>
      </c>
      <c r="AK67" s="310" t="e">
        <f t="shared" si="83"/>
        <v>#REF!</v>
      </c>
      <c r="AL67" s="310" t="e">
        <f t="shared" si="83"/>
        <v>#REF!</v>
      </c>
      <c r="AM67" s="310" t="e">
        <f t="shared" si="83"/>
        <v>#REF!</v>
      </c>
      <c r="AN67" s="310" t="e">
        <f t="shared" si="83"/>
        <v>#REF!</v>
      </c>
      <c r="AO67" s="310" t="e">
        <f t="shared" si="83"/>
        <v>#REF!</v>
      </c>
      <c r="AP67" s="310" t="e">
        <f t="shared" si="83"/>
        <v>#REF!</v>
      </c>
      <c r="AQ67" s="310" t="e">
        <f t="shared" si="83"/>
        <v>#REF!</v>
      </c>
      <c r="AR67" s="309" t="e">
        <f t="shared" ref="AR67:AR71" si="84">SUM(AF67:AQ67)</f>
        <v>#REF!</v>
      </c>
      <c r="AT67" s="311" t="e">
        <f>R67/D67</f>
        <v>#REF!</v>
      </c>
      <c r="AU67" s="311" t="e">
        <f t="shared" ref="AU67:BF72" si="85">S67/E67</f>
        <v>#REF!</v>
      </c>
      <c r="AV67" s="311" t="e">
        <f t="shared" si="85"/>
        <v>#REF!</v>
      </c>
      <c r="AW67" s="311" t="e">
        <f t="shared" si="85"/>
        <v>#REF!</v>
      </c>
      <c r="AX67" s="311" t="e">
        <f t="shared" si="85"/>
        <v>#REF!</v>
      </c>
      <c r="AY67" s="311" t="e">
        <f t="shared" si="85"/>
        <v>#REF!</v>
      </c>
      <c r="AZ67" s="311" t="e">
        <f t="shared" si="85"/>
        <v>#REF!</v>
      </c>
      <c r="BA67" s="311" t="e">
        <f t="shared" si="85"/>
        <v>#REF!</v>
      </c>
      <c r="BB67" s="311" t="e">
        <f t="shared" si="85"/>
        <v>#REF!</v>
      </c>
      <c r="BC67" s="311" t="e">
        <f t="shared" si="85"/>
        <v>#REF!</v>
      </c>
      <c r="BD67" s="311" t="e">
        <f t="shared" si="85"/>
        <v>#REF!</v>
      </c>
      <c r="BE67" s="311" t="e">
        <f t="shared" si="85"/>
        <v>#REF!</v>
      </c>
      <c r="BF67" s="311" t="e">
        <f t="shared" si="85"/>
        <v>#REF!</v>
      </c>
    </row>
    <row r="68" spans="1:58">
      <c r="C68" s="303" t="s">
        <v>79</v>
      </c>
      <c r="D68" s="319" t="e">
        <f>D54+D61</f>
        <v>#REF!</v>
      </c>
      <c r="E68" s="319" t="e">
        <f t="shared" si="79"/>
        <v>#REF!</v>
      </c>
      <c r="F68" s="319" t="e">
        <f t="shared" si="79"/>
        <v>#REF!</v>
      </c>
      <c r="G68" s="319" t="e">
        <f t="shared" si="79"/>
        <v>#REF!</v>
      </c>
      <c r="H68" s="319" t="e">
        <f t="shared" si="79"/>
        <v>#REF!</v>
      </c>
      <c r="I68" s="319" t="e">
        <f t="shared" si="79"/>
        <v>#REF!</v>
      </c>
      <c r="J68" s="319" t="e">
        <f t="shared" si="79"/>
        <v>#REF!</v>
      </c>
      <c r="K68" s="319" t="e">
        <f t="shared" si="79"/>
        <v>#REF!</v>
      </c>
      <c r="L68" s="319" t="e">
        <f t="shared" si="79"/>
        <v>#REF!</v>
      </c>
      <c r="M68" s="319" t="e">
        <f t="shared" si="79"/>
        <v>#REF!</v>
      </c>
      <c r="N68" s="319" t="e">
        <f t="shared" si="79"/>
        <v>#REF!</v>
      </c>
      <c r="O68" s="319" t="e">
        <f t="shared" si="79"/>
        <v>#REF!</v>
      </c>
      <c r="P68" s="317" t="e">
        <f t="shared" si="80"/>
        <v>#REF!</v>
      </c>
      <c r="R68" s="319" t="e">
        <f t="shared" si="81"/>
        <v>#REF!</v>
      </c>
      <c r="S68" s="319" t="e">
        <f t="shared" si="81"/>
        <v>#REF!</v>
      </c>
      <c r="T68" s="319" t="e">
        <f t="shared" si="81"/>
        <v>#REF!</v>
      </c>
      <c r="U68" s="319" t="e">
        <f t="shared" si="81"/>
        <v>#REF!</v>
      </c>
      <c r="V68" s="319" t="e">
        <f t="shared" si="81"/>
        <v>#REF!</v>
      </c>
      <c r="W68" s="319" t="e">
        <f t="shared" si="81"/>
        <v>#REF!</v>
      </c>
      <c r="X68" s="319" t="e">
        <f t="shared" si="81"/>
        <v>#REF!</v>
      </c>
      <c r="Y68" s="319" t="e">
        <f t="shared" si="81"/>
        <v>#REF!</v>
      </c>
      <c r="Z68" s="319" t="e">
        <f t="shared" si="81"/>
        <v>#REF!</v>
      </c>
      <c r="AA68" s="319" t="e">
        <f t="shared" si="81"/>
        <v>#REF!</v>
      </c>
      <c r="AB68" s="319" t="e">
        <f t="shared" si="81"/>
        <v>#REF!</v>
      </c>
      <c r="AC68" s="319" t="e">
        <f t="shared" si="81"/>
        <v>#REF!</v>
      </c>
      <c r="AD68" s="309" t="e">
        <f t="shared" si="82"/>
        <v>#REF!</v>
      </c>
      <c r="AF68" s="310" t="e">
        <f t="shared" si="83"/>
        <v>#REF!</v>
      </c>
      <c r="AG68" s="310" t="e">
        <f t="shared" si="83"/>
        <v>#REF!</v>
      </c>
      <c r="AH68" s="310" t="e">
        <f t="shared" si="83"/>
        <v>#REF!</v>
      </c>
      <c r="AI68" s="310" t="e">
        <f t="shared" si="83"/>
        <v>#REF!</v>
      </c>
      <c r="AJ68" s="310" t="e">
        <f t="shared" si="83"/>
        <v>#REF!</v>
      </c>
      <c r="AK68" s="310" t="e">
        <f t="shared" si="83"/>
        <v>#REF!</v>
      </c>
      <c r="AL68" s="310" t="e">
        <f t="shared" si="83"/>
        <v>#REF!</v>
      </c>
      <c r="AM68" s="310" t="e">
        <f t="shared" si="83"/>
        <v>#REF!</v>
      </c>
      <c r="AN68" s="310" t="e">
        <f t="shared" si="83"/>
        <v>#REF!</v>
      </c>
      <c r="AO68" s="310" t="e">
        <f t="shared" si="83"/>
        <v>#REF!</v>
      </c>
      <c r="AP68" s="310" t="e">
        <f t="shared" si="83"/>
        <v>#REF!</v>
      </c>
      <c r="AQ68" s="310" t="e">
        <f t="shared" si="83"/>
        <v>#REF!</v>
      </c>
      <c r="AR68" s="309" t="e">
        <f t="shared" si="84"/>
        <v>#REF!</v>
      </c>
      <c r="AT68" s="311" t="e">
        <f t="shared" ref="AT68:AT72" si="86">R68/D68</f>
        <v>#REF!</v>
      </c>
      <c r="AU68" s="311" t="e">
        <f t="shared" si="85"/>
        <v>#REF!</v>
      </c>
      <c r="AV68" s="311" t="e">
        <f t="shared" si="85"/>
        <v>#REF!</v>
      </c>
      <c r="AW68" s="311" t="e">
        <f t="shared" si="85"/>
        <v>#REF!</v>
      </c>
      <c r="AX68" s="311" t="e">
        <f t="shared" si="85"/>
        <v>#REF!</v>
      </c>
      <c r="AY68" s="311" t="e">
        <f t="shared" si="85"/>
        <v>#REF!</v>
      </c>
      <c r="AZ68" s="311" t="e">
        <f t="shared" si="85"/>
        <v>#REF!</v>
      </c>
      <c r="BA68" s="311" t="e">
        <f t="shared" si="85"/>
        <v>#REF!</v>
      </c>
      <c r="BB68" s="311" t="e">
        <f t="shared" si="85"/>
        <v>#REF!</v>
      </c>
      <c r="BC68" s="311" t="e">
        <f t="shared" si="85"/>
        <v>#REF!</v>
      </c>
      <c r="BD68" s="311" t="e">
        <f t="shared" si="85"/>
        <v>#REF!</v>
      </c>
      <c r="BE68" s="311" t="e">
        <f t="shared" si="85"/>
        <v>#REF!</v>
      </c>
      <c r="BF68" s="311" t="e">
        <f t="shared" si="85"/>
        <v>#REF!</v>
      </c>
    </row>
    <row r="69" spans="1:58">
      <c r="C69" s="303" t="s">
        <v>80</v>
      </c>
      <c r="D69" s="319" t="e">
        <f>D55</f>
        <v>#REF!</v>
      </c>
      <c r="E69" s="319" t="e">
        <f t="shared" ref="E69:O69" si="87">E55</f>
        <v>#REF!</v>
      </c>
      <c r="F69" s="319" t="e">
        <f t="shared" si="87"/>
        <v>#REF!</v>
      </c>
      <c r="G69" s="319" t="e">
        <f t="shared" si="87"/>
        <v>#REF!</v>
      </c>
      <c r="H69" s="319" t="e">
        <f t="shared" si="87"/>
        <v>#REF!</v>
      </c>
      <c r="I69" s="319" t="e">
        <f t="shared" si="87"/>
        <v>#REF!</v>
      </c>
      <c r="J69" s="319" t="e">
        <f t="shared" si="87"/>
        <v>#REF!</v>
      </c>
      <c r="K69" s="319" t="e">
        <f t="shared" si="87"/>
        <v>#REF!</v>
      </c>
      <c r="L69" s="319" t="e">
        <f t="shared" si="87"/>
        <v>#REF!</v>
      </c>
      <c r="M69" s="319" t="e">
        <f t="shared" si="87"/>
        <v>#REF!</v>
      </c>
      <c r="N69" s="319" t="e">
        <f t="shared" si="87"/>
        <v>#REF!</v>
      </c>
      <c r="O69" s="319" t="e">
        <f t="shared" si="87"/>
        <v>#REF!</v>
      </c>
      <c r="P69" s="317" t="e">
        <f t="shared" si="80"/>
        <v>#REF!</v>
      </c>
      <c r="R69" s="319" t="e">
        <f t="shared" ref="R69:AC69" si="88">R55</f>
        <v>#REF!</v>
      </c>
      <c r="S69" s="319" t="e">
        <f t="shared" si="88"/>
        <v>#REF!</v>
      </c>
      <c r="T69" s="319" t="e">
        <f t="shared" si="88"/>
        <v>#REF!</v>
      </c>
      <c r="U69" s="319" t="e">
        <f t="shared" si="88"/>
        <v>#REF!</v>
      </c>
      <c r="V69" s="319" t="e">
        <f t="shared" si="88"/>
        <v>#REF!</v>
      </c>
      <c r="W69" s="319" t="e">
        <f t="shared" si="88"/>
        <v>#REF!</v>
      </c>
      <c r="X69" s="319" t="e">
        <f t="shared" si="88"/>
        <v>#REF!</v>
      </c>
      <c r="Y69" s="319" t="e">
        <f t="shared" si="88"/>
        <v>#REF!</v>
      </c>
      <c r="Z69" s="319" t="e">
        <f t="shared" si="88"/>
        <v>#REF!</v>
      </c>
      <c r="AA69" s="319" t="e">
        <f t="shared" si="88"/>
        <v>#REF!</v>
      </c>
      <c r="AB69" s="319" t="e">
        <f t="shared" si="88"/>
        <v>#REF!</v>
      </c>
      <c r="AC69" s="319" t="e">
        <f t="shared" si="88"/>
        <v>#REF!</v>
      </c>
      <c r="AD69" s="309" t="e">
        <f t="shared" si="82"/>
        <v>#REF!</v>
      </c>
      <c r="AF69" s="310" t="e">
        <f t="shared" si="83"/>
        <v>#REF!</v>
      </c>
      <c r="AG69" s="310" t="e">
        <f t="shared" si="83"/>
        <v>#REF!</v>
      </c>
      <c r="AH69" s="310" t="e">
        <f t="shared" si="83"/>
        <v>#REF!</v>
      </c>
      <c r="AI69" s="310" t="e">
        <f t="shared" si="83"/>
        <v>#REF!</v>
      </c>
      <c r="AJ69" s="310" t="e">
        <f t="shared" si="83"/>
        <v>#REF!</v>
      </c>
      <c r="AK69" s="310" t="e">
        <f t="shared" si="83"/>
        <v>#REF!</v>
      </c>
      <c r="AL69" s="310" t="e">
        <f t="shared" si="83"/>
        <v>#REF!</v>
      </c>
      <c r="AM69" s="310" t="e">
        <f t="shared" si="83"/>
        <v>#REF!</v>
      </c>
      <c r="AN69" s="310" t="e">
        <f t="shared" si="83"/>
        <v>#REF!</v>
      </c>
      <c r="AO69" s="310" t="e">
        <f t="shared" si="83"/>
        <v>#REF!</v>
      </c>
      <c r="AP69" s="310" t="e">
        <f t="shared" si="83"/>
        <v>#REF!</v>
      </c>
      <c r="AQ69" s="310" t="e">
        <f t="shared" si="83"/>
        <v>#REF!</v>
      </c>
      <c r="AR69" s="309" t="e">
        <f t="shared" si="84"/>
        <v>#REF!</v>
      </c>
      <c r="AT69" s="311" t="e">
        <f t="shared" si="86"/>
        <v>#REF!</v>
      </c>
      <c r="AU69" s="311" t="e">
        <f t="shared" si="85"/>
        <v>#REF!</v>
      </c>
      <c r="AV69" s="311" t="e">
        <f t="shared" si="85"/>
        <v>#REF!</v>
      </c>
      <c r="AW69" s="311" t="e">
        <f t="shared" si="85"/>
        <v>#REF!</v>
      </c>
      <c r="AX69" s="311" t="e">
        <f t="shared" si="85"/>
        <v>#REF!</v>
      </c>
      <c r="AY69" s="311" t="e">
        <f t="shared" si="85"/>
        <v>#REF!</v>
      </c>
      <c r="AZ69" s="311" t="e">
        <f t="shared" si="85"/>
        <v>#REF!</v>
      </c>
      <c r="BA69" s="311" t="e">
        <f t="shared" si="85"/>
        <v>#REF!</v>
      </c>
      <c r="BB69" s="311" t="e">
        <f t="shared" si="85"/>
        <v>#REF!</v>
      </c>
      <c r="BC69" s="311" t="e">
        <f t="shared" si="85"/>
        <v>#REF!</v>
      </c>
      <c r="BD69" s="311" t="e">
        <f t="shared" si="85"/>
        <v>#REF!</v>
      </c>
      <c r="BE69" s="311" t="e">
        <f t="shared" si="85"/>
        <v>#REF!</v>
      </c>
      <c r="BF69" s="311" t="e">
        <f t="shared" si="85"/>
        <v>#REF!</v>
      </c>
    </row>
    <row r="70" spans="1:58">
      <c r="C70" s="303" t="s">
        <v>87</v>
      </c>
      <c r="D70" s="319" t="e">
        <f>D56+D62</f>
        <v>#REF!</v>
      </c>
      <c r="E70" s="319" t="e">
        <f t="shared" ref="E70:O70" si="89">E56+E62</f>
        <v>#REF!</v>
      </c>
      <c r="F70" s="319" t="e">
        <f t="shared" si="89"/>
        <v>#REF!</v>
      </c>
      <c r="G70" s="319" t="e">
        <f t="shared" si="89"/>
        <v>#REF!</v>
      </c>
      <c r="H70" s="319" t="e">
        <f t="shared" si="89"/>
        <v>#REF!</v>
      </c>
      <c r="I70" s="319" t="e">
        <f t="shared" si="89"/>
        <v>#REF!</v>
      </c>
      <c r="J70" s="319" t="e">
        <f t="shared" si="89"/>
        <v>#REF!</v>
      </c>
      <c r="K70" s="319" t="e">
        <f t="shared" si="89"/>
        <v>#REF!</v>
      </c>
      <c r="L70" s="319" t="e">
        <f t="shared" si="89"/>
        <v>#REF!</v>
      </c>
      <c r="M70" s="319" t="e">
        <f t="shared" si="89"/>
        <v>#REF!</v>
      </c>
      <c r="N70" s="319" t="e">
        <f t="shared" si="89"/>
        <v>#REF!</v>
      </c>
      <c r="O70" s="319" t="e">
        <f t="shared" si="89"/>
        <v>#REF!</v>
      </c>
      <c r="P70" s="317" t="e">
        <f t="shared" si="80"/>
        <v>#REF!</v>
      </c>
      <c r="R70" s="319" t="e">
        <f t="shared" ref="R70:AC70" si="90">R56+R62</f>
        <v>#REF!</v>
      </c>
      <c r="S70" s="319" t="e">
        <f t="shared" si="90"/>
        <v>#REF!</v>
      </c>
      <c r="T70" s="319" t="e">
        <f t="shared" si="90"/>
        <v>#REF!</v>
      </c>
      <c r="U70" s="319" t="e">
        <f t="shared" si="90"/>
        <v>#REF!</v>
      </c>
      <c r="V70" s="319" t="e">
        <f t="shared" si="90"/>
        <v>#REF!</v>
      </c>
      <c r="W70" s="319" t="e">
        <f t="shared" si="90"/>
        <v>#REF!</v>
      </c>
      <c r="X70" s="319" t="e">
        <f t="shared" si="90"/>
        <v>#REF!</v>
      </c>
      <c r="Y70" s="319" t="e">
        <f t="shared" si="90"/>
        <v>#REF!</v>
      </c>
      <c r="Z70" s="319" t="e">
        <f t="shared" si="90"/>
        <v>#REF!</v>
      </c>
      <c r="AA70" s="319" t="e">
        <f t="shared" si="90"/>
        <v>#REF!</v>
      </c>
      <c r="AB70" s="319" t="e">
        <f t="shared" si="90"/>
        <v>#REF!</v>
      </c>
      <c r="AC70" s="319" t="e">
        <f t="shared" si="90"/>
        <v>#REF!</v>
      </c>
      <c r="AD70" s="309" t="e">
        <f t="shared" si="82"/>
        <v>#REF!</v>
      </c>
      <c r="AF70" s="310" t="e">
        <f t="shared" si="83"/>
        <v>#REF!</v>
      </c>
      <c r="AG70" s="310" t="e">
        <f t="shared" si="83"/>
        <v>#REF!</v>
      </c>
      <c r="AH70" s="310" t="e">
        <f t="shared" si="83"/>
        <v>#REF!</v>
      </c>
      <c r="AI70" s="310" t="e">
        <f t="shared" si="83"/>
        <v>#REF!</v>
      </c>
      <c r="AJ70" s="310" t="e">
        <f t="shared" si="83"/>
        <v>#REF!</v>
      </c>
      <c r="AK70" s="310" t="e">
        <f t="shared" si="83"/>
        <v>#REF!</v>
      </c>
      <c r="AL70" s="310" t="e">
        <f t="shared" si="83"/>
        <v>#REF!</v>
      </c>
      <c r="AM70" s="310" t="e">
        <f t="shared" si="83"/>
        <v>#REF!</v>
      </c>
      <c r="AN70" s="310" t="e">
        <f t="shared" si="83"/>
        <v>#REF!</v>
      </c>
      <c r="AO70" s="310" t="e">
        <f t="shared" si="83"/>
        <v>#REF!</v>
      </c>
      <c r="AP70" s="310" t="e">
        <f t="shared" si="83"/>
        <v>#REF!</v>
      </c>
      <c r="AQ70" s="310" t="e">
        <f t="shared" si="83"/>
        <v>#REF!</v>
      </c>
      <c r="AR70" s="309" t="e">
        <f t="shared" si="84"/>
        <v>#REF!</v>
      </c>
      <c r="AT70" s="311" t="e">
        <f t="shared" si="86"/>
        <v>#REF!</v>
      </c>
      <c r="AU70" s="311" t="e">
        <f t="shared" si="85"/>
        <v>#REF!</v>
      </c>
      <c r="AV70" s="311" t="e">
        <f t="shared" si="85"/>
        <v>#REF!</v>
      </c>
      <c r="AW70" s="311" t="e">
        <f t="shared" si="85"/>
        <v>#REF!</v>
      </c>
      <c r="AX70" s="311" t="e">
        <f t="shared" si="85"/>
        <v>#REF!</v>
      </c>
      <c r="AY70" s="311" t="e">
        <f t="shared" si="85"/>
        <v>#REF!</v>
      </c>
      <c r="AZ70" s="311" t="e">
        <f t="shared" si="85"/>
        <v>#REF!</v>
      </c>
      <c r="BA70" s="311" t="e">
        <f t="shared" si="85"/>
        <v>#REF!</v>
      </c>
      <c r="BB70" s="311" t="e">
        <f t="shared" si="85"/>
        <v>#REF!</v>
      </c>
      <c r="BC70" s="311" t="e">
        <f t="shared" si="85"/>
        <v>#REF!</v>
      </c>
      <c r="BD70" s="311" t="e">
        <f t="shared" si="85"/>
        <v>#REF!</v>
      </c>
      <c r="BE70" s="311" t="e">
        <f t="shared" si="85"/>
        <v>#REF!</v>
      </c>
      <c r="BF70" s="311" t="e">
        <f t="shared" si="85"/>
        <v>#REF!</v>
      </c>
    </row>
    <row r="71" spans="1:58">
      <c r="C71" s="303" t="s">
        <v>65</v>
      </c>
      <c r="D71" s="319">
        <f>D63</f>
        <v>0</v>
      </c>
      <c r="E71" s="319">
        <f t="shared" ref="E71:O71" si="91">E63</f>
        <v>0</v>
      </c>
      <c r="F71" s="319">
        <f t="shared" si="91"/>
        <v>0</v>
      </c>
      <c r="G71" s="319">
        <f t="shared" si="91"/>
        <v>0</v>
      </c>
      <c r="H71" s="319">
        <f t="shared" si="91"/>
        <v>0</v>
      </c>
      <c r="I71" s="319">
        <f t="shared" si="91"/>
        <v>0</v>
      </c>
      <c r="J71" s="319">
        <f t="shared" si="91"/>
        <v>0</v>
      </c>
      <c r="K71" s="319">
        <f t="shared" si="91"/>
        <v>0</v>
      </c>
      <c r="L71" s="319">
        <f t="shared" si="91"/>
        <v>0</v>
      </c>
      <c r="M71" s="319">
        <f t="shared" si="91"/>
        <v>0</v>
      </c>
      <c r="N71" s="319">
        <f t="shared" si="91"/>
        <v>0</v>
      </c>
      <c r="O71" s="319">
        <f t="shared" si="91"/>
        <v>0</v>
      </c>
      <c r="P71" s="317">
        <f t="shared" si="80"/>
        <v>0</v>
      </c>
      <c r="R71" s="319">
        <f t="shared" ref="R71:AC71" si="92">R63</f>
        <v>0</v>
      </c>
      <c r="S71" s="319">
        <f t="shared" si="92"/>
        <v>0</v>
      </c>
      <c r="T71" s="319">
        <f t="shared" si="92"/>
        <v>0</v>
      </c>
      <c r="U71" s="319">
        <f t="shared" si="92"/>
        <v>0</v>
      </c>
      <c r="V71" s="319">
        <f t="shared" si="92"/>
        <v>0</v>
      </c>
      <c r="W71" s="319">
        <f t="shared" si="92"/>
        <v>0</v>
      </c>
      <c r="X71" s="319">
        <f t="shared" si="92"/>
        <v>0</v>
      </c>
      <c r="Y71" s="319">
        <f t="shared" si="92"/>
        <v>0</v>
      </c>
      <c r="Z71" s="319">
        <f t="shared" si="92"/>
        <v>0</v>
      </c>
      <c r="AA71" s="319">
        <f t="shared" si="92"/>
        <v>0</v>
      </c>
      <c r="AB71" s="319">
        <f t="shared" si="92"/>
        <v>0</v>
      </c>
      <c r="AC71" s="319">
        <f t="shared" si="92"/>
        <v>0</v>
      </c>
      <c r="AD71" s="309">
        <f t="shared" si="82"/>
        <v>0</v>
      </c>
      <c r="AF71" s="310">
        <f t="shared" si="83"/>
        <v>0</v>
      </c>
      <c r="AG71" s="310">
        <f t="shared" si="83"/>
        <v>0</v>
      </c>
      <c r="AH71" s="310">
        <f t="shared" si="83"/>
        <v>0</v>
      </c>
      <c r="AI71" s="310">
        <f t="shared" si="83"/>
        <v>0</v>
      </c>
      <c r="AJ71" s="310">
        <f t="shared" si="83"/>
        <v>0</v>
      </c>
      <c r="AK71" s="310">
        <f t="shared" si="83"/>
        <v>0</v>
      </c>
      <c r="AL71" s="310">
        <f t="shared" si="83"/>
        <v>0</v>
      </c>
      <c r="AM71" s="310">
        <f t="shared" si="83"/>
        <v>0</v>
      </c>
      <c r="AN71" s="310">
        <f t="shared" si="83"/>
        <v>0</v>
      </c>
      <c r="AO71" s="310">
        <f t="shared" si="83"/>
        <v>0</v>
      </c>
      <c r="AP71" s="310">
        <f t="shared" si="83"/>
        <v>0</v>
      </c>
      <c r="AQ71" s="310">
        <f t="shared" si="83"/>
        <v>0</v>
      </c>
      <c r="AR71" s="309">
        <f t="shared" si="84"/>
        <v>0</v>
      </c>
      <c r="AT71" s="311" t="e">
        <f t="shared" si="86"/>
        <v>#DIV/0!</v>
      </c>
      <c r="AU71" s="311" t="e">
        <f t="shared" si="85"/>
        <v>#DIV/0!</v>
      </c>
      <c r="AV71" s="311" t="e">
        <f t="shared" si="85"/>
        <v>#DIV/0!</v>
      </c>
      <c r="AW71" s="311" t="e">
        <f t="shared" si="85"/>
        <v>#DIV/0!</v>
      </c>
      <c r="AX71" s="311" t="e">
        <f t="shared" si="85"/>
        <v>#DIV/0!</v>
      </c>
      <c r="AY71" s="311" t="e">
        <f t="shared" si="85"/>
        <v>#DIV/0!</v>
      </c>
      <c r="AZ71" s="311" t="e">
        <f t="shared" si="85"/>
        <v>#DIV/0!</v>
      </c>
      <c r="BA71" s="311" t="e">
        <f t="shared" si="85"/>
        <v>#DIV/0!</v>
      </c>
      <c r="BB71" s="311" t="e">
        <f t="shared" si="85"/>
        <v>#DIV/0!</v>
      </c>
      <c r="BC71" s="311" t="e">
        <f t="shared" si="85"/>
        <v>#DIV/0!</v>
      </c>
      <c r="BD71" s="311" t="e">
        <f t="shared" si="85"/>
        <v>#DIV/0!</v>
      </c>
      <c r="BE71" s="311" t="e">
        <f t="shared" si="85"/>
        <v>#DIV/0!</v>
      </c>
      <c r="BF71" s="311" t="e">
        <f t="shared" si="85"/>
        <v>#DIV/0!</v>
      </c>
    </row>
    <row r="72" spans="1:58">
      <c r="B72" s="302" t="s">
        <v>88</v>
      </c>
      <c r="C72" s="302" t="s">
        <v>45</v>
      </c>
      <c r="D72" s="318" t="e">
        <f>SUM(D67:D71)</f>
        <v>#REF!</v>
      </c>
      <c r="E72" s="318" t="e">
        <f t="shared" ref="E72:P72" si="93">SUM(E67:E71)</f>
        <v>#REF!</v>
      </c>
      <c r="F72" s="318" t="e">
        <f t="shared" si="93"/>
        <v>#REF!</v>
      </c>
      <c r="G72" s="318" t="e">
        <f t="shared" si="93"/>
        <v>#REF!</v>
      </c>
      <c r="H72" s="318" t="e">
        <f t="shared" si="93"/>
        <v>#REF!</v>
      </c>
      <c r="I72" s="318" t="e">
        <f t="shared" si="93"/>
        <v>#REF!</v>
      </c>
      <c r="J72" s="318" t="e">
        <f t="shared" si="93"/>
        <v>#REF!</v>
      </c>
      <c r="K72" s="318" t="e">
        <f t="shared" si="93"/>
        <v>#REF!</v>
      </c>
      <c r="L72" s="318" t="e">
        <f t="shared" si="93"/>
        <v>#REF!</v>
      </c>
      <c r="M72" s="318" t="e">
        <f t="shared" si="93"/>
        <v>#REF!</v>
      </c>
      <c r="N72" s="318" t="e">
        <f t="shared" si="93"/>
        <v>#REF!</v>
      </c>
      <c r="O72" s="318" t="e">
        <f t="shared" si="93"/>
        <v>#REF!</v>
      </c>
      <c r="P72" s="318" t="e">
        <f t="shared" si="93"/>
        <v>#REF!</v>
      </c>
      <c r="R72" s="318" t="e">
        <f t="shared" ref="R72:AD72" si="94">SUM(R67:R71)</f>
        <v>#REF!</v>
      </c>
      <c r="S72" s="318" t="e">
        <f t="shared" si="94"/>
        <v>#REF!</v>
      </c>
      <c r="T72" s="318" t="e">
        <f t="shared" si="94"/>
        <v>#REF!</v>
      </c>
      <c r="U72" s="318" t="e">
        <f t="shared" si="94"/>
        <v>#REF!</v>
      </c>
      <c r="V72" s="318" t="e">
        <f t="shared" si="94"/>
        <v>#REF!</v>
      </c>
      <c r="W72" s="318" t="e">
        <f t="shared" si="94"/>
        <v>#REF!</v>
      </c>
      <c r="X72" s="318" t="e">
        <f t="shared" si="94"/>
        <v>#REF!</v>
      </c>
      <c r="Y72" s="318" t="e">
        <f t="shared" si="94"/>
        <v>#REF!</v>
      </c>
      <c r="Z72" s="318" t="e">
        <f t="shared" si="94"/>
        <v>#REF!</v>
      </c>
      <c r="AA72" s="318" t="e">
        <f t="shared" si="94"/>
        <v>#REF!</v>
      </c>
      <c r="AB72" s="318" t="e">
        <f t="shared" si="94"/>
        <v>#REF!</v>
      </c>
      <c r="AC72" s="318" t="e">
        <f t="shared" si="94"/>
        <v>#REF!</v>
      </c>
      <c r="AD72" s="318" t="e">
        <f t="shared" si="94"/>
        <v>#REF!</v>
      </c>
      <c r="AF72" s="318" t="e">
        <f>SUM(AF67:AF71)</f>
        <v>#REF!</v>
      </c>
      <c r="AG72" s="318" t="e">
        <f t="shared" ref="AG72:AR72" si="95">SUM(AG67:AG71)</f>
        <v>#REF!</v>
      </c>
      <c r="AH72" s="318" t="e">
        <f t="shared" si="95"/>
        <v>#REF!</v>
      </c>
      <c r="AI72" s="318" t="e">
        <f t="shared" si="95"/>
        <v>#REF!</v>
      </c>
      <c r="AJ72" s="318" t="e">
        <f t="shared" si="95"/>
        <v>#REF!</v>
      </c>
      <c r="AK72" s="318" t="e">
        <f t="shared" si="95"/>
        <v>#REF!</v>
      </c>
      <c r="AL72" s="318" t="e">
        <f t="shared" si="95"/>
        <v>#REF!</v>
      </c>
      <c r="AM72" s="318" t="e">
        <f t="shared" si="95"/>
        <v>#REF!</v>
      </c>
      <c r="AN72" s="318" t="e">
        <f t="shared" si="95"/>
        <v>#REF!</v>
      </c>
      <c r="AO72" s="318" t="e">
        <f t="shared" si="95"/>
        <v>#REF!</v>
      </c>
      <c r="AP72" s="318" t="e">
        <f t="shared" si="95"/>
        <v>#REF!</v>
      </c>
      <c r="AQ72" s="318" t="e">
        <f t="shared" si="95"/>
        <v>#REF!</v>
      </c>
      <c r="AR72" s="318" t="e">
        <f t="shared" si="95"/>
        <v>#REF!</v>
      </c>
      <c r="AT72" s="311" t="e">
        <f t="shared" si="86"/>
        <v>#REF!</v>
      </c>
      <c r="AU72" s="311" t="e">
        <f t="shared" si="85"/>
        <v>#REF!</v>
      </c>
      <c r="AV72" s="311" t="e">
        <f t="shared" si="85"/>
        <v>#REF!</v>
      </c>
      <c r="AW72" s="311" t="e">
        <f t="shared" si="85"/>
        <v>#REF!</v>
      </c>
      <c r="AX72" s="311" t="e">
        <f t="shared" si="85"/>
        <v>#REF!</v>
      </c>
      <c r="AY72" s="311" t="e">
        <f t="shared" si="85"/>
        <v>#REF!</v>
      </c>
      <c r="AZ72" s="311" t="e">
        <f t="shared" si="85"/>
        <v>#REF!</v>
      </c>
      <c r="BA72" s="311" t="e">
        <f t="shared" si="85"/>
        <v>#REF!</v>
      </c>
      <c r="BB72" s="311" t="e">
        <f t="shared" si="85"/>
        <v>#REF!</v>
      </c>
      <c r="BC72" s="311" t="e">
        <f t="shared" si="85"/>
        <v>#REF!</v>
      </c>
      <c r="BD72" s="311" t="e">
        <f t="shared" si="85"/>
        <v>#REF!</v>
      </c>
      <c r="BE72" s="311" t="e">
        <f t="shared" si="85"/>
        <v>#REF!</v>
      </c>
      <c r="BF72" s="311" t="e">
        <f t="shared" si="85"/>
        <v>#REF!</v>
      </c>
    </row>
    <row r="73" spans="1:58"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7"/>
    </row>
    <row r="74" spans="1:58">
      <c r="A74" s="302" t="s">
        <v>89</v>
      </c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7"/>
      <c r="R74" s="319"/>
      <c r="S74" s="319"/>
      <c r="T74" s="319"/>
      <c r="U74" s="319"/>
      <c r="V74" s="319"/>
      <c r="W74" s="319"/>
    </row>
    <row r="75" spans="1:58">
      <c r="B75" s="303" t="s">
        <v>77</v>
      </c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7"/>
    </row>
    <row r="76" spans="1:58">
      <c r="C76" s="303" t="s">
        <v>78</v>
      </c>
      <c r="D76" s="319" t="e">
        <f>SUM(D53:F53)</f>
        <v>#REF!</v>
      </c>
      <c r="E76" s="319"/>
      <c r="F76" s="319"/>
      <c r="G76" s="319" t="e">
        <f>SUM(G53:I53)</f>
        <v>#REF!</v>
      </c>
      <c r="H76" s="319"/>
      <c r="I76" s="319"/>
      <c r="J76" s="319" t="e">
        <f>SUM(J53:L53)</f>
        <v>#REF!</v>
      </c>
      <c r="K76" s="319"/>
      <c r="L76" s="319"/>
      <c r="M76" s="319" t="e">
        <f>SUM(M53:O53)</f>
        <v>#REF!</v>
      </c>
      <c r="N76" s="319"/>
      <c r="O76" s="319"/>
      <c r="P76" s="317" t="e">
        <f t="shared" ref="P76:P79" si="96">SUM(D76:O76)</f>
        <v>#REF!</v>
      </c>
      <c r="R76" s="310" t="e">
        <f>SUM(R53:T53)</f>
        <v>#REF!</v>
      </c>
      <c r="U76" s="310" t="e">
        <f>SUM(U53:W53)</f>
        <v>#REF!</v>
      </c>
      <c r="X76" s="310" t="e">
        <f>SUM(X53:Z53)</f>
        <v>#REF!</v>
      </c>
      <c r="AA76" s="310" t="e">
        <f>SUM(AA53:AC53)</f>
        <v>#REF!</v>
      </c>
      <c r="AB76" s="310"/>
      <c r="AD76" s="309" t="e">
        <f t="shared" ref="AD76:AD79" si="97">SUM(R76:AC76)</f>
        <v>#REF!</v>
      </c>
      <c r="AF76" s="310" t="e">
        <f t="shared" ref="AF76:AO79" si="98">R76-D76</f>
        <v>#REF!</v>
      </c>
      <c r="AG76" s="310"/>
      <c r="AH76" s="310"/>
      <c r="AI76" s="310" t="e">
        <f t="shared" si="98"/>
        <v>#REF!</v>
      </c>
      <c r="AJ76" s="310"/>
      <c r="AK76" s="310"/>
      <c r="AL76" s="310" t="e">
        <f t="shared" si="98"/>
        <v>#REF!</v>
      </c>
      <c r="AM76" s="310"/>
      <c r="AN76" s="310"/>
      <c r="AO76" s="310" t="e">
        <f t="shared" si="98"/>
        <v>#REF!</v>
      </c>
      <c r="AP76" s="310"/>
      <c r="AQ76" s="310"/>
      <c r="AR76" s="309" t="e">
        <f t="shared" ref="AR76:AR78" si="99">SUM(AF76:AQ76)</f>
        <v>#REF!</v>
      </c>
      <c r="AT76" s="311" t="e">
        <f>R76/D76</f>
        <v>#REF!</v>
      </c>
      <c r="AU76" s="311"/>
      <c r="AV76" s="311"/>
      <c r="AW76" s="311" t="e">
        <f t="shared" ref="AW76:AW80" si="100">U76/G76</f>
        <v>#REF!</v>
      </c>
      <c r="AX76" s="311"/>
      <c r="AY76" s="311"/>
      <c r="AZ76" s="311" t="e">
        <f t="shared" ref="AZ76:AZ80" si="101">X76/J76</f>
        <v>#REF!</v>
      </c>
      <c r="BA76" s="311"/>
      <c r="BB76" s="311"/>
      <c r="BC76" s="311" t="e">
        <f t="shared" ref="BC76:BC80" si="102">AA76/M76</f>
        <v>#REF!</v>
      </c>
      <c r="BD76" s="311"/>
      <c r="BE76" s="311"/>
      <c r="BF76" s="311" t="e">
        <f t="shared" ref="BF76:BF80" si="103">AD76/P76</f>
        <v>#REF!</v>
      </c>
    </row>
    <row r="77" spans="1:58">
      <c r="C77" s="303" t="s">
        <v>79</v>
      </c>
      <c r="D77" s="319" t="e">
        <f>SUM(D54:F54)</f>
        <v>#REF!</v>
      </c>
      <c r="E77" s="319"/>
      <c r="F77" s="319"/>
      <c r="G77" s="319" t="e">
        <f>SUM(G54:I54)</f>
        <v>#REF!</v>
      </c>
      <c r="H77" s="319"/>
      <c r="I77" s="319"/>
      <c r="J77" s="319" t="e">
        <f>SUM(J54:L54)</f>
        <v>#REF!</v>
      </c>
      <c r="K77" s="319"/>
      <c r="L77" s="319"/>
      <c r="M77" s="319" t="e">
        <f>SUM(M54:O54)</f>
        <v>#REF!</v>
      </c>
      <c r="N77" s="319"/>
      <c r="O77" s="319"/>
      <c r="P77" s="317" t="e">
        <f t="shared" si="96"/>
        <v>#REF!</v>
      </c>
      <c r="R77" s="310" t="e">
        <f>SUM(R54:T54)</f>
        <v>#REF!</v>
      </c>
      <c r="U77" s="310" t="e">
        <f>SUM(U54:W54)</f>
        <v>#REF!</v>
      </c>
      <c r="X77" s="310" t="e">
        <f>SUM(X54:Z54)</f>
        <v>#REF!</v>
      </c>
      <c r="AA77" s="310" t="e">
        <f>SUM(AA54:AC54)</f>
        <v>#REF!</v>
      </c>
      <c r="AB77" s="310"/>
      <c r="AD77" s="309" t="e">
        <f t="shared" si="97"/>
        <v>#REF!</v>
      </c>
      <c r="AF77" s="310" t="e">
        <f t="shared" si="98"/>
        <v>#REF!</v>
      </c>
      <c r="AG77" s="310"/>
      <c r="AH77" s="310"/>
      <c r="AI77" s="310" t="e">
        <f t="shared" si="98"/>
        <v>#REF!</v>
      </c>
      <c r="AJ77" s="310"/>
      <c r="AK77" s="310"/>
      <c r="AL77" s="310" t="e">
        <f t="shared" si="98"/>
        <v>#REF!</v>
      </c>
      <c r="AM77" s="310"/>
      <c r="AN77" s="310"/>
      <c r="AO77" s="310" t="e">
        <f t="shared" si="98"/>
        <v>#REF!</v>
      </c>
      <c r="AP77" s="310"/>
      <c r="AQ77" s="310"/>
      <c r="AR77" s="309" t="e">
        <f t="shared" si="99"/>
        <v>#REF!</v>
      </c>
      <c r="AT77" s="311" t="e">
        <f t="shared" ref="AT77:AT80" si="104">R77/D77</f>
        <v>#REF!</v>
      </c>
      <c r="AU77" s="311"/>
      <c r="AV77" s="311"/>
      <c r="AW77" s="311" t="e">
        <f t="shared" si="100"/>
        <v>#REF!</v>
      </c>
      <c r="AX77" s="311"/>
      <c r="AY77" s="311"/>
      <c r="AZ77" s="311" t="e">
        <f t="shared" si="101"/>
        <v>#REF!</v>
      </c>
      <c r="BA77" s="311"/>
      <c r="BB77" s="311"/>
      <c r="BC77" s="311" t="e">
        <f t="shared" si="102"/>
        <v>#REF!</v>
      </c>
      <c r="BD77" s="311"/>
      <c r="BE77" s="311"/>
      <c r="BF77" s="311" t="e">
        <f t="shared" si="103"/>
        <v>#REF!</v>
      </c>
    </row>
    <row r="78" spans="1:58">
      <c r="C78" s="303" t="s">
        <v>80</v>
      </c>
      <c r="D78" s="319" t="e">
        <f>SUM(D55:F55)</f>
        <v>#REF!</v>
      </c>
      <c r="E78" s="319"/>
      <c r="F78" s="319"/>
      <c r="G78" s="319" t="e">
        <f>SUM(G55:I55)</f>
        <v>#REF!</v>
      </c>
      <c r="H78" s="319"/>
      <c r="I78" s="319"/>
      <c r="J78" s="319" t="e">
        <f>SUM(J55:L55)</f>
        <v>#REF!</v>
      </c>
      <c r="K78" s="319"/>
      <c r="L78" s="319"/>
      <c r="M78" s="319" t="e">
        <f>SUM(M55:O55)</f>
        <v>#REF!</v>
      </c>
      <c r="N78" s="319"/>
      <c r="O78" s="319"/>
      <c r="P78" s="317" t="e">
        <f t="shared" si="96"/>
        <v>#REF!</v>
      </c>
      <c r="R78" s="310" t="e">
        <f>SUM(R55:T55)</f>
        <v>#REF!</v>
      </c>
      <c r="U78" s="310" t="e">
        <f>SUM(U55:W55)</f>
        <v>#REF!</v>
      </c>
      <c r="X78" s="310" t="e">
        <f>SUM(X55:Z55)</f>
        <v>#REF!</v>
      </c>
      <c r="AA78" s="310" t="e">
        <f>SUM(AA55:AC55)</f>
        <v>#REF!</v>
      </c>
      <c r="AB78" s="310"/>
      <c r="AD78" s="309" t="e">
        <f t="shared" si="97"/>
        <v>#REF!</v>
      </c>
      <c r="AF78" s="310" t="e">
        <f t="shared" si="98"/>
        <v>#REF!</v>
      </c>
      <c r="AG78" s="310"/>
      <c r="AH78" s="310"/>
      <c r="AI78" s="310" t="e">
        <f t="shared" si="98"/>
        <v>#REF!</v>
      </c>
      <c r="AJ78" s="310"/>
      <c r="AK78" s="310"/>
      <c r="AL78" s="310" t="e">
        <f t="shared" si="98"/>
        <v>#REF!</v>
      </c>
      <c r="AM78" s="310"/>
      <c r="AN78" s="310"/>
      <c r="AO78" s="310" t="e">
        <f t="shared" si="98"/>
        <v>#REF!</v>
      </c>
      <c r="AP78" s="310"/>
      <c r="AQ78" s="310"/>
      <c r="AR78" s="309" t="e">
        <f t="shared" si="99"/>
        <v>#REF!</v>
      </c>
      <c r="AT78" s="311" t="e">
        <f t="shared" si="104"/>
        <v>#REF!</v>
      </c>
      <c r="AU78" s="311"/>
      <c r="AV78" s="311"/>
      <c r="AW78" s="311" t="e">
        <f t="shared" si="100"/>
        <v>#REF!</v>
      </c>
      <c r="AX78" s="311"/>
      <c r="AY78" s="311"/>
      <c r="AZ78" s="311" t="e">
        <f t="shared" si="101"/>
        <v>#REF!</v>
      </c>
      <c r="BA78" s="311"/>
      <c r="BB78" s="311"/>
      <c r="BC78" s="311" t="e">
        <f t="shared" si="102"/>
        <v>#REF!</v>
      </c>
      <c r="BD78" s="311"/>
      <c r="BE78" s="311"/>
      <c r="BF78" s="311" t="e">
        <f t="shared" si="103"/>
        <v>#REF!</v>
      </c>
    </row>
    <row r="79" spans="1:58">
      <c r="C79" s="303" t="s">
        <v>87</v>
      </c>
      <c r="D79" s="319" t="e">
        <f>SUM(D56:F56)</f>
        <v>#REF!</v>
      </c>
      <c r="E79" s="319"/>
      <c r="F79" s="319"/>
      <c r="G79" s="319" t="e">
        <f>SUM(G56:I56)</f>
        <v>#REF!</v>
      </c>
      <c r="H79" s="319"/>
      <c r="I79" s="319"/>
      <c r="J79" s="319" t="e">
        <f>SUM(J56:L56)</f>
        <v>#REF!</v>
      </c>
      <c r="K79" s="319"/>
      <c r="L79" s="319"/>
      <c r="M79" s="319" t="e">
        <f>SUM(M56:O56)</f>
        <v>#REF!</v>
      </c>
      <c r="N79" s="319"/>
      <c r="O79" s="319"/>
      <c r="P79" s="317" t="e">
        <f t="shared" si="96"/>
        <v>#REF!</v>
      </c>
      <c r="R79" s="310" t="e">
        <f>SUM(R56:T56)</f>
        <v>#REF!</v>
      </c>
      <c r="U79" s="310" t="e">
        <f>SUM(U56:W56)</f>
        <v>#REF!</v>
      </c>
      <c r="X79" s="310" t="e">
        <f>SUM(X56:Z56)</f>
        <v>#REF!</v>
      </c>
      <c r="AA79" s="310" t="e">
        <f>SUM(AA56:AC56)</f>
        <v>#REF!</v>
      </c>
      <c r="AB79" s="310"/>
      <c r="AD79" s="309" t="e">
        <f t="shared" si="97"/>
        <v>#REF!</v>
      </c>
      <c r="AF79" s="310" t="e">
        <f>R79-D79</f>
        <v>#REF!</v>
      </c>
      <c r="AG79" s="310"/>
      <c r="AH79" s="310"/>
      <c r="AI79" s="310" t="e">
        <f t="shared" si="98"/>
        <v>#REF!</v>
      </c>
      <c r="AJ79" s="310"/>
      <c r="AK79" s="310"/>
      <c r="AL79" s="310" t="e">
        <f t="shared" si="98"/>
        <v>#REF!</v>
      </c>
      <c r="AM79" s="310"/>
      <c r="AN79" s="310"/>
      <c r="AO79" s="310" t="e">
        <f t="shared" si="98"/>
        <v>#REF!</v>
      </c>
      <c r="AP79" s="310"/>
      <c r="AQ79" s="310"/>
      <c r="AR79" s="309" t="e">
        <f>SUM(AF79:AQ79)</f>
        <v>#REF!</v>
      </c>
      <c r="AT79" s="311" t="e">
        <f t="shared" si="104"/>
        <v>#REF!</v>
      </c>
      <c r="AU79" s="311"/>
      <c r="AV79" s="311"/>
      <c r="AW79" s="311" t="e">
        <f t="shared" si="100"/>
        <v>#REF!</v>
      </c>
      <c r="AX79" s="311"/>
      <c r="AY79" s="311"/>
      <c r="AZ79" s="311" t="e">
        <f t="shared" si="101"/>
        <v>#REF!</v>
      </c>
      <c r="BA79" s="311"/>
      <c r="BB79" s="311"/>
      <c r="BC79" s="311" t="e">
        <f t="shared" si="102"/>
        <v>#REF!</v>
      </c>
      <c r="BD79" s="311"/>
      <c r="BE79" s="311"/>
      <c r="BF79" s="311" t="e">
        <f t="shared" si="103"/>
        <v>#REF!</v>
      </c>
    </row>
    <row r="80" spans="1:58">
      <c r="C80" s="302" t="s">
        <v>45</v>
      </c>
      <c r="D80" s="317" t="e">
        <f>SUM(D76:D79)</f>
        <v>#REF!</v>
      </c>
      <c r="E80" s="319"/>
      <c r="F80" s="319"/>
      <c r="G80" s="317" t="e">
        <f>SUM(G76:G79)</f>
        <v>#REF!</v>
      </c>
      <c r="H80" s="319"/>
      <c r="I80" s="319"/>
      <c r="J80" s="317" t="e">
        <f>SUM(J76:J79)</f>
        <v>#REF!</v>
      </c>
      <c r="K80" s="319"/>
      <c r="L80" s="319"/>
      <c r="M80" s="317" t="e">
        <f>SUM(M76:M79)</f>
        <v>#REF!</v>
      </c>
      <c r="N80" s="319"/>
      <c r="O80" s="319"/>
      <c r="P80" s="317" t="e">
        <f>SUM(P76:P79)</f>
        <v>#REF!</v>
      </c>
      <c r="R80" s="317" t="e">
        <f>SUM(R76:R79)</f>
        <v>#REF!</v>
      </c>
      <c r="U80" s="317" t="e">
        <f>SUM(U76:U79)</f>
        <v>#REF!</v>
      </c>
      <c r="X80" s="317" t="e">
        <f>SUM(X76:X79)</f>
        <v>#REF!</v>
      </c>
      <c r="AA80" s="317" t="e">
        <f>SUM(AA76:AA79)</f>
        <v>#REF!</v>
      </c>
      <c r="AB80" s="317"/>
      <c r="AD80" s="317" t="e">
        <f>SUM(AD76:AD79)</f>
        <v>#REF!</v>
      </c>
      <c r="AF80" s="317" t="e">
        <f>SUM(AF76:AF79)</f>
        <v>#REF!</v>
      </c>
      <c r="AG80" s="310"/>
      <c r="AH80" s="310"/>
      <c r="AI80" s="317" t="e">
        <f>SUM(AI76:AI79)</f>
        <v>#REF!</v>
      </c>
      <c r="AJ80" s="310"/>
      <c r="AK80" s="310"/>
      <c r="AL80" s="317" t="e">
        <f>SUM(AL76:AL79)</f>
        <v>#REF!</v>
      </c>
      <c r="AM80" s="310"/>
      <c r="AN80" s="310"/>
      <c r="AO80" s="317" t="e">
        <f>SUM(AO76:AO79)</f>
        <v>#REF!</v>
      </c>
      <c r="AP80" s="310"/>
      <c r="AQ80" s="310"/>
      <c r="AR80" s="317" t="e">
        <f>SUM(AR76:AR79)</f>
        <v>#REF!</v>
      </c>
      <c r="AT80" s="311" t="e">
        <f t="shared" si="104"/>
        <v>#REF!</v>
      </c>
      <c r="AU80" s="311"/>
      <c r="AV80" s="311"/>
      <c r="AW80" s="311" t="e">
        <f t="shared" si="100"/>
        <v>#REF!</v>
      </c>
      <c r="AX80" s="311"/>
      <c r="AY80" s="311"/>
      <c r="AZ80" s="311" t="e">
        <f t="shared" si="101"/>
        <v>#REF!</v>
      </c>
      <c r="BA80" s="311"/>
      <c r="BB80" s="311"/>
      <c r="BC80" s="311" t="e">
        <f t="shared" si="102"/>
        <v>#REF!</v>
      </c>
      <c r="BD80" s="311"/>
      <c r="BE80" s="311"/>
      <c r="BF80" s="311" t="e">
        <f t="shared" si="103"/>
        <v>#REF!</v>
      </c>
    </row>
    <row r="81" spans="2:58"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7"/>
      <c r="AD81" s="302"/>
      <c r="AR81" s="302"/>
    </row>
    <row r="82" spans="2:58">
      <c r="B82" s="303" t="s">
        <v>82</v>
      </c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7"/>
      <c r="AD82" s="302"/>
      <c r="AR82" s="302"/>
    </row>
    <row r="83" spans="2:58">
      <c r="C83" s="303" t="s">
        <v>78</v>
      </c>
      <c r="D83" s="319">
        <f>SUM(D60:F60)</f>
        <v>17.135539288082342</v>
      </c>
      <c r="E83" s="319"/>
      <c r="F83" s="319"/>
      <c r="G83" s="319">
        <f>SUM(G60:I60)</f>
        <v>22.632936649131931</v>
      </c>
      <c r="H83" s="319"/>
      <c r="I83" s="319"/>
      <c r="J83" s="319">
        <f>SUM(J60:L60)</f>
        <v>27.076877414427905</v>
      </c>
      <c r="K83" s="319"/>
      <c r="L83" s="319"/>
      <c r="M83" s="319">
        <f>SUM(M60:O60)</f>
        <v>47.953149900951814</v>
      </c>
      <c r="N83" s="319"/>
      <c r="O83" s="319"/>
      <c r="P83" s="317">
        <f t="shared" ref="P83:P86" si="105">SUM(D83:O83)</f>
        <v>114.798503252594</v>
      </c>
      <c r="R83" s="310">
        <f>SUM(R60:T60)</f>
        <v>2.7400000000000007</v>
      </c>
      <c r="U83" s="310">
        <f>SUM(U60:W60)</f>
        <v>0.54</v>
      </c>
      <c r="X83" s="310">
        <f>SUM(X60:Z60)</f>
        <v>526.57499999999993</v>
      </c>
      <c r="AA83" s="310">
        <f>SUM(AA60:AC60)</f>
        <v>0</v>
      </c>
      <c r="AB83" s="310"/>
      <c r="AD83" s="309">
        <f t="shared" ref="AD83:AD86" si="106">SUM(R83:AC83)</f>
        <v>529.8549999999999</v>
      </c>
      <c r="AF83" s="310">
        <f t="shared" ref="AF83:AO86" si="107">R83-D83</f>
        <v>-14.395539288082341</v>
      </c>
      <c r="AG83" s="310"/>
      <c r="AH83" s="310"/>
      <c r="AI83" s="310">
        <f t="shared" si="107"/>
        <v>-22.092936649131932</v>
      </c>
      <c r="AJ83" s="310"/>
      <c r="AK83" s="310"/>
      <c r="AL83" s="310">
        <f t="shared" si="107"/>
        <v>499.49812258557205</v>
      </c>
      <c r="AM83" s="310"/>
      <c r="AN83" s="310"/>
      <c r="AO83" s="310">
        <f t="shared" si="107"/>
        <v>-47.953149900951814</v>
      </c>
      <c r="AP83" s="310"/>
      <c r="AQ83" s="310"/>
      <c r="AR83" s="309">
        <f t="shared" ref="AR83:AR85" si="108">SUM(AF83:AQ83)</f>
        <v>415.05649674740596</v>
      </c>
      <c r="AT83" s="311">
        <f>R83/D83</f>
        <v>0.15990159130303258</v>
      </c>
      <c r="AU83" s="311"/>
      <c r="AV83" s="311"/>
      <c r="AW83" s="311">
        <f t="shared" ref="AW83:AW87" si="109">U83/G83</f>
        <v>2.3859033777691916E-2</v>
      </c>
      <c r="AX83" s="311"/>
      <c r="AY83" s="311"/>
      <c r="AZ83" s="311">
        <f t="shared" ref="AZ83:AZ87" si="110">X83/J83</f>
        <v>19.44740495517458</v>
      </c>
      <c r="BA83" s="311"/>
      <c r="BB83" s="311"/>
      <c r="BC83" s="311">
        <f t="shared" ref="BC83:BC87" si="111">AA83/M83</f>
        <v>0</v>
      </c>
      <c r="BD83" s="311"/>
      <c r="BE83" s="311"/>
      <c r="BF83" s="311">
        <f t="shared" ref="BF83:BF87" si="112">AD83/P83</f>
        <v>4.6155218490449021</v>
      </c>
    </row>
    <row r="84" spans="2:58">
      <c r="C84" s="303" t="s">
        <v>79</v>
      </c>
      <c r="D84" s="319">
        <f>SUM(D61:F61)</f>
        <v>53363.977275481055</v>
      </c>
      <c r="E84" s="319"/>
      <c r="F84" s="319"/>
      <c r="G84" s="319">
        <f>SUM(G61:I61)</f>
        <v>70484.126394649531</v>
      </c>
      <c r="H84" s="319"/>
      <c r="I84" s="319"/>
      <c r="J84" s="319">
        <f>SUM(J61:L61)</f>
        <v>84323.57142324993</v>
      </c>
      <c r="K84" s="319"/>
      <c r="L84" s="319"/>
      <c r="M84" s="319">
        <f>SUM(M61:O61)</f>
        <v>149337.04499057561</v>
      </c>
      <c r="N84" s="319"/>
      <c r="O84" s="319"/>
      <c r="P84" s="317">
        <f t="shared" si="105"/>
        <v>357508.72008395614</v>
      </c>
      <c r="R84" s="310">
        <f>SUM(R61:T61)</f>
        <v>64370.589999999989</v>
      </c>
      <c r="U84" s="310">
        <f>SUM(U61:W61)</f>
        <v>95640.2</v>
      </c>
      <c r="X84" s="310">
        <f>SUM(X61:Z61)</f>
        <v>105681.7949999995</v>
      </c>
      <c r="AA84" s="310">
        <f>SUM(AA61:AC61)</f>
        <v>0</v>
      </c>
      <c r="AB84" s="310"/>
      <c r="AD84" s="309">
        <f t="shared" si="106"/>
        <v>265692.5849999995</v>
      </c>
      <c r="AF84" s="310">
        <f t="shared" si="107"/>
        <v>11006.612724518935</v>
      </c>
      <c r="AG84" s="310"/>
      <c r="AH84" s="310"/>
      <c r="AI84" s="310">
        <f t="shared" si="107"/>
        <v>25156.073605350466</v>
      </c>
      <c r="AJ84" s="310"/>
      <c r="AK84" s="310"/>
      <c r="AL84" s="310">
        <f t="shared" si="107"/>
        <v>21358.223576749573</v>
      </c>
      <c r="AM84" s="310"/>
      <c r="AN84" s="310"/>
      <c r="AO84" s="310">
        <f t="shared" si="107"/>
        <v>-149337.04499057561</v>
      </c>
      <c r="AP84" s="310"/>
      <c r="AQ84" s="310"/>
      <c r="AR84" s="309">
        <f t="shared" si="108"/>
        <v>-91816.135083956644</v>
      </c>
      <c r="AT84" s="311">
        <f t="shared" ref="AT84:AT87" si="113">R84/D84</f>
        <v>1.2062554795662899</v>
      </c>
      <c r="AU84" s="311"/>
      <c r="AV84" s="311"/>
      <c r="AW84" s="311">
        <f t="shared" si="109"/>
        <v>1.3569040987256964</v>
      </c>
      <c r="AX84" s="311"/>
      <c r="AY84" s="311"/>
      <c r="AZ84" s="311">
        <f t="shared" si="110"/>
        <v>1.2532888872738213</v>
      </c>
      <c r="BA84" s="311"/>
      <c r="BB84" s="311"/>
      <c r="BC84" s="311">
        <f t="shared" si="111"/>
        <v>0</v>
      </c>
      <c r="BD84" s="311"/>
      <c r="BE84" s="311"/>
      <c r="BF84" s="311">
        <f t="shared" si="112"/>
        <v>0.74317791447885562</v>
      </c>
    </row>
    <row r="85" spans="2:58">
      <c r="C85" s="303" t="s">
        <v>81</v>
      </c>
      <c r="D85" s="319">
        <f>SUM(D62:F62)</f>
        <v>4892.1392407869362</v>
      </c>
      <c r="E85" s="319"/>
      <c r="F85" s="319"/>
      <c r="G85" s="319">
        <f>SUM(G62:I62)</f>
        <v>6461.6278282219318</v>
      </c>
      <c r="H85" s="319"/>
      <c r="I85" s="319"/>
      <c r="J85" s="319">
        <f>SUM(J62:L62)</f>
        <v>7730.3580756998981</v>
      </c>
      <c r="K85" s="319"/>
      <c r="L85" s="319"/>
      <c r="M85" s="319">
        <f>SUM(M62:O62)</f>
        <v>13690.46415206452</v>
      </c>
      <c r="N85" s="319"/>
      <c r="O85" s="319"/>
      <c r="P85" s="317">
        <f t="shared" si="105"/>
        <v>32774.58929677328</v>
      </c>
      <c r="R85" s="310">
        <f>SUM(R62:T62)</f>
        <v>3259.92</v>
      </c>
      <c r="U85" s="310">
        <f>SUM(U62:W62)</f>
        <v>9602.5400000000009</v>
      </c>
      <c r="X85" s="310">
        <f>SUM(X62:Z62)</f>
        <v>37374.367999999595</v>
      </c>
      <c r="AA85" s="310">
        <f>SUM(AA62:AC62)</f>
        <v>0</v>
      </c>
      <c r="AB85" s="310"/>
      <c r="AD85" s="309">
        <f t="shared" si="106"/>
        <v>50236.827999999594</v>
      </c>
      <c r="AF85" s="310">
        <f t="shared" si="107"/>
        <v>-1632.2192407869361</v>
      </c>
      <c r="AG85" s="310"/>
      <c r="AH85" s="310"/>
      <c r="AI85" s="310">
        <f t="shared" si="107"/>
        <v>3140.912171778069</v>
      </c>
      <c r="AJ85" s="310"/>
      <c r="AK85" s="310"/>
      <c r="AL85" s="310">
        <f t="shared" si="107"/>
        <v>29644.009924299695</v>
      </c>
      <c r="AM85" s="310"/>
      <c r="AN85" s="310"/>
      <c r="AO85" s="310">
        <f t="shared" si="107"/>
        <v>-13690.46415206452</v>
      </c>
      <c r="AP85" s="310"/>
      <c r="AQ85" s="310"/>
      <c r="AR85" s="309">
        <f t="shared" si="108"/>
        <v>17462.238703226307</v>
      </c>
      <c r="AT85" s="311">
        <f t="shared" si="113"/>
        <v>0.66635879306567292</v>
      </c>
      <c r="AU85" s="311"/>
      <c r="AV85" s="311"/>
      <c r="AW85" s="311">
        <f t="shared" si="109"/>
        <v>1.4860868275420878</v>
      </c>
      <c r="AX85" s="311"/>
      <c r="AY85" s="311"/>
      <c r="AZ85" s="311">
        <f t="shared" si="110"/>
        <v>4.8347524958105854</v>
      </c>
      <c r="BA85" s="311"/>
      <c r="BB85" s="311"/>
      <c r="BC85" s="311">
        <f t="shared" si="111"/>
        <v>0</v>
      </c>
      <c r="BD85" s="311"/>
      <c r="BE85" s="311"/>
      <c r="BF85" s="311">
        <f t="shared" si="112"/>
        <v>1.5327980938252521</v>
      </c>
    </row>
    <row r="86" spans="2:58">
      <c r="C86" s="303" t="s">
        <v>90</v>
      </c>
      <c r="D86" s="319">
        <f>SUM(D63:F63)</f>
        <v>0</v>
      </c>
      <c r="E86" s="319"/>
      <c r="F86" s="319"/>
      <c r="G86" s="319">
        <f>SUM(G63:I63)</f>
        <v>0</v>
      </c>
      <c r="H86" s="319"/>
      <c r="I86" s="319"/>
      <c r="J86" s="319">
        <f>SUM(J63:L63)</f>
        <v>0</v>
      </c>
      <c r="K86" s="319"/>
      <c r="L86" s="319"/>
      <c r="M86" s="319">
        <f>SUM(M63:O63)</f>
        <v>0</v>
      </c>
      <c r="N86" s="319"/>
      <c r="O86" s="319"/>
      <c r="P86" s="317">
        <f t="shared" si="105"/>
        <v>0</v>
      </c>
      <c r="R86" s="310">
        <f>SUM(R63:T63)</f>
        <v>0</v>
      </c>
      <c r="U86" s="310">
        <f>SUM(U63:W63)</f>
        <v>0</v>
      </c>
      <c r="X86" s="310">
        <f>SUM(X63:Z63)</f>
        <v>0</v>
      </c>
      <c r="AA86" s="310">
        <f>SUM(AA63:AC63)</f>
        <v>0</v>
      </c>
      <c r="AB86" s="310"/>
      <c r="AD86" s="309">
        <f t="shared" si="106"/>
        <v>0</v>
      </c>
      <c r="AF86" s="310">
        <f>R86-D86</f>
        <v>0</v>
      </c>
      <c r="AG86" s="310"/>
      <c r="AH86" s="310"/>
      <c r="AI86" s="310">
        <f t="shared" si="107"/>
        <v>0</v>
      </c>
      <c r="AJ86" s="310"/>
      <c r="AK86" s="310"/>
      <c r="AL86" s="310">
        <f t="shared" si="107"/>
        <v>0</v>
      </c>
      <c r="AM86" s="310"/>
      <c r="AN86" s="310"/>
      <c r="AO86" s="310">
        <f t="shared" si="107"/>
        <v>0</v>
      </c>
      <c r="AP86" s="310"/>
      <c r="AQ86" s="310"/>
      <c r="AR86" s="309">
        <f>SUM(AF86:AQ86)</f>
        <v>0</v>
      </c>
      <c r="AT86" s="311" t="e">
        <f t="shared" si="113"/>
        <v>#DIV/0!</v>
      </c>
      <c r="AU86" s="311"/>
      <c r="AV86" s="311"/>
      <c r="AW86" s="311" t="e">
        <f t="shared" si="109"/>
        <v>#DIV/0!</v>
      </c>
      <c r="AX86" s="311"/>
      <c r="AY86" s="311"/>
      <c r="AZ86" s="311" t="e">
        <f t="shared" si="110"/>
        <v>#DIV/0!</v>
      </c>
      <c r="BA86" s="311"/>
      <c r="BB86" s="311"/>
      <c r="BC86" s="311" t="e">
        <f t="shared" si="111"/>
        <v>#DIV/0!</v>
      </c>
      <c r="BD86" s="311"/>
      <c r="BE86" s="311"/>
      <c r="BF86" s="311" t="e">
        <f t="shared" si="112"/>
        <v>#DIV/0!</v>
      </c>
    </row>
    <row r="87" spans="2:58">
      <c r="C87" s="302" t="s">
        <v>45</v>
      </c>
      <c r="D87" s="317">
        <f>SUM(D83:D86)</f>
        <v>58273.25205555607</v>
      </c>
      <c r="E87" s="319"/>
      <c r="F87" s="319"/>
      <c r="G87" s="317">
        <f>SUM(G83:G86)</f>
        <v>76968.387159520586</v>
      </c>
      <c r="H87" s="319"/>
      <c r="I87" s="319"/>
      <c r="J87" s="317">
        <f>SUM(J83:J86)</f>
        <v>92081.006376364254</v>
      </c>
      <c r="K87" s="319"/>
      <c r="L87" s="319"/>
      <c r="M87" s="317">
        <f>SUM(M83:M86)</f>
        <v>163075.46229254108</v>
      </c>
      <c r="N87" s="319"/>
      <c r="O87" s="319"/>
      <c r="P87" s="317">
        <f>SUM(P83:P86)</f>
        <v>390398.10788398201</v>
      </c>
      <c r="R87" s="317">
        <f>SUM(R83:R86)</f>
        <v>67633.249999999985</v>
      </c>
      <c r="U87" s="317">
        <f>SUM(U83:U86)</f>
        <v>105243.28</v>
      </c>
      <c r="X87" s="317">
        <f>SUM(X83:X86)</f>
        <v>143582.73799999908</v>
      </c>
      <c r="AA87" s="317">
        <f>SUM(AA83:AA86)</f>
        <v>0</v>
      </c>
      <c r="AB87" s="317"/>
      <c r="AD87" s="317">
        <f>SUM(AD83:AD86)</f>
        <v>316459.26799999905</v>
      </c>
      <c r="AF87" s="317">
        <f>SUM(AF83:AF86)</f>
        <v>9359.9979444439159</v>
      </c>
      <c r="AG87" s="310"/>
      <c r="AH87" s="310"/>
      <c r="AI87" s="317">
        <f>SUM(AI83:AI86)</f>
        <v>28274.892840479402</v>
      </c>
      <c r="AJ87" s="310"/>
      <c r="AK87" s="310"/>
      <c r="AL87" s="317">
        <f>SUM(AL83:AL86)</f>
        <v>51501.731623634842</v>
      </c>
      <c r="AM87" s="310"/>
      <c r="AN87" s="310"/>
      <c r="AO87" s="317">
        <f>SUM(AO83:AO86)</f>
        <v>-163075.46229254108</v>
      </c>
      <c r="AP87" s="310"/>
      <c r="AQ87" s="310"/>
      <c r="AR87" s="317">
        <f>SUM(AR83:AR86)</f>
        <v>-73938.839883982931</v>
      </c>
      <c r="AT87" s="311">
        <f t="shared" si="113"/>
        <v>1.1606225431784785</v>
      </c>
      <c r="AU87" s="311"/>
      <c r="AV87" s="311"/>
      <c r="AW87" s="311">
        <f t="shared" si="109"/>
        <v>1.3673572213729563</v>
      </c>
      <c r="AX87" s="311"/>
      <c r="AY87" s="311"/>
      <c r="AZ87" s="311">
        <f t="shared" si="110"/>
        <v>1.5593089568670755</v>
      </c>
      <c r="BA87" s="311"/>
      <c r="BB87" s="311"/>
      <c r="BC87" s="311">
        <f t="shared" si="111"/>
        <v>0</v>
      </c>
      <c r="BD87" s="311"/>
      <c r="BE87" s="311"/>
      <c r="BF87" s="311">
        <f t="shared" si="112"/>
        <v>0.81060656188949565</v>
      </c>
    </row>
    <row r="88" spans="2:58"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7"/>
      <c r="AD88" s="302"/>
      <c r="AR88" s="302"/>
    </row>
    <row r="89" spans="2:58">
      <c r="B89" s="303" t="s">
        <v>83</v>
      </c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7"/>
      <c r="AD89" s="302"/>
      <c r="AR89" s="302"/>
    </row>
    <row r="90" spans="2:58">
      <c r="C90" s="303" t="s">
        <v>78</v>
      </c>
      <c r="D90" s="319" t="e">
        <f>SUM(D67:F67)</f>
        <v>#REF!</v>
      </c>
      <c r="E90" s="319"/>
      <c r="F90" s="319"/>
      <c r="G90" s="319" t="e">
        <f>SUM(G67:I67)</f>
        <v>#REF!</v>
      </c>
      <c r="H90" s="319"/>
      <c r="I90" s="319"/>
      <c r="J90" s="319" t="e">
        <f>SUM(J67:L67)</f>
        <v>#REF!</v>
      </c>
      <c r="K90" s="319"/>
      <c r="L90" s="319"/>
      <c r="M90" s="319" t="e">
        <f>SUM(M67:O67)</f>
        <v>#REF!</v>
      </c>
      <c r="N90" s="319"/>
      <c r="O90" s="319"/>
      <c r="P90" s="317" t="e">
        <f t="shared" ref="P90:P94" si="114">SUM(D90:O90)</f>
        <v>#REF!</v>
      </c>
      <c r="R90" s="310" t="e">
        <f>SUM(R67:T67)</f>
        <v>#REF!</v>
      </c>
      <c r="U90" s="310" t="e">
        <f>SUM(U67:W67)</f>
        <v>#REF!</v>
      </c>
      <c r="X90" s="310" t="e">
        <f>SUM(X67:Z67)</f>
        <v>#REF!</v>
      </c>
      <c r="AA90" s="310" t="e">
        <f>SUM(AA67:AC67)</f>
        <v>#REF!</v>
      </c>
      <c r="AB90" s="310"/>
      <c r="AD90" s="309" t="e">
        <f t="shared" ref="AD90:AD94" si="115">SUM(R90:AC90)</f>
        <v>#REF!</v>
      </c>
      <c r="AF90" s="310" t="e">
        <f t="shared" ref="AF90:AO94" si="116">R90-D90</f>
        <v>#REF!</v>
      </c>
      <c r="AG90" s="310"/>
      <c r="AH90" s="310"/>
      <c r="AI90" s="310" t="e">
        <f t="shared" si="116"/>
        <v>#REF!</v>
      </c>
      <c r="AJ90" s="310"/>
      <c r="AK90" s="310"/>
      <c r="AL90" s="310" t="e">
        <f t="shared" si="116"/>
        <v>#REF!</v>
      </c>
      <c r="AM90" s="310"/>
      <c r="AN90" s="310"/>
      <c r="AO90" s="310" t="e">
        <f t="shared" si="116"/>
        <v>#REF!</v>
      </c>
      <c r="AP90" s="310"/>
      <c r="AQ90" s="310"/>
      <c r="AR90" s="309" t="e">
        <f t="shared" ref="AR90:AR94" si="117">SUM(AF90:AQ90)</f>
        <v>#REF!</v>
      </c>
      <c r="AT90" s="311" t="e">
        <f>R90/D90</f>
        <v>#REF!</v>
      </c>
      <c r="AU90" s="311"/>
      <c r="AV90" s="311"/>
      <c r="AW90" s="311" t="e">
        <f t="shared" ref="AW90:AW95" si="118">U90/G90</f>
        <v>#REF!</v>
      </c>
      <c r="AX90" s="311"/>
      <c r="AY90" s="311"/>
      <c r="AZ90" s="311" t="e">
        <f t="shared" ref="AZ90:AZ95" si="119">X90/J90</f>
        <v>#REF!</v>
      </c>
      <c r="BA90" s="311"/>
      <c r="BB90" s="311"/>
      <c r="BC90" s="311" t="e">
        <f t="shared" ref="BC90:BC95" si="120">AA90/M90</f>
        <v>#REF!</v>
      </c>
      <c r="BD90" s="311"/>
      <c r="BE90" s="311"/>
      <c r="BF90" s="311" t="e">
        <f t="shared" ref="BF90:BF95" si="121">AD90/P90</f>
        <v>#REF!</v>
      </c>
    </row>
    <row r="91" spans="2:58">
      <c r="C91" s="303" t="s">
        <v>79</v>
      </c>
      <c r="D91" s="319" t="e">
        <f>SUM(D68:F68)</f>
        <v>#REF!</v>
      </c>
      <c r="E91" s="319"/>
      <c r="F91" s="319"/>
      <c r="G91" s="319" t="e">
        <f>SUM(G68:I68)</f>
        <v>#REF!</v>
      </c>
      <c r="H91" s="319"/>
      <c r="I91" s="319"/>
      <c r="J91" s="319" t="e">
        <f>SUM(J68:L68)</f>
        <v>#REF!</v>
      </c>
      <c r="K91" s="319"/>
      <c r="L91" s="319"/>
      <c r="M91" s="319" t="e">
        <f>SUM(M68:O68)</f>
        <v>#REF!</v>
      </c>
      <c r="N91" s="319"/>
      <c r="O91" s="319"/>
      <c r="P91" s="317" t="e">
        <f t="shared" si="114"/>
        <v>#REF!</v>
      </c>
      <c r="R91" s="310" t="e">
        <f>SUM(R68:T68)</f>
        <v>#REF!</v>
      </c>
      <c r="U91" s="310" t="e">
        <f>SUM(U68:W68)</f>
        <v>#REF!</v>
      </c>
      <c r="X91" s="310" t="e">
        <f>SUM(X68:Z68)</f>
        <v>#REF!</v>
      </c>
      <c r="AA91" s="310" t="e">
        <f>SUM(AA68:AC68)</f>
        <v>#REF!</v>
      </c>
      <c r="AB91" s="310"/>
      <c r="AD91" s="309" t="e">
        <f t="shared" si="115"/>
        <v>#REF!</v>
      </c>
      <c r="AF91" s="310" t="e">
        <f t="shared" si="116"/>
        <v>#REF!</v>
      </c>
      <c r="AG91" s="310"/>
      <c r="AH91" s="310"/>
      <c r="AI91" s="310" t="e">
        <f t="shared" si="116"/>
        <v>#REF!</v>
      </c>
      <c r="AJ91" s="310"/>
      <c r="AK91" s="310"/>
      <c r="AL91" s="310" t="e">
        <f t="shared" si="116"/>
        <v>#REF!</v>
      </c>
      <c r="AM91" s="310"/>
      <c r="AN91" s="310"/>
      <c r="AO91" s="310" t="e">
        <f t="shared" si="116"/>
        <v>#REF!</v>
      </c>
      <c r="AP91" s="310"/>
      <c r="AQ91" s="310"/>
      <c r="AR91" s="309" t="e">
        <f t="shared" si="117"/>
        <v>#REF!</v>
      </c>
      <c r="AT91" s="311" t="e">
        <f t="shared" ref="AT91:AT95" si="122">R91/D91</f>
        <v>#REF!</v>
      </c>
      <c r="AU91" s="311"/>
      <c r="AV91" s="311"/>
      <c r="AW91" s="311" t="e">
        <f t="shared" si="118"/>
        <v>#REF!</v>
      </c>
      <c r="AX91" s="311"/>
      <c r="AY91" s="311"/>
      <c r="AZ91" s="311" t="e">
        <f t="shared" si="119"/>
        <v>#REF!</v>
      </c>
      <c r="BA91" s="311"/>
      <c r="BB91" s="311"/>
      <c r="BC91" s="311" t="e">
        <f t="shared" si="120"/>
        <v>#REF!</v>
      </c>
      <c r="BD91" s="311"/>
      <c r="BE91" s="311"/>
      <c r="BF91" s="311" t="e">
        <f t="shared" si="121"/>
        <v>#REF!</v>
      </c>
    </row>
    <row r="92" spans="2:58">
      <c r="C92" s="303" t="s">
        <v>80</v>
      </c>
      <c r="D92" s="319" t="e">
        <f>SUM(D69:F69)</f>
        <v>#REF!</v>
      </c>
      <c r="E92" s="319"/>
      <c r="F92" s="319"/>
      <c r="G92" s="319" t="e">
        <f>SUM(G69:I69)</f>
        <v>#REF!</v>
      </c>
      <c r="H92" s="319"/>
      <c r="I92" s="319"/>
      <c r="J92" s="319" t="e">
        <f>SUM(J69:L69)</f>
        <v>#REF!</v>
      </c>
      <c r="K92" s="319"/>
      <c r="L92" s="319"/>
      <c r="M92" s="319" t="e">
        <f>SUM(M69:O69)</f>
        <v>#REF!</v>
      </c>
      <c r="N92" s="319"/>
      <c r="O92" s="319"/>
      <c r="P92" s="317" t="e">
        <f t="shared" si="114"/>
        <v>#REF!</v>
      </c>
      <c r="R92" s="310" t="e">
        <f>SUM(R69:T69)</f>
        <v>#REF!</v>
      </c>
      <c r="U92" s="310" t="e">
        <f>SUM(U69:W69)</f>
        <v>#REF!</v>
      </c>
      <c r="X92" s="310" t="e">
        <f>SUM(X69:Z69)</f>
        <v>#REF!</v>
      </c>
      <c r="AA92" s="310" t="e">
        <f>SUM(AA69:AC69)</f>
        <v>#REF!</v>
      </c>
      <c r="AB92" s="310"/>
      <c r="AD92" s="309" t="e">
        <f t="shared" si="115"/>
        <v>#REF!</v>
      </c>
      <c r="AF92" s="310" t="e">
        <f t="shared" si="116"/>
        <v>#REF!</v>
      </c>
      <c r="AG92" s="310"/>
      <c r="AH92" s="310"/>
      <c r="AI92" s="310" t="e">
        <f t="shared" si="116"/>
        <v>#REF!</v>
      </c>
      <c r="AJ92" s="310"/>
      <c r="AK92" s="310"/>
      <c r="AL92" s="310" t="e">
        <f t="shared" si="116"/>
        <v>#REF!</v>
      </c>
      <c r="AM92" s="310"/>
      <c r="AN92" s="310"/>
      <c r="AO92" s="310" t="e">
        <f t="shared" si="116"/>
        <v>#REF!</v>
      </c>
      <c r="AP92" s="310"/>
      <c r="AQ92" s="310"/>
      <c r="AR92" s="309" t="e">
        <f t="shared" si="117"/>
        <v>#REF!</v>
      </c>
      <c r="AT92" s="311" t="e">
        <f t="shared" si="122"/>
        <v>#REF!</v>
      </c>
      <c r="AU92" s="311"/>
      <c r="AV92" s="311"/>
      <c r="AW92" s="311" t="e">
        <f t="shared" si="118"/>
        <v>#REF!</v>
      </c>
      <c r="AX92" s="311"/>
      <c r="AY92" s="311"/>
      <c r="AZ92" s="311" t="e">
        <f t="shared" si="119"/>
        <v>#REF!</v>
      </c>
      <c r="BA92" s="311"/>
      <c r="BB92" s="311"/>
      <c r="BC92" s="311" t="e">
        <f t="shared" si="120"/>
        <v>#REF!</v>
      </c>
      <c r="BD92" s="311"/>
      <c r="BE92" s="311"/>
      <c r="BF92" s="311" t="e">
        <f t="shared" si="121"/>
        <v>#REF!</v>
      </c>
    </row>
    <row r="93" spans="2:58">
      <c r="C93" s="303" t="s">
        <v>81</v>
      </c>
      <c r="D93" s="319" t="e">
        <f>SUM(D70:F70)</f>
        <v>#REF!</v>
      </c>
      <c r="E93" s="319"/>
      <c r="F93" s="319"/>
      <c r="G93" s="319" t="e">
        <f>SUM(G70:I70)</f>
        <v>#REF!</v>
      </c>
      <c r="H93" s="319"/>
      <c r="I93" s="319"/>
      <c r="J93" s="319" t="e">
        <f>SUM(J70:L70)</f>
        <v>#REF!</v>
      </c>
      <c r="K93" s="319"/>
      <c r="L93" s="319"/>
      <c r="M93" s="319" t="e">
        <f>SUM(M70:O70)</f>
        <v>#REF!</v>
      </c>
      <c r="N93" s="319"/>
      <c r="O93" s="319"/>
      <c r="P93" s="317" t="e">
        <f t="shared" si="114"/>
        <v>#REF!</v>
      </c>
      <c r="R93" s="310" t="e">
        <f t="shared" ref="R93:R94" si="123">SUM(R70:T70)</f>
        <v>#REF!</v>
      </c>
      <c r="U93" s="310" t="e">
        <f t="shared" ref="U93:U94" si="124">SUM(U70:W70)</f>
        <v>#REF!</v>
      </c>
      <c r="X93" s="310" t="e">
        <f t="shared" ref="X93:X94" si="125">SUM(X70:Z70)</f>
        <v>#REF!</v>
      </c>
      <c r="AA93" s="310" t="e">
        <f t="shared" ref="AA93:AA94" si="126">SUM(AA70:AC70)</f>
        <v>#REF!</v>
      </c>
      <c r="AB93" s="310"/>
      <c r="AD93" s="309" t="e">
        <f t="shared" si="115"/>
        <v>#REF!</v>
      </c>
      <c r="AF93" s="310" t="e">
        <f t="shared" si="116"/>
        <v>#REF!</v>
      </c>
      <c r="AG93" s="310"/>
      <c r="AH93" s="310"/>
      <c r="AI93" s="310" t="e">
        <f t="shared" si="116"/>
        <v>#REF!</v>
      </c>
      <c r="AJ93" s="310"/>
      <c r="AK93" s="310"/>
      <c r="AL93" s="310" t="e">
        <f t="shared" si="116"/>
        <v>#REF!</v>
      </c>
      <c r="AM93" s="310"/>
      <c r="AN93" s="310"/>
      <c r="AO93" s="310" t="e">
        <f t="shared" si="116"/>
        <v>#REF!</v>
      </c>
      <c r="AP93" s="310"/>
      <c r="AQ93" s="310"/>
      <c r="AR93" s="309" t="e">
        <f t="shared" si="117"/>
        <v>#REF!</v>
      </c>
      <c r="AT93" s="311" t="e">
        <f t="shared" si="122"/>
        <v>#REF!</v>
      </c>
      <c r="AU93" s="311"/>
      <c r="AV93" s="311"/>
      <c r="AW93" s="311" t="e">
        <f t="shared" si="118"/>
        <v>#REF!</v>
      </c>
      <c r="AX93" s="311"/>
      <c r="AY93" s="311"/>
      <c r="AZ93" s="311" t="e">
        <f t="shared" si="119"/>
        <v>#REF!</v>
      </c>
      <c r="BA93" s="311"/>
      <c r="BB93" s="311"/>
      <c r="BC93" s="311" t="e">
        <f t="shared" si="120"/>
        <v>#REF!</v>
      </c>
      <c r="BD93" s="311"/>
      <c r="BE93" s="311"/>
      <c r="BF93" s="311" t="e">
        <f t="shared" si="121"/>
        <v>#REF!</v>
      </c>
    </row>
    <row r="94" spans="2:58">
      <c r="C94" s="303" t="s">
        <v>90</v>
      </c>
      <c r="D94" s="319">
        <f>SUM(D71:F71)</f>
        <v>0</v>
      </c>
      <c r="E94" s="319"/>
      <c r="F94" s="319"/>
      <c r="G94" s="319">
        <f>SUM(G71:I71)</f>
        <v>0</v>
      </c>
      <c r="H94" s="319"/>
      <c r="I94" s="319"/>
      <c r="J94" s="319">
        <f>SUM(J71:L71)</f>
        <v>0</v>
      </c>
      <c r="K94" s="319"/>
      <c r="L94" s="319"/>
      <c r="M94" s="319">
        <f>SUM(M71:O71)</f>
        <v>0</v>
      </c>
      <c r="N94" s="319"/>
      <c r="O94" s="319"/>
      <c r="P94" s="317">
        <f t="shared" si="114"/>
        <v>0</v>
      </c>
      <c r="R94" s="310">
        <f t="shared" si="123"/>
        <v>0</v>
      </c>
      <c r="U94" s="310">
        <f t="shared" si="124"/>
        <v>0</v>
      </c>
      <c r="X94" s="310">
        <f t="shared" si="125"/>
        <v>0</v>
      </c>
      <c r="AA94" s="310">
        <f t="shared" si="126"/>
        <v>0</v>
      </c>
      <c r="AB94" s="310"/>
      <c r="AD94" s="309">
        <f t="shared" si="115"/>
        <v>0</v>
      </c>
      <c r="AF94" s="310">
        <f t="shared" si="116"/>
        <v>0</v>
      </c>
      <c r="AG94" s="310"/>
      <c r="AH94" s="310"/>
      <c r="AI94" s="310">
        <f t="shared" si="116"/>
        <v>0</v>
      </c>
      <c r="AJ94" s="310"/>
      <c r="AK94" s="310"/>
      <c r="AL94" s="310">
        <f t="shared" si="116"/>
        <v>0</v>
      </c>
      <c r="AM94" s="310"/>
      <c r="AN94" s="310"/>
      <c r="AO94" s="310">
        <f t="shared" si="116"/>
        <v>0</v>
      </c>
      <c r="AP94" s="310"/>
      <c r="AQ94" s="310"/>
      <c r="AR94" s="309">
        <f t="shared" si="117"/>
        <v>0</v>
      </c>
      <c r="AT94" s="311" t="e">
        <f t="shared" si="122"/>
        <v>#DIV/0!</v>
      </c>
      <c r="AU94" s="311"/>
      <c r="AV94" s="311"/>
      <c r="AW94" s="311" t="e">
        <f t="shared" si="118"/>
        <v>#DIV/0!</v>
      </c>
      <c r="AX94" s="311"/>
      <c r="AY94" s="311"/>
      <c r="AZ94" s="311" t="e">
        <f t="shared" si="119"/>
        <v>#DIV/0!</v>
      </c>
      <c r="BA94" s="311"/>
      <c r="BB94" s="311"/>
      <c r="BC94" s="311" t="e">
        <f t="shared" si="120"/>
        <v>#DIV/0!</v>
      </c>
      <c r="BD94" s="311"/>
      <c r="BE94" s="311"/>
      <c r="BF94" s="311" t="e">
        <f t="shared" si="121"/>
        <v>#DIV/0!</v>
      </c>
    </row>
    <row r="95" spans="2:58">
      <c r="C95" s="302" t="s">
        <v>45</v>
      </c>
      <c r="D95" s="317" t="e">
        <f>SUM(D90:D94)</f>
        <v>#REF!</v>
      </c>
      <c r="E95" s="319"/>
      <c r="F95" s="319"/>
      <c r="G95" s="317" t="e">
        <f>SUM(G90:G94)</f>
        <v>#REF!</v>
      </c>
      <c r="H95" s="319"/>
      <c r="I95" s="319"/>
      <c r="J95" s="317" t="e">
        <f>SUM(J90:J94)</f>
        <v>#REF!</v>
      </c>
      <c r="K95" s="319"/>
      <c r="L95" s="319"/>
      <c r="M95" s="317" t="e">
        <f>SUM(M90:M94)</f>
        <v>#REF!</v>
      </c>
      <c r="N95" s="319"/>
      <c r="O95" s="319"/>
      <c r="P95" s="317" t="e">
        <f>SUM(P90:P94)</f>
        <v>#REF!</v>
      </c>
      <c r="R95" s="317" t="e">
        <f>SUM(R90:R94)</f>
        <v>#REF!</v>
      </c>
      <c r="U95" s="317" t="e">
        <f>SUM(U90:U94)</f>
        <v>#REF!</v>
      </c>
      <c r="X95" s="317" t="e">
        <f>SUM(X90:X94)</f>
        <v>#REF!</v>
      </c>
      <c r="AA95" s="317" t="e">
        <f>SUM(AA90:AA94)</f>
        <v>#REF!</v>
      </c>
      <c r="AB95" s="317"/>
      <c r="AD95" s="317" t="e">
        <f>SUM(AD90:AD94)</f>
        <v>#REF!</v>
      </c>
      <c r="AF95" s="317" t="e">
        <f>SUM(AF90:AF94)</f>
        <v>#REF!</v>
      </c>
      <c r="AG95" s="310"/>
      <c r="AH95" s="310"/>
      <c r="AI95" s="317" t="e">
        <f>SUM(AI90:AI94)</f>
        <v>#REF!</v>
      </c>
      <c r="AJ95" s="310"/>
      <c r="AK95" s="310"/>
      <c r="AL95" s="317" t="e">
        <f>SUM(AL90:AL94)</f>
        <v>#REF!</v>
      </c>
      <c r="AM95" s="310"/>
      <c r="AN95" s="310"/>
      <c r="AO95" s="317" t="e">
        <f>SUM(AO90:AO94)</f>
        <v>#REF!</v>
      </c>
      <c r="AP95" s="310"/>
      <c r="AQ95" s="310"/>
      <c r="AR95" s="317" t="e">
        <f>SUM(AR90:AR94)</f>
        <v>#REF!</v>
      </c>
      <c r="AT95" s="311" t="e">
        <f t="shared" si="122"/>
        <v>#REF!</v>
      </c>
      <c r="AU95" s="311"/>
      <c r="AV95" s="311"/>
      <c r="AW95" s="311" t="e">
        <f t="shared" si="118"/>
        <v>#REF!</v>
      </c>
      <c r="AX95" s="311"/>
      <c r="AY95" s="311"/>
      <c r="AZ95" s="311" t="e">
        <f t="shared" si="119"/>
        <v>#REF!</v>
      </c>
      <c r="BA95" s="311"/>
      <c r="BB95" s="311"/>
      <c r="BC95" s="311" t="e">
        <f t="shared" si="120"/>
        <v>#REF!</v>
      </c>
      <c r="BD95" s="311"/>
      <c r="BE95" s="311"/>
      <c r="BF95" s="311" t="e">
        <f t="shared" si="121"/>
        <v>#REF!</v>
      </c>
    </row>
    <row r="106" spans="27:28">
      <c r="AA106" s="308"/>
      <c r="AB106" s="3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30</vt:i4>
      </vt:variant>
    </vt:vector>
  </HeadingPairs>
  <TitlesOfParts>
    <vt:vector size="38" baseType="lpstr">
      <vt:lpstr>Current month</vt:lpstr>
      <vt:lpstr>Revenue Summary</vt:lpstr>
      <vt:lpstr>TH_Graphs</vt:lpstr>
      <vt:lpstr>TH_YouTube Performance</vt:lpstr>
      <vt:lpstr>TH_Data</vt:lpstr>
      <vt:lpstr>Past data</vt:lpstr>
      <vt:lpstr>2018 TH YouTube View &amp; Rev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2018-09-06T07:40:34Z</dcterms:modified>
</cp:coreProperties>
</file>