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Budget/"/>
    </mc:Choice>
  </mc:AlternateContent>
  <bookViews>
    <workbookView xWindow="0" yWindow="460" windowWidth="25880" windowHeight="15480"/>
  </bookViews>
  <sheets>
    <sheet name="Total" sheetId="8" r:id="rId1"/>
    <sheet name="MA.CA" sheetId="12" r:id="rId2"/>
    <sheet name="MA.PR" sheetId="11" r:id="rId3"/>
    <sheet name="MA.MU" sheetId="3" r:id="rId4"/>
    <sheet name="MA.ENT" sheetId="9" r:id="rId5"/>
    <sheet name="MA.KID" sheetId="10" r:id="rId6"/>
    <sheet name="APD.MU" sheetId="14" r:id="rId7"/>
    <sheet name="APD.ENT" sheetId="15" r:id="rId8"/>
    <sheet name="APD.KID" sheetId="16" r:id="rId9"/>
  </sheets>
  <definedNames>
    <definedName name="_xlnm._FilterDatabase" localSheetId="7" hidden="1">APD.ENT!$A$6:$H$65</definedName>
    <definedName name="_xlnm._FilterDatabase" localSheetId="8" hidden="1">APD.KID!$A$6:$H$97</definedName>
    <definedName name="_xlnm._FilterDatabase" localSheetId="6" hidden="1">APD.MU!$A$6:$H$64</definedName>
    <definedName name="_xlnm._FilterDatabase" localSheetId="1" hidden="1">MA.CA!$A$6:$H$64</definedName>
    <definedName name="_xlnm._FilterDatabase" localSheetId="4" hidden="1">MA.ENT!$A$6:$H$58</definedName>
    <definedName name="_xlnm._FilterDatabase" localSheetId="5" hidden="1">MA.KID!$A$6:$H$60</definedName>
    <definedName name="_xlnm._FilterDatabase" localSheetId="3" hidden="1">MA.MU!$A$6:$H$46</definedName>
    <definedName name="_xlnm._FilterDatabase" localSheetId="2" hidden="1">MA.PR!$A$6:$H$228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0" i="8" l="1"/>
  <c r="R71" i="8"/>
  <c r="F59" i="12"/>
  <c r="R72" i="8"/>
  <c r="R73" i="8"/>
  <c r="R69" i="8"/>
  <c r="S70" i="8"/>
  <c r="S71" i="8"/>
  <c r="F60" i="12"/>
  <c r="S72" i="8"/>
  <c r="S73" i="8"/>
  <c r="S69" i="8"/>
  <c r="T70" i="8"/>
  <c r="T71" i="8"/>
  <c r="T72" i="8"/>
  <c r="T73" i="8"/>
  <c r="T69" i="8"/>
  <c r="U69" i="8"/>
  <c r="V69" i="8"/>
  <c r="W69" i="8"/>
  <c r="X69" i="8"/>
  <c r="Y69" i="8"/>
  <c r="Z69" i="8"/>
  <c r="AA69" i="8"/>
  <c r="AB69" i="8"/>
  <c r="R67" i="8"/>
  <c r="R68" i="8"/>
  <c r="R66" i="8"/>
  <c r="S67" i="8"/>
  <c r="S68" i="8"/>
  <c r="S66" i="8"/>
  <c r="T67" i="8"/>
  <c r="T68" i="8"/>
  <c r="T66" i="8"/>
  <c r="U66" i="8"/>
  <c r="V66" i="8"/>
  <c r="W66" i="8"/>
  <c r="X66" i="8"/>
  <c r="Y66" i="8"/>
  <c r="Z66" i="8"/>
  <c r="AA66" i="8"/>
  <c r="AB66" i="8"/>
  <c r="R55" i="8"/>
  <c r="R56" i="8"/>
  <c r="R57" i="8"/>
  <c r="R58" i="8"/>
  <c r="R59" i="8"/>
  <c r="R54" i="8"/>
  <c r="S55" i="8"/>
  <c r="S56" i="8"/>
  <c r="S57" i="8"/>
  <c r="S58" i="8"/>
  <c r="S59" i="8"/>
  <c r="S54" i="8"/>
  <c r="T55" i="8"/>
  <c r="T56" i="8"/>
  <c r="T57" i="8"/>
  <c r="T58" i="8"/>
  <c r="T59" i="8"/>
  <c r="T54" i="8"/>
  <c r="U54" i="8"/>
  <c r="V54" i="8"/>
  <c r="W54" i="8"/>
  <c r="X54" i="8"/>
  <c r="Y54" i="8"/>
  <c r="Z54" i="8"/>
  <c r="AA54" i="8"/>
  <c r="AB54" i="8"/>
  <c r="R61" i="8"/>
  <c r="R62" i="8"/>
  <c r="R63" i="8"/>
  <c r="R64" i="8"/>
  <c r="R65" i="8"/>
  <c r="R60" i="8"/>
  <c r="R53" i="8"/>
  <c r="S61" i="8"/>
  <c r="S62" i="8"/>
  <c r="S63" i="8"/>
  <c r="S64" i="8"/>
  <c r="S65" i="8"/>
  <c r="S60" i="8"/>
  <c r="S53" i="8"/>
  <c r="T61" i="8"/>
  <c r="T62" i="8"/>
  <c r="T63" i="8"/>
  <c r="T64" i="8"/>
  <c r="T65" i="8"/>
  <c r="T60" i="8"/>
  <c r="T53" i="8"/>
  <c r="U60" i="8"/>
  <c r="U53" i="8"/>
  <c r="V60" i="8"/>
  <c r="V53" i="8"/>
  <c r="W60" i="8"/>
  <c r="W53" i="8"/>
  <c r="X60" i="8"/>
  <c r="X53" i="8"/>
  <c r="Y60" i="8"/>
  <c r="Y53" i="8"/>
  <c r="Z60" i="8"/>
  <c r="Z53" i="8"/>
  <c r="AA60" i="8"/>
  <c r="AA53" i="8"/>
  <c r="AB60" i="8"/>
  <c r="AB53" i="8"/>
  <c r="R48" i="8"/>
  <c r="R49" i="8"/>
  <c r="R50" i="8"/>
  <c r="R51" i="8"/>
  <c r="R52" i="8"/>
  <c r="R47" i="8"/>
  <c r="S48" i="8"/>
  <c r="S49" i="8"/>
  <c r="S50" i="8"/>
  <c r="S51" i="8"/>
  <c r="S52" i="8"/>
  <c r="S47" i="8"/>
  <c r="T48" i="8"/>
  <c r="T49" i="8"/>
  <c r="T50" i="8"/>
  <c r="T51" i="8"/>
  <c r="T52" i="8"/>
  <c r="T47" i="8"/>
  <c r="U47" i="8"/>
  <c r="V47" i="8"/>
  <c r="W47" i="8"/>
  <c r="X47" i="8"/>
  <c r="Y47" i="8"/>
  <c r="Z47" i="8"/>
  <c r="AA47" i="8"/>
  <c r="AB47" i="8"/>
  <c r="R36" i="8"/>
  <c r="R37" i="8"/>
  <c r="R38" i="8"/>
  <c r="R39" i="8"/>
  <c r="R40" i="8"/>
  <c r="R35" i="8"/>
  <c r="R42" i="8"/>
  <c r="R43" i="8"/>
  <c r="R44" i="8"/>
  <c r="R45" i="8"/>
  <c r="R46" i="8"/>
  <c r="R41" i="8"/>
  <c r="R34" i="8"/>
  <c r="S36" i="8"/>
  <c r="S37" i="8"/>
  <c r="S38" i="8"/>
  <c r="S39" i="8"/>
  <c r="S40" i="8"/>
  <c r="S35" i="8"/>
  <c r="S42" i="8"/>
  <c r="S43" i="8"/>
  <c r="S44" i="8"/>
  <c r="S45" i="8"/>
  <c r="S46" i="8"/>
  <c r="S41" i="8"/>
  <c r="S34" i="8"/>
  <c r="T36" i="8"/>
  <c r="T37" i="8"/>
  <c r="T38" i="8"/>
  <c r="T39" i="8"/>
  <c r="T40" i="8"/>
  <c r="T35" i="8"/>
  <c r="T42" i="8"/>
  <c r="T43" i="8"/>
  <c r="T44" i="8"/>
  <c r="T45" i="8"/>
  <c r="T46" i="8"/>
  <c r="T41" i="8"/>
  <c r="T34" i="8"/>
  <c r="U36" i="8"/>
  <c r="U37" i="8"/>
  <c r="U38" i="8"/>
  <c r="U39" i="8"/>
  <c r="U40" i="8"/>
  <c r="U35" i="8"/>
  <c r="U42" i="8"/>
  <c r="U43" i="8"/>
  <c r="U44" i="8"/>
  <c r="U45" i="8"/>
  <c r="U46" i="8"/>
  <c r="U41" i="8"/>
  <c r="U34" i="8"/>
  <c r="V36" i="8"/>
  <c r="V37" i="8"/>
  <c r="V38" i="8"/>
  <c r="V39" i="8"/>
  <c r="V40" i="8"/>
  <c r="V35" i="8"/>
  <c r="V42" i="8"/>
  <c r="V43" i="8"/>
  <c r="V44" i="8"/>
  <c r="V45" i="8"/>
  <c r="V46" i="8"/>
  <c r="V41" i="8"/>
  <c r="V34" i="8"/>
  <c r="W36" i="8"/>
  <c r="W37" i="8"/>
  <c r="W38" i="8"/>
  <c r="W39" i="8"/>
  <c r="W40" i="8"/>
  <c r="W35" i="8"/>
  <c r="W42" i="8"/>
  <c r="W43" i="8"/>
  <c r="W44" i="8"/>
  <c r="W45" i="8"/>
  <c r="W46" i="8"/>
  <c r="W41" i="8"/>
  <c r="W34" i="8"/>
  <c r="X36" i="8"/>
  <c r="X37" i="8"/>
  <c r="X38" i="8"/>
  <c r="X39" i="8"/>
  <c r="X40" i="8"/>
  <c r="X35" i="8"/>
  <c r="X42" i="8"/>
  <c r="X43" i="8"/>
  <c r="X44" i="8"/>
  <c r="X45" i="8"/>
  <c r="X46" i="8"/>
  <c r="X41" i="8"/>
  <c r="X34" i="8"/>
  <c r="Y36" i="8"/>
  <c r="Y37" i="8"/>
  <c r="Y38" i="8"/>
  <c r="Y39" i="8"/>
  <c r="Y40" i="8"/>
  <c r="Y35" i="8"/>
  <c r="Y42" i="8"/>
  <c r="Y43" i="8"/>
  <c r="Y44" i="8"/>
  <c r="Y45" i="8"/>
  <c r="Y41" i="8"/>
  <c r="Y34" i="8"/>
  <c r="Z36" i="8"/>
  <c r="Z37" i="8"/>
  <c r="Z38" i="8"/>
  <c r="Z39" i="8"/>
  <c r="Z40" i="8"/>
  <c r="Z35" i="8"/>
  <c r="Z42" i="8"/>
  <c r="Z43" i="8"/>
  <c r="Z44" i="8"/>
  <c r="Z45" i="8"/>
  <c r="Z46" i="8"/>
  <c r="Z41" i="8"/>
  <c r="Z34" i="8"/>
  <c r="AA36" i="8"/>
  <c r="AA37" i="8"/>
  <c r="AA38" i="8"/>
  <c r="AA39" i="8"/>
  <c r="AA40" i="8"/>
  <c r="AA35" i="8"/>
  <c r="AA42" i="8"/>
  <c r="AA43" i="8"/>
  <c r="AA44" i="8"/>
  <c r="AA45" i="8"/>
  <c r="AA46" i="8"/>
  <c r="AA41" i="8"/>
  <c r="AA34" i="8"/>
  <c r="AB36" i="8"/>
  <c r="AB37" i="8"/>
  <c r="AB38" i="8"/>
  <c r="AB39" i="8"/>
  <c r="AB40" i="8"/>
  <c r="AB35" i="8"/>
  <c r="AB42" i="8"/>
  <c r="AB43" i="8"/>
  <c r="AB44" i="8"/>
  <c r="AB45" i="8"/>
  <c r="AB46" i="8"/>
  <c r="AB41" i="8"/>
  <c r="AB34" i="8"/>
  <c r="R23" i="8"/>
  <c r="R24" i="8"/>
  <c r="R25" i="8"/>
  <c r="R26" i="8"/>
  <c r="R27" i="8"/>
  <c r="R22" i="8"/>
  <c r="R29" i="8"/>
  <c r="R30" i="8"/>
  <c r="R31" i="8"/>
  <c r="R32" i="8"/>
  <c r="R33" i="8"/>
  <c r="R28" i="8"/>
  <c r="R21" i="8"/>
  <c r="S23" i="8"/>
  <c r="S24" i="8"/>
  <c r="S25" i="8"/>
  <c r="S26" i="8"/>
  <c r="S27" i="8"/>
  <c r="S22" i="8"/>
  <c r="S29" i="8"/>
  <c r="S30" i="8"/>
  <c r="S31" i="8"/>
  <c r="S32" i="8"/>
  <c r="S33" i="8"/>
  <c r="S28" i="8"/>
  <c r="S21" i="8"/>
  <c r="T23" i="8"/>
  <c r="T24" i="8"/>
  <c r="T25" i="8"/>
  <c r="T26" i="8"/>
  <c r="T27" i="8"/>
  <c r="T22" i="8"/>
  <c r="T29" i="8"/>
  <c r="T30" i="8"/>
  <c r="T31" i="8"/>
  <c r="T32" i="8"/>
  <c r="T33" i="8"/>
  <c r="T28" i="8"/>
  <c r="T21" i="8"/>
  <c r="U23" i="8"/>
  <c r="U24" i="8"/>
  <c r="U25" i="8"/>
  <c r="U26" i="8"/>
  <c r="U27" i="8"/>
  <c r="U22" i="8"/>
  <c r="U29" i="8"/>
  <c r="U30" i="8"/>
  <c r="U31" i="8"/>
  <c r="U32" i="8"/>
  <c r="U33" i="8"/>
  <c r="U28" i="8"/>
  <c r="U21" i="8"/>
  <c r="V23" i="8"/>
  <c r="V24" i="8"/>
  <c r="V25" i="8"/>
  <c r="V26" i="8"/>
  <c r="V27" i="8"/>
  <c r="V22" i="8"/>
  <c r="V29" i="8"/>
  <c r="V30" i="8"/>
  <c r="V31" i="8"/>
  <c r="V32" i="8"/>
  <c r="V33" i="8"/>
  <c r="V28" i="8"/>
  <c r="V21" i="8"/>
  <c r="W23" i="8"/>
  <c r="W24" i="8"/>
  <c r="W25" i="8"/>
  <c r="W26" i="8"/>
  <c r="W27" i="8"/>
  <c r="W22" i="8"/>
  <c r="W29" i="8"/>
  <c r="W30" i="8"/>
  <c r="W31" i="8"/>
  <c r="W32" i="8"/>
  <c r="W33" i="8"/>
  <c r="W28" i="8"/>
  <c r="W21" i="8"/>
  <c r="X23" i="8"/>
  <c r="X24" i="8"/>
  <c r="X25" i="8"/>
  <c r="X26" i="8"/>
  <c r="X27" i="8"/>
  <c r="X22" i="8"/>
  <c r="X29" i="8"/>
  <c r="X30" i="8"/>
  <c r="X31" i="8"/>
  <c r="X32" i="8"/>
  <c r="X33" i="8"/>
  <c r="X28" i="8"/>
  <c r="X21" i="8"/>
  <c r="Y23" i="8"/>
  <c r="Y24" i="8"/>
  <c r="Y25" i="8"/>
  <c r="Y26" i="8"/>
  <c r="Y27" i="8"/>
  <c r="Y22" i="8"/>
  <c r="Y29" i="8"/>
  <c r="Y30" i="8"/>
  <c r="Y31" i="8"/>
  <c r="Y32" i="8"/>
  <c r="Y33" i="8"/>
  <c r="Y28" i="8"/>
  <c r="Y21" i="8"/>
  <c r="Z23" i="8"/>
  <c r="Z24" i="8"/>
  <c r="Z25" i="8"/>
  <c r="Z26" i="8"/>
  <c r="Z27" i="8"/>
  <c r="Z22" i="8"/>
  <c r="Z29" i="8"/>
  <c r="Z30" i="8"/>
  <c r="Z31" i="8"/>
  <c r="Z32" i="8"/>
  <c r="Z33" i="8"/>
  <c r="Z28" i="8"/>
  <c r="Z21" i="8"/>
  <c r="AA23" i="8"/>
  <c r="AA24" i="8"/>
  <c r="AA25" i="8"/>
  <c r="AA26" i="8"/>
  <c r="AA27" i="8"/>
  <c r="AA22" i="8"/>
  <c r="AA29" i="8"/>
  <c r="AA30" i="8"/>
  <c r="AA31" i="8"/>
  <c r="AA32" i="8"/>
  <c r="AA33" i="8"/>
  <c r="AA28" i="8"/>
  <c r="AA21" i="8"/>
  <c r="AB23" i="8"/>
  <c r="AB24" i="8"/>
  <c r="AB25" i="8"/>
  <c r="AB26" i="8"/>
  <c r="AB27" i="8"/>
  <c r="AB22" i="8"/>
  <c r="AB29" i="8"/>
  <c r="AB30" i="8"/>
  <c r="AB31" i="8"/>
  <c r="AB32" i="8"/>
  <c r="AB33" i="8"/>
  <c r="AB28" i="8"/>
  <c r="AB21" i="8"/>
  <c r="R16" i="8"/>
  <c r="R17" i="8"/>
  <c r="R18" i="8"/>
  <c r="R19" i="8"/>
  <c r="R20" i="8"/>
  <c r="R15" i="8"/>
  <c r="S16" i="8"/>
  <c r="S17" i="8"/>
  <c r="S18" i="8"/>
  <c r="S19" i="8"/>
  <c r="S20" i="8"/>
  <c r="S15" i="8"/>
  <c r="T16" i="8"/>
  <c r="T17" i="8"/>
  <c r="T18" i="8"/>
  <c r="T19" i="8"/>
  <c r="T20" i="8"/>
  <c r="T15" i="8"/>
  <c r="U16" i="8"/>
  <c r="U17" i="8"/>
  <c r="U18" i="8"/>
  <c r="U19" i="8"/>
  <c r="U20" i="8"/>
  <c r="U15" i="8"/>
  <c r="V16" i="8"/>
  <c r="V17" i="8"/>
  <c r="V18" i="8"/>
  <c r="V19" i="8"/>
  <c r="V20" i="8"/>
  <c r="V15" i="8"/>
  <c r="W16" i="8"/>
  <c r="W17" i="8"/>
  <c r="W18" i="8"/>
  <c r="W19" i="8"/>
  <c r="W20" i="8"/>
  <c r="W15" i="8"/>
  <c r="X16" i="8"/>
  <c r="X17" i="8"/>
  <c r="X18" i="8"/>
  <c r="X19" i="8"/>
  <c r="X20" i="8"/>
  <c r="X15" i="8"/>
  <c r="Y16" i="8"/>
  <c r="Y17" i="8"/>
  <c r="Y18" i="8"/>
  <c r="Y19" i="8"/>
  <c r="Y20" i="8"/>
  <c r="Y15" i="8"/>
  <c r="Z16" i="8"/>
  <c r="Z17" i="8"/>
  <c r="Z18" i="8"/>
  <c r="Z19" i="8"/>
  <c r="Z20" i="8"/>
  <c r="Z15" i="8"/>
  <c r="AA16" i="8"/>
  <c r="AA17" i="8"/>
  <c r="AA18" i="8"/>
  <c r="AA19" i="8"/>
  <c r="AA20" i="8"/>
  <c r="AA15" i="8"/>
  <c r="AB16" i="8"/>
  <c r="AB17" i="8"/>
  <c r="AB18" i="8"/>
  <c r="AB19" i="8"/>
  <c r="AB20" i="8"/>
  <c r="AB15" i="8"/>
  <c r="R10" i="8"/>
  <c r="R11" i="8"/>
  <c r="R12" i="8"/>
  <c r="R13" i="8"/>
  <c r="R14" i="8"/>
  <c r="R9" i="8"/>
  <c r="S10" i="8"/>
  <c r="F30" i="3"/>
  <c r="S11" i="8"/>
  <c r="S12" i="8"/>
  <c r="S13" i="8"/>
  <c r="S14" i="8"/>
  <c r="S9" i="8"/>
  <c r="T10" i="8"/>
  <c r="T11" i="8"/>
  <c r="T12" i="8"/>
  <c r="T13" i="8"/>
  <c r="T14" i="8"/>
  <c r="T9" i="8"/>
  <c r="U9" i="8"/>
  <c r="V9" i="8"/>
  <c r="W9" i="8"/>
  <c r="X9" i="8"/>
  <c r="Y9" i="8"/>
  <c r="Z9" i="8"/>
  <c r="AA9" i="8"/>
  <c r="AB9" i="8"/>
  <c r="S8" i="8"/>
  <c r="T8" i="8"/>
  <c r="U8" i="8"/>
  <c r="V8" i="8"/>
  <c r="W8" i="8"/>
  <c r="X8" i="8"/>
  <c r="Y8" i="8"/>
  <c r="Z8" i="8"/>
  <c r="AA8" i="8"/>
  <c r="AB8" i="8"/>
  <c r="Q55" i="8"/>
  <c r="AC55" i="8"/>
  <c r="Q56" i="8"/>
  <c r="AC56" i="8"/>
  <c r="Q57" i="8"/>
  <c r="AC57" i="8"/>
  <c r="Q58" i="8"/>
  <c r="AC58" i="8"/>
  <c r="Q59" i="8"/>
  <c r="AC59" i="8"/>
  <c r="AC54" i="8"/>
  <c r="Q67" i="8"/>
  <c r="AC67" i="8"/>
  <c r="F44" i="12"/>
  <c r="Q68" i="8"/>
  <c r="AC68" i="8"/>
  <c r="AC66" i="8"/>
  <c r="Q70" i="8"/>
  <c r="AC70" i="8"/>
  <c r="Q71" i="8"/>
  <c r="AC71" i="8"/>
  <c r="F58" i="12"/>
  <c r="Q72" i="8"/>
  <c r="AC72" i="8"/>
  <c r="Q73" i="8"/>
  <c r="AC73" i="8"/>
  <c r="AC69" i="8"/>
  <c r="Q61" i="8"/>
  <c r="AC61" i="8"/>
  <c r="Q62" i="8"/>
  <c r="AC62" i="8"/>
  <c r="Q63" i="8"/>
  <c r="AC63" i="8"/>
  <c r="Q64" i="8"/>
  <c r="AC64" i="8"/>
  <c r="Q65" i="8"/>
  <c r="AC65" i="8"/>
  <c r="AC60" i="8"/>
  <c r="AC53" i="8"/>
  <c r="Q54" i="8"/>
  <c r="Q66" i="8"/>
  <c r="Q69" i="8"/>
  <c r="Q60" i="8"/>
  <c r="Q53" i="8"/>
  <c r="G59" i="12"/>
  <c r="G60" i="12"/>
  <c r="G64" i="12"/>
  <c r="G63" i="12"/>
  <c r="G62" i="12"/>
  <c r="G61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O69" i="8"/>
  <c r="AE69" i="8"/>
  <c r="O66" i="8"/>
  <c r="AE66" i="8"/>
  <c r="O60" i="8"/>
  <c r="AE60" i="8"/>
  <c r="O54" i="8"/>
  <c r="AE54" i="8"/>
  <c r="O41" i="8"/>
  <c r="Q42" i="8"/>
  <c r="Q43" i="8"/>
  <c r="Q44" i="8"/>
  <c r="Q45" i="8"/>
  <c r="Q46" i="8"/>
  <c r="Q41" i="8"/>
  <c r="AC41" i="8"/>
  <c r="AE41" i="8"/>
  <c r="O15" i="8"/>
  <c r="Q16" i="8"/>
  <c r="Q17" i="8"/>
  <c r="Q18" i="8"/>
  <c r="Q19" i="8"/>
  <c r="Q20" i="8"/>
  <c r="Q15" i="8"/>
  <c r="AC15" i="8"/>
  <c r="AE15" i="8"/>
  <c r="O28" i="8"/>
  <c r="Q29" i="8"/>
  <c r="Q30" i="8"/>
  <c r="Q31" i="8"/>
  <c r="Q32" i="8"/>
  <c r="Q33" i="8"/>
  <c r="Q28" i="8"/>
  <c r="AC28" i="8"/>
  <c r="AE28" i="8"/>
  <c r="AE75" i="8"/>
  <c r="O9" i="8"/>
  <c r="Q10" i="8"/>
  <c r="Q11" i="8"/>
  <c r="Q12" i="8"/>
  <c r="Q13" i="8"/>
  <c r="Q14" i="8"/>
  <c r="Q9" i="8"/>
  <c r="AC9" i="8"/>
  <c r="AE9" i="8"/>
  <c r="O22" i="8"/>
  <c r="Q23" i="8"/>
  <c r="Q24" i="8"/>
  <c r="Q25" i="8"/>
  <c r="Q26" i="8"/>
  <c r="Q27" i="8"/>
  <c r="Q22" i="8"/>
  <c r="AC22" i="8"/>
  <c r="AE22" i="8"/>
  <c r="O35" i="8"/>
  <c r="Q36" i="8"/>
  <c r="Q37" i="8"/>
  <c r="Q38" i="8"/>
  <c r="Q39" i="8"/>
  <c r="Q40" i="8"/>
  <c r="Q35" i="8"/>
  <c r="AC35" i="8"/>
  <c r="AE35" i="8"/>
  <c r="O47" i="8"/>
  <c r="Q48" i="8"/>
  <c r="Q49" i="8"/>
  <c r="Q50" i="8"/>
  <c r="Q51" i="8"/>
  <c r="Q52" i="8"/>
  <c r="Q47" i="8"/>
  <c r="AC47" i="8"/>
  <c r="AE47" i="8"/>
  <c r="AE74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O75" i="8"/>
  <c r="N75" i="8"/>
  <c r="M75" i="8"/>
  <c r="L75" i="8"/>
  <c r="K75" i="8"/>
  <c r="J75" i="8"/>
  <c r="I75" i="8"/>
  <c r="H75" i="8"/>
  <c r="G75" i="8"/>
  <c r="F75" i="8"/>
  <c r="E75" i="8"/>
  <c r="D75" i="8"/>
  <c r="O74" i="8"/>
  <c r="N74" i="8"/>
  <c r="M74" i="8"/>
  <c r="L74" i="8"/>
  <c r="K74" i="8"/>
  <c r="J74" i="8"/>
  <c r="I74" i="8"/>
  <c r="H74" i="8"/>
  <c r="G74" i="8"/>
  <c r="F74" i="8"/>
  <c r="E74" i="8"/>
  <c r="D74" i="8"/>
  <c r="C75" i="8"/>
  <c r="C74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AE53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AC8" i="8"/>
  <c r="AE8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AC21" i="8"/>
  <c r="AE21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AC34" i="8"/>
  <c r="AE34" i="8"/>
  <c r="AE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O7" i="8"/>
  <c r="N7" i="8"/>
  <c r="M7" i="8"/>
  <c r="L7" i="8"/>
  <c r="K7" i="8"/>
  <c r="J7" i="8"/>
  <c r="I7" i="8"/>
  <c r="H7" i="8"/>
  <c r="G7" i="8"/>
  <c r="F7" i="8"/>
  <c r="E7" i="8"/>
  <c r="D7" i="8"/>
  <c r="C7" i="8"/>
  <c r="O65" i="8"/>
  <c r="O64" i="8"/>
  <c r="O63" i="8"/>
  <c r="O62" i="8"/>
  <c r="O61" i="8"/>
  <c r="G5" i="16"/>
  <c r="AC20" i="8"/>
  <c r="G40" i="14"/>
  <c r="G38" i="14"/>
  <c r="G39" i="14"/>
  <c r="G37" i="14"/>
  <c r="G33" i="14"/>
  <c r="G34" i="14"/>
  <c r="G35" i="14"/>
  <c r="G36" i="14"/>
  <c r="G32" i="14"/>
  <c r="O43" i="8"/>
  <c r="O30" i="8"/>
  <c r="O17" i="8"/>
  <c r="AC43" i="8"/>
  <c r="AC17" i="8"/>
  <c r="AC30" i="8"/>
  <c r="AC45" i="8"/>
  <c r="O46" i="8"/>
  <c r="O45" i="8"/>
  <c r="O44" i="8"/>
  <c r="O42" i="8"/>
  <c r="AC31" i="8"/>
  <c r="AC29" i="8"/>
  <c r="O33" i="8"/>
  <c r="O32" i="8"/>
  <c r="O31" i="8"/>
  <c r="O29" i="8"/>
  <c r="F5" i="16"/>
  <c r="G5" i="15"/>
  <c r="F5" i="15"/>
  <c r="AC46" i="8"/>
  <c r="AC42" i="8"/>
  <c r="AC44" i="8"/>
  <c r="AC33" i="8"/>
  <c r="AC32" i="8"/>
  <c r="G5" i="14"/>
  <c r="F5" i="14"/>
  <c r="G5" i="10"/>
  <c r="G5" i="9"/>
  <c r="G5" i="11"/>
  <c r="F5" i="11"/>
  <c r="G5" i="12"/>
  <c r="O20" i="8"/>
  <c r="O19" i="8"/>
  <c r="AC18" i="8"/>
  <c r="O18" i="8"/>
  <c r="AC16" i="8"/>
  <c r="O16" i="8"/>
  <c r="F5" i="12"/>
  <c r="O59" i="8"/>
  <c r="O58" i="8"/>
  <c r="O57" i="8"/>
  <c r="O56" i="8"/>
  <c r="O55" i="8"/>
  <c r="O52" i="8"/>
  <c r="O51" i="8"/>
  <c r="O50" i="8"/>
  <c r="O49" i="8"/>
  <c r="O48" i="8"/>
  <c r="AC19" i="8"/>
  <c r="AC51" i="8"/>
  <c r="AC49" i="8"/>
  <c r="AC48" i="8"/>
  <c r="AC50" i="8"/>
  <c r="AC52" i="8"/>
  <c r="F5" i="10"/>
  <c r="AC40" i="8"/>
  <c r="O40" i="8"/>
  <c r="AC39" i="8"/>
  <c r="O39" i="8"/>
  <c r="AC38" i="8"/>
  <c r="O38" i="8"/>
  <c r="AC37" i="8"/>
  <c r="O37" i="8"/>
  <c r="O36" i="8"/>
  <c r="AC36" i="8"/>
  <c r="O24" i="8"/>
  <c r="O25" i="8"/>
  <c r="O26" i="8"/>
  <c r="O27" i="8"/>
  <c r="O23" i="8"/>
  <c r="O11" i="8"/>
  <c r="O12" i="8"/>
  <c r="O13" i="8"/>
  <c r="O14" i="8"/>
  <c r="O10" i="8"/>
  <c r="G36" i="3"/>
  <c r="G35" i="3"/>
  <c r="G34" i="3"/>
  <c r="G33" i="3"/>
  <c r="G32" i="3"/>
  <c r="G31" i="3"/>
  <c r="G29" i="3"/>
  <c r="G28" i="3"/>
  <c r="G27" i="3"/>
  <c r="F5" i="9"/>
  <c r="AC10" i="8"/>
  <c r="AC14" i="8"/>
  <c r="AC25" i="8"/>
  <c r="AC26" i="8"/>
  <c r="AC27" i="8"/>
  <c r="F5" i="3"/>
  <c r="G26" i="3"/>
  <c r="G25" i="3"/>
  <c r="G24" i="3"/>
  <c r="G23" i="3"/>
  <c r="G22" i="3"/>
  <c r="AC23" i="8"/>
  <c r="AC24" i="8"/>
  <c r="AC12" i="8"/>
  <c r="AC13" i="8"/>
  <c r="AC11" i="8"/>
  <c r="G20" i="3"/>
  <c r="G8" i="3"/>
  <c r="G9" i="3"/>
  <c r="G10" i="3"/>
  <c r="G11" i="3"/>
  <c r="G12" i="3"/>
  <c r="G13" i="3"/>
  <c r="G14" i="3"/>
  <c r="G15" i="3"/>
  <c r="G16" i="3"/>
  <c r="G17" i="3"/>
  <c r="G18" i="3"/>
  <c r="G19" i="3"/>
  <c r="G21" i="3"/>
  <c r="G7" i="3"/>
  <c r="G5" i="3"/>
</calcChain>
</file>

<file path=xl/sharedStrings.xml><?xml version="1.0" encoding="utf-8"?>
<sst xmlns="http://schemas.openxmlformats.org/spreadsheetml/2006/main" count="2283" uniqueCount="568">
  <si>
    <t>01/10/2018</t>
  </si>
  <si>
    <t>Payment for hiring equipment, cameramen - Le Phi Tan - Livestream Trinh Thang Binh - Shooting day on 03rd Jan 2018 - MMKT-3-2</t>
  </si>
  <si>
    <t>Payment for hiring lighting and technician - Chau Minh Hai - Livestream Trinh Thang Binh - Shooting day on 03rd Jan 2018 - MMKT-3-2</t>
  </si>
  <si>
    <t>Payment for hiring equipment , cameramen  Le Phi Tan - Reaction parody Bao Anh and Tan loi singer -Shooting day on 23rd Dec 2017 - MMKT-3-2</t>
  </si>
  <si>
    <t>Accrual - Producing trophies for POPS Awards 2017 - 100 percent - CRPC-1</t>
  </si>
  <si>
    <t>The first payment for hiring MC- Dang Thi Quynh Chi - POPS Awards 2017-50 percent - CRPC-1</t>
  </si>
  <si>
    <t>01/11/2018</t>
  </si>
  <si>
    <t>Payment for hiring cameraman, equipment - Nguyen Thi Thuy Hong - Press Conference Lala school Season 2-Shooting day on 03rd Jan 2018 - EMKT</t>
  </si>
  <si>
    <t>Payment for catering for crew - POPS Awards 2017 Press Conference - CRPC - 11</t>
  </si>
  <si>
    <t>Payment for hiring cameraman, equipment - Nguyen Thi Thu Thao - Press Conference POPS Awards 2017- CRPC-11</t>
  </si>
  <si>
    <t>Payment for making POPS paper bag in Jan 2018- CRPC-4</t>
  </si>
  <si>
    <t>Payment for catering for crew - Press Conference La La School Season 2 - EMKT</t>
  </si>
  <si>
    <t>Accrual - Agency fee for POPS Award 2017- 100percent - CRPC -1</t>
  </si>
  <si>
    <t>Payment for hiring location - White Palace - Press Conference POPS Awards 2017 - CRPC-11</t>
  </si>
  <si>
    <t>Payment for door gifts for Press Conference - POPS Awards 2017- CRPC-11 - 100percent</t>
  </si>
  <si>
    <t>01/16/2018</t>
  </si>
  <si>
    <t>Clear advance - Advance for holding Press Conference POPS Awards 2017 - Buying mobile card - CRPC -11</t>
  </si>
  <si>
    <t>Clear advance - Advance for holding Press Conference POPS Awards 2017 - Buying Flower - CRPC -11</t>
  </si>
  <si>
    <t>Clear advance - Advance for holding Press Conference POPS Awards 2017 - Cost of meals for crew - CRPC -11</t>
  </si>
  <si>
    <t>Clear advance - Advance for holding Press Conference POPS Awards 2017 - Taxi fee - CRPC -11</t>
  </si>
  <si>
    <t>Clear advance - Advance for holding Press Conference POPS Awards 2017 - Printing fee - CRPC -11</t>
  </si>
  <si>
    <t>Clear advance - Advance for holding Press Conference POPS Awards 2017 - Shipping fee - CRPC -11</t>
  </si>
  <si>
    <t>Clear advance - Advance for holding Press Conference POPS Awards 2017 - Press fee - CRPC -11</t>
  </si>
  <si>
    <t>01/25/2018</t>
  </si>
  <si>
    <t>Payment for hiring talent - Mr.Siro singer - POPS Awards 2017 - CRPC -1</t>
  </si>
  <si>
    <t>Payment for hiring talent - Thanh Hang - POPS Awards 2017 - CPRC -1</t>
  </si>
  <si>
    <t>Payment for print ticket - POPS Award 2017 - CRPC -1</t>
  </si>
  <si>
    <t>Payment for hiring MC press conference - Nguyen Minh Tuan - POPS Awards 2017 - CRPC-11</t>
  </si>
  <si>
    <t>Payment for hiring MC red carpet - Nguyen Minh Tuan - POPS Awards 2017 - CRPC-1</t>
  </si>
  <si>
    <t>Payment for hiring kids talent - Kutin - Nguyen Thi Ngoc Trang -POPS Awards 2017 - CRPC -1</t>
  </si>
  <si>
    <t>Payment for hiring write name on invitation - Nguyen Viet Khuong - POPS Award 2017 - CRPC -1</t>
  </si>
  <si>
    <t>Payment for hiring voice talent - Le Thi Ngoc Quyen -  Clip Chuc tet - Hervoice - EMKT</t>
  </si>
  <si>
    <t>Payment for hiring talent - Dam Vinh Hung singer - POPS Awards 2017 - CRPC -1</t>
  </si>
  <si>
    <t>Payment for hiring MC - Truong Giang - POPS Awards 2017 - CRPC -1</t>
  </si>
  <si>
    <t>Payment for hiring talent - Dan Truong singer - POPS Awards 2017 - CRPC -1</t>
  </si>
  <si>
    <t>Payment for hiring talent - Van Mai Huong singer - POPS Awards 2017 - CRPC - 1</t>
  </si>
  <si>
    <t>Payment for hiring equipment, technician - Live Show Phi Nhung - Shooting day on 13rd Jan 2018 - MMKT</t>
  </si>
  <si>
    <t>Payment for hiring talent - Diem My 9x - POPS Awards 2017 - CRPC -1</t>
  </si>
  <si>
    <t>Payment for hiring equipment cameramen for reaction MV ko sao dau Trinh Thang Binh - Shooting day on 12nd Jan 2018 - MMKT</t>
  </si>
  <si>
    <t>Payment for photographer of press conference - Nguyen Huynh Khuong Duy - POPS Awards 2017 - CRPC-11</t>
  </si>
  <si>
    <t>Payment for photographer - Nguyen Huynh Khuong Duy - POPS Awards 2017 - CRPC-1</t>
  </si>
  <si>
    <t>The final payment for hiring MC red carpet - Dang Thi Quynh Chi -POPS Awards 2017-50 percent - CRPC - 1</t>
  </si>
  <si>
    <t>Payment for hiring Quynh Trang singer - POPS Awards 2017 - CRPC -1</t>
  </si>
  <si>
    <t>Payment for print backdrop and standee - Off Fan Phi Nhung singer - MMKT-3-2</t>
  </si>
  <si>
    <t>01/30/2018</t>
  </si>
  <si>
    <t>Payment for cost of meals for crew - Show Live stream Trinh Thang Binh - Shooting day on 3rd Jan 2018 - MMKT</t>
  </si>
  <si>
    <t>01/31/2018</t>
  </si>
  <si>
    <t>Clear advance - Advance for production fee - Show Live Stream Trinh Thang Binh - Shooting day on 3rd Jan 2018 - Payment for set equipment and design - Nguyen Thanh Son - MMKT</t>
  </si>
  <si>
    <t>Clear advance - Advance for production fee - Show Sao Sam Soi - Shooting day from 23rd to 29th Jan 2018 - Payment for catering for crew - MMKT</t>
  </si>
  <si>
    <t>Accrual - Show Sao Sam Soi - Shooting day from 23rd to 29th Jan 2018 - MMKT</t>
  </si>
  <si>
    <t>Clear advance - Advance for holding POPS Awards 2017 event - Hiring red carpet - Kha Nhu - CRPC - 1</t>
  </si>
  <si>
    <t>Clear advance - Advance for holding POPS Awards 2017 event - Hiring artist - NSUT Kim Xuan - CRPC - 1</t>
  </si>
  <si>
    <t>Clear advance - Advance for holding POPS Awards 2017 event - Buying pen - CRPC - 1</t>
  </si>
  <si>
    <t>Clear advance - Advance for holding POPS Awards 2017 event - Printing document fee - CRPC - 1</t>
  </si>
  <si>
    <t>Clear advance - Advance for holding POPS Awards 2017 event - Coffee - Nhat Kim Anh singer - CRPC - 1</t>
  </si>
  <si>
    <t>Clear advance - Advance for holding POPS Awards 2017 event - Buying drinking water - Rehearsal day - CRPC - 1</t>
  </si>
  <si>
    <t>Clear advance - Advance for holding POPS Awards 2017 event - Holding mini game for POPS's staff - CRPC - 1</t>
  </si>
  <si>
    <t>Clear advance - Advance for holding POPS Awards 2017 event - Catering for crew - CRPC - 1</t>
  </si>
  <si>
    <t>Clear advance - Advance for holding POPS Awards 2017 event - Press fee - CRPC - 1</t>
  </si>
  <si>
    <t>Clear advance - Advance for production fee - Loto Bolero project - Shooting day on 29th Jan 2018 - MMKT -2-2 - Hiring studio - Nguyen Thi Hien Muoi</t>
  </si>
  <si>
    <t>Clear advance - Advance for production fee - Loto Bolero project - Shooting day on 29th Jan 2018 - MMKT -2-2 - Payment for design background, props</t>
  </si>
  <si>
    <t>Clear advance - Advance for production fee - Loto Bolero project - Shooting day on 29th Jan 2018 - MMKT -2-2 - Payment for hiring costumes for MC, washing costumes</t>
  </si>
  <si>
    <t>Clear advance - Advance for production fee - Loto Bolero project - Shooting day on 29th Jan 2018 - MMKT -2-2 - Payment for catering for crew</t>
  </si>
  <si>
    <t>Clear advance - Advance for hiring artist - Phan Thanh Hiep - Show Loto Bolero - Acoustic Bolero - Shooting day on 29th Jan 2018 - MMKT-2-2</t>
  </si>
  <si>
    <t>Clear advance - Advance for hiring artist - Nhu Trang - Show Loto Bolero - Acoustic Bolero - Shooting day on 29th Jan 2018 - MMKT-2-2</t>
  </si>
  <si>
    <t>Clear advance - Advance for hiring artist - Quynh Trang - Show Loto Bolero - Acoustic Bolero - Shooting day on 29th Jan 2018 - MMKT-2-2</t>
  </si>
  <si>
    <t>Clear advance - Advance for hiring artist - Thuc Trinh - Show Loto Bolero - Acoustic Bolero - Shooting day on 29th Jan 2018 - MMKT-2-2</t>
  </si>
  <si>
    <t>Clear advance - Advance for hiring artist - Thuy Duong - Show Loto Bolero - Acoustic Bolero - Shooting day on 29th Jan 2018 - MMKT-2-2</t>
  </si>
  <si>
    <t>Clear advance - Advance for hiring artist - Hoa Hiep - Show Loto Bolero - Acoustic Bolero - Shooting day on 29th Jan 2018 - MMKT-2-2</t>
  </si>
  <si>
    <t>Clear advance - Advance for hiring artist - Ba Thang - Show Loto Bolero - Acoustic Bolero - Shooting day on 29th Jan 2018 - MMKT-2-2</t>
  </si>
  <si>
    <t>Clear advance - Advance for hiring artist - Da Thao My - Show Loto Bolero - Acoustic Bolero - Shooting day on 29th Jan 2018 - MMKT-2-2</t>
  </si>
  <si>
    <t>Clear advance - Advance for hiring artist - Lam Hoang Nghia - Show Loto Bolero - Acoustic Bolero - Shooting day on 29th Jan 2018 - MMKT-2-2</t>
  </si>
  <si>
    <t>Clear advance - Advance for hiring artist - Le Nhu - Show Loto Bolero - Acoustic Bolero - Shooting day on 29th Jan 2018 - MMKT-2-2</t>
  </si>
  <si>
    <t>Clear advance - Advance for hiring artist - Duong Minh Ngoc - Show Loto Bolero - Acoustic Bolero - Shooting day on 29th Jan 2018 - MMKT-2-2</t>
  </si>
  <si>
    <t>Clear advance - Advance for production fee - MV To My Lien Khuc Xuan - Shooting day on 30th Jan 2018 - Set design - catering - talent, technician - Nguyen Thi Thanh Tam - MMKT</t>
  </si>
  <si>
    <t>Accrual - Production fee - MV To My Lien Khuc Xuan - Shooting day on 30th Jan 2018 - MMKT</t>
  </si>
  <si>
    <t>Payment for hiring Ha Anh Tuan singer for POPS Awards 2017 - CRPC -01</t>
  </si>
  <si>
    <t>Accrual - Appsflyer: Fee in Jan 2018 - Con.App. Team -  POPS VN</t>
  </si>
  <si>
    <t>Paid - TubeBuddy : Fee in Jan 2018 - Entertainment Team - POPS VN</t>
  </si>
  <si>
    <t>Accrual - Hiring talent - Ha Mi - POPS Awards 2017 - CRPC -1</t>
  </si>
  <si>
    <t>Accrual - Hiring talent - Bao Tien - POPS Awards 2017 - CRPC -1</t>
  </si>
  <si>
    <t>Accrual - Hiring talent - Gia Khiem - POPS Awards 2017 - CRPC -1</t>
  </si>
  <si>
    <t>Accrual - Hiring talent - Ben Lee - POPS Awards 2017 - CRPC -1</t>
  </si>
  <si>
    <t>Accrual - Hiring talent - Hoang Bach - POPS Awards 2017 - CRPC -1</t>
  </si>
  <si>
    <t>Accrual - Hiring talent - Nhat Lan Vy - POPS Awards 2017 - CRPC -1</t>
  </si>
  <si>
    <t>Accrual - Hiring talent - Tina Tran - POPS Awards 2017 - CRPC -1</t>
  </si>
  <si>
    <t>Accrual - Hiring talent - Bao An - POPS Awards 2017 - CRPC -1</t>
  </si>
  <si>
    <t>Accrual - Hiring talent - Ben Hoang Quan - POPS Awards 2017 - CRPC -1</t>
  </si>
  <si>
    <t>Accrual - Hiring talent - Bao Ngu- POPS Awards 2017 - CRPC -1</t>
  </si>
  <si>
    <t>Accrual - Hiring talent - Bao Anh - POPS Awards 2017 - CRPC -1</t>
  </si>
  <si>
    <t>Accrual - Decorating fee - Press conference - POPS Awards 2017 - CRPC -11</t>
  </si>
  <si>
    <t>Accrual - Marketing fee on Google Ads in Jan 2018 - CA</t>
  </si>
  <si>
    <t>Accrual - Marketing fee on Google Ads in Jan 2018 - Kids</t>
  </si>
  <si>
    <t>Accrual - Marketing fee on Google Ads in Jan 2018 - POPS Awards 2017 - CRPC -1</t>
  </si>
  <si>
    <t>Accrual - Marketing fee on Google Ads in Jan 2018 - EMKT - 12 -1</t>
  </si>
  <si>
    <t>Accrual - Marketing fee on Google Ads in Jan 2018 - EMKT - 4 -1</t>
  </si>
  <si>
    <t>Accrual - Marketing fee on Google Ads in Jan 2018 - EMKT - 6 -1</t>
  </si>
  <si>
    <t>Accrual - Marketing fee on Google Ads in Jan 2018 - MMKT - 4 -1</t>
  </si>
  <si>
    <t>Accrual - Marketing fee on Facebook Ads in Jan 2018 - Kids</t>
  </si>
  <si>
    <t>Accrual - Marketing fee on Facebook Ads in Jan 2018 - CRPC -3</t>
  </si>
  <si>
    <t>Accrual - Marketing fee on Facebook Ads in Jan 2018 - EMKT - 4 -1</t>
  </si>
  <si>
    <t>Accrual - Marketing fee on Facebook Ads in Jan 2018 - MMKT - 4 -1</t>
  </si>
  <si>
    <t>Accrual - Marketing fee on Coc Coc Ads in Jan 2018 - CA</t>
  </si>
  <si>
    <t>TOTAL</t>
  </si>
  <si>
    <t>USD</t>
  </si>
  <si>
    <t>VND</t>
  </si>
  <si>
    <t>App Flyer</t>
  </si>
  <si>
    <t>Coc Coc</t>
  </si>
  <si>
    <t>Google</t>
  </si>
  <si>
    <t>POPS Awards 2017</t>
  </si>
  <si>
    <t>Paper Bag</t>
  </si>
  <si>
    <t>Press Conference - POPS Awards</t>
  </si>
  <si>
    <t>Google Ads</t>
  </si>
  <si>
    <t>Facebook Ads</t>
  </si>
  <si>
    <t>Livestream Trinh Thang Binh</t>
  </si>
  <si>
    <t>Reaction MV Trinh Thang Binh</t>
  </si>
  <si>
    <t>Reaction Parody Bao Anh - Tan Loi</t>
  </si>
  <si>
    <t>Phi Nhung</t>
  </si>
  <si>
    <t>Show Sao Sam Soi</t>
  </si>
  <si>
    <t>MV To My - LK Xuan</t>
  </si>
  <si>
    <t>Press Conference - La La School</t>
  </si>
  <si>
    <t>Clip Chuc Tet</t>
  </si>
  <si>
    <t>Tube Buddy</t>
  </si>
  <si>
    <t>Clear advance - Advance for press entertainment fee in Jan 2018 - Press Entertainment - VOH - CRPC - 6</t>
  </si>
  <si>
    <t>Clear advance - Advance for press entertainment fee in Jan 2018 - Press Entertainment - The Thao Van Hoa - CRPC - 6</t>
  </si>
  <si>
    <t>Clear advance - Advance for press entertainment fee in Jan 2018 - Press Entertainment - Phap Luat - CRPC - 6</t>
  </si>
  <si>
    <t>Clear advance - Advance for press entertainment fee in Jan 2018 - Press Entertainment - VietNamnet - CRPC - 6</t>
  </si>
  <si>
    <t>Clear advance - Advance for press entertainment fee in Jan 2018 - Press Entertainment - 2 Sao - CRPC - 6</t>
  </si>
  <si>
    <t>Clear advance - Advance for press entertainment fee in Jan 2018 - Press Entertainment - Phu Nu - CRPC - 6</t>
  </si>
  <si>
    <t>Clear advance - Advance for press entertainment fee in Jan 2018 - Shipping document fee - CRPC - 6</t>
  </si>
  <si>
    <t>Entertainment</t>
  </si>
  <si>
    <t>Withholding Tax</t>
  </si>
  <si>
    <t>Accrual - Withholding Tax from Marketing fee on GG, FB ads in Jan 2018 - CA</t>
  </si>
  <si>
    <t>Accrual - Withholding Tax from Marketing fee on GG, FB ads in Jan 2018 - EMKT</t>
  </si>
  <si>
    <t>Accrual - Withholding Tax from Marketing fee on GG, FB ads in Jan 2018 - CRPC</t>
  </si>
  <si>
    <t>Withholding tax</t>
  </si>
  <si>
    <t>Accrual - Withholding Tax from Marketing fee on GG, FB ads in Jan 2018 - Kids</t>
  </si>
  <si>
    <t>Accrual - Withholding Tax from Marketing fee on GG, FB ads in Jan 2018 - MMKT</t>
  </si>
  <si>
    <t>Accrual - Booking PR Article-POPS Awards 2017- Kenh14.vn, Zing.vn, VNExpress.net, Ngoisao.net - CRPC</t>
  </si>
  <si>
    <t>01/08/2018</t>
  </si>
  <si>
    <t>Accrual - Marketing fee on Google Ads in Jan 2018 - PS project - Kids</t>
  </si>
  <si>
    <t>MARKETING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</si>
  <si>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</si>
  <si>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</si>
  <si>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</si>
  <si>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</si>
  <si>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</si>
  <si>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</si>
  <si>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</si>
  <si>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</si>
  <si>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</si>
  <si>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</si>
  <si>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</si>
  <si>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</si>
  <si>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</si>
  <si>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Media Buying</t>
  </si>
  <si>
    <t>Video viral</t>
  </si>
  <si>
    <t>PR</t>
  </si>
  <si>
    <t>Event/ Press Conference</t>
  </si>
  <si>
    <t>Communication Supporting</t>
  </si>
  <si>
    <t>CS</t>
  </si>
  <si>
    <t>VV</t>
  </si>
  <si>
    <t>CODE</t>
  </si>
  <si>
    <t>MONTH</t>
  </si>
  <si>
    <t>JAN</t>
  </si>
  <si>
    <t>FEB</t>
  </si>
  <si>
    <t>MAR</t>
  </si>
  <si>
    <t>Total</t>
  </si>
  <si>
    <t>Teaser - POPS Music</t>
  </si>
  <si>
    <t>02/09/2018</t>
  </si>
  <si>
    <t>Payment for recording clip teaser 30s POPS Music - Cao Thanh Danh - MMKT</t>
  </si>
  <si>
    <t>02/28/2018</t>
  </si>
  <si>
    <t>Accrual - Marketing fee on Google Ads in Feb 2018 - MMKT-4-1</t>
  </si>
  <si>
    <t>Marketing fee on Facebook Ads in Feb 2018 - 7up campaign - Reduce from MCL campaign</t>
  </si>
  <si>
    <t>Marketing fee on Facebook Ads in Feb 2018 - BU Music - MMKT-4-1 - Reduce from MCL campaign</t>
  </si>
  <si>
    <t>Accrual - Withholding tax in Feb 2018 - BU Music</t>
  </si>
  <si>
    <t>Sao Lo Mat - Juun Dang Dung</t>
  </si>
  <si>
    <t>03/26/2018</t>
  </si>
  <si>
    <t>Payment for hiring rotational technician, lighting equipment - Sao lo mat Show -Juun Dang Dung- Shooting day on 13rd Mar 2018 - BU Music</t>
  </si>
  <si>
    <t>Payment for hiring equipment and technician - Le Phi Tan - Sao lo mat Show -Juun Dang Dung - Shooting day on 13rd Mar 2018 - BU Music</t>
  </si>
  <si>
    <t>03/27/2018</t>
  </si>
  <si>
    <t>Payment for logistic fee - Sao Lo Mat Show - Sao Lo Mat Show - Juun Dang Dung - Shooting day on 13rd Mar 2018 - BU Music</t>
  </si>
  <si>
    <t>Play Buttion Event</t>
  </si>
  <si>
    <t>03/12/2018</t>
  </si>
  <si>
    <t>Payment for location for Play button event 2018- Gala center - BU Music</t>
  </si>
  <si>
    <t>Sao Sam Soi Show - To Ny and Luu Chi Vy</t>
  </si>
  <si>
    <t>03/31/2018</t>
  </si>
  <si>
    <t>Accrual - Production fee - Sam Soi Sao Show in Mar 2018 - To Ny and Luu Chi Vy - BU Music</t>
  </si>
  <si>
    <t>Mini Show - Thanh Ha</t>
  </si>
  <si>
    <t>Payment for transport equipment to minishow - Mini Show Ca si Thanh Ha - Shooting day on 10th Mar 2018 - BU Music - Canceled</t>
  </si>
  <si>
    <t>GG Ads</t>
  </si>
  <si>
    <t>Marketing fee on Google Ads in Mar 2018 - BU Music - MMKT-4-1</t>
  </si>
  <si>
    <t>FB Ads</t>
  </si>
  <si>
    <t>Marketing fee on Facebook Ads in Mar 2018 - BU Music - MMKT-4-1</t>
  </si>
  <si>
    <t>WHT</t>
  </si>
  <si>
    <t>Withholding Tax from Google, Facebook Ads service in Mar 2018 - BU Music</t>
  </si>
  <si>
    <t>Withholding Tax from Google, Facebook Ads service in Mar 2018 - BU Kids</t>
  </si>
  <si>
    <t>BU MUSIC</t>
  </si>
  <si>
    <t>BU ENTERTAINMENT</t>
  </si>
  <si>
    <t>OT</t>
  </si>
  <si>
    <t>Others</t>
  </si>
  <si>
    <t>Teaser - POPS TV</t>
  </si>
  <si>
    <t>Payment for recording teaser 30s POPS TV - EMKT</t>
  </si>
  <si>
    <t>Launching Dich Ton Doc Dac Film</t>
  </si>
  <si>
    <t>Payment for hiring cameramen, equipment - Dich To Doc Dac Reference Recap - Shooting day on 06th Feb 2018 - EMKT-3-1</t>
  </si>
  <si>
    <t>02/25/2018</t>
  </si>
  <si>
    <t>Payment for Marketing fee on Google Ads on 25th Feb 2018 - BU Ent - EMKT-4-1</t>
  </si>
  <si>
    <t>02/26/2018</t>
  </si>
  <si>
    <t>Payment for Marketing fee on Google Ads on 26th Feb 2018 - BU Ent - EMKT-4-1</t>
  </si>
  <si>
    <t>02/27/2018</t>
  </si>
  <si>
    <t>Payment for Marketing fee on Google Ads on 27th Feb 2018 - BU Ent - EMKT-4-1</t>
  </si>
  <si>
    <t>Payment for Marketing fee on Google Ads on 28th Feb 2018 - BU Ent - EMKT-6-1</t>
  </si>
  <si>
    <t>Payment for Marketing fee on Google Ads on 28th Feb 2018 - BU Ent - EMKT-4-1</t>
  </si>
  <si>
    <t>Accrual - Marketing fee on Google Ads in Feb 2018 - EMKT -6-1</t>
  </si>
  <si>
    <t xml:space="preserve">Marketing fee on Facebook Ads in Feb 2018 - BU Ent - EMKT-4-1 </t>
  </si>
  <si>
    <t xml:space="preserve">Marketing fee on Facebook Ads in Feb 2018 - 7up campaign </t>
  </si>
  <si>
    <t>Paid - TubeBuddy : Fee in Feb 2018 - Entertainment Team - POPS VN</t>
  </si>
  <si>
    <t>Accrual - Withholding tax in Feb 2018 - BU ENT</t>
  </si>
  <si>
    <t>English Sub</t>
  </si>
  <si>
    <t>Payment for making English subtitle -  21 films - BU Ent</t>
  </si>
  <si>
    <t>Clear accrual - Making English subtitle -  21 films from Oct to Dec 2018 - BU Ent</t>
  </si>
  <si>
    <t>Payment for location for Play button event 2018- Gala center - BU Ent</t>
  </si>
  <si>
    <t>Marketing fee on Google Ads in Mar 2018 - BU Ent - EMKT -4-1</t>
  </si>
  <si>
    <t>Marketing fee on Google Ads in Mar 2018 - BU Ent - EMKT -12-1</t>
  </si>
  <si>
    <t>Marketing fee on Facebook Ads in Mar 2018 - BU Ent - EMKT -4-1</t>
  </si>
  <si>
    <t>Paid - TubeBuddy : Fee in Mar 2018 - BU Ent. - POPS VN</t>
  </si>
  <si>
    <t>Withholding Tax from Google, Facebook Ads service in Mar 2018 - BU Ent</t>
  </si>
  <si>
    <t>MB</t>
  </si>
  <si>
    <t>BU KIDS</t>
  </si>
  <si>
    <t>02/08/2018</t>
  </si>
  <si>
    <t>Payment for Marketing fee on Google Ads on 8th Feb 2018 - BU Kids - Tini Project</t>
  </si>
  <si>
    <t>Payment for Marketing fee on Google Ads on 9th Feb 2018 - BU Kids - Tini Project</t>
  </si>
  <si>
    <t>Payment for Marketing fee on Google Ads on 9th Feb 2018 - BU kids</t>
  </si>
  <si>
    <t>02/10/2018</t>
  </si>
  <si>
    <t>Payment for Marketing fee on Google Ads on 10th Feb 2018 - BU Kids - Kids</t>
  </si>
  <si>
    <t>Payment for Marketing fee on Google Ads on 10th Feb 2018 - BU Kids</t>
  </si>
  <si>
    <t>02/11/2018</t>
  </si>
  <si>
    <t>Payment for Marketing fee on Google Ads on 11st Feb 2018 - BU Kids</t>
  </si>
  <si>
    <t>Marketing fee on Facebook Ads in Feb 2018 - BU Kids</t>
  </si>
  <si>
    <t>Teaser - POPS Kids</t>
  </si>
  <si>
    <t>Payment for recording clip teaser 30s POPS Kids - Cao Thanh Danh - Kids</t>
  </si>
  <si>
    <t>Payment for Marketing fee on Google Ads on 11st Feb 2018 - BU Kids - PS campaign</t>
  </si>
  <si>
    <t>02/13/2018</t>
  </si>
  <si>
    <t>Payment for Marketing fee on Google Ads on 13rd Feb 2018 - BU Kids - PS campaign</t>
  </si>
  <si>
    <t>02/12/2018</t>
  </si>
  <si>
    <t>Payment for Marketing fee on Google Ads on 12nd Feb 2018 - BU Kids - PS campaign</t>
  </si>
  <si>
    <t>02/15/2018</t>
  </si>
  <si>
    <t>Payment for Marketing fee on Google Ads on 15th Feb 2018 - BU Kids - PS campaign</t>
  </si>
  <si>
    <t>02/16/2018</t>
  </si>
  <si>
    <t>Payment for Marketing fee on Google Ads on 16th Feb 2018 - BU Kids - PS campaign</t>
  </si>
  <si>
    <t>02/14/2018</t>
  </si>
  <si>
    <t>Payment for Marketing fee on Google Ads on 14th Feb 2018 - BU Kids - PS campaign</t>
  </si>
  <si>
    <t>02/17/2018</t>
  </si>
  <si>
    <t>Payment for Marketing fee on Google Ads on 17th Feb 2018 - BU Kids - PS campaign</t>
  </si>
  <si>
    <t>02/18/2018</t>
  </si>
  <si>
    <t>Payment for Marketing fee on Google Ads on 18th Feb 2018 - BU Kids - PS campaign</t>
  </si>
  <si>
    <t>Accrual - Withholding tax in Feb 2018 - BU Kids</t>
  </si>
  <si>
    <t>Accrual - Withholding tax in Feb 2018 - BU Kids - PS campaign</t>
  </si>
  <si>
    <t>MARKETING COST</t>
  </si>
  <si>
    <t>DATE</t>
  </si>
  <si>
    <t>VOUCHER</t>
  </si>
  <si>
    <t>MEMO/DECRIPTION</t>
  </si>
  <si>
    <t>Google Ads - PS campaign</t>
  </si>
  <si>
    <t>Marketing fee on Google Ads in Mar 2018 - BU Kids</t>
  </si>
  <si>
    <t>Marketing fee on Facebook Ads in Mar 2018 - BU Kids</t>
  </si>
  <si>
    <t>Payment for location for Play button event 2018- Gala center - BU Kids</t>
  </si>
  <si>
    <t>Payment for cross promotion fee on Bao Ngu channel - PS project - BU Kids</t>
  </si>
  <si>
    <t>Marketing fee on Google Ads in Mar 2018 - BU Kids - PS campaign</t>
  </si>
  <si>
    <t>PR-CC TEAM</t>
  </si>
  <si>
    <t>CON.APP TEAM</t>
  </si>
  <si>
    <t>DS</t>
  </si>
  <si>
    <t>Play Buttion celebration event 2018</t>
  </si>
  <si>
    <t>Payment for location for Play button event 2018- Gala center - CRPC-11</t>
  </si>
  <si>
    <t>Payment for photographer - Nguyen Huynh Khuong Duy - Play button celebration  event 2018 - CRPC-11</t>
  </si>
  <si>
    <t>Payment for producing backdrop,standee and bottled water - Play Button Celebration event 2018 - CRPC-11</t>
  </si>
  <si>
    <t>Payment for hiring equipment and technician - Le Phi Tan - Play Button Event 2018 - CRPC -11</t>
  </si>
  <si>
    <t>Payment for hiring MC - Nguyen Hoang Vu - Play button celebration event 2018 - CRPC-11</t>
  </si>
  <si>
    <t>Clear advance - Advance  for for holding Play button event 2018 - Paper tape - CRPC-11</t>
  </si>
  <si>
    <t>Clear advance - Advance  for for holding Play button event 2018 - Print press release - CRPC-11</t>
  </si>
  <si>
    <t>Clear advance - Advance  for for holding Play button event 2018 - Shipping fee - CRPC-11</t>
  </si>
  <si>
    <t>Clear advance - Advance  for for holding Play button event 2018 - Print decal - CRPC-11</t>
  </si>
  <si>
    <t>Clear advance - Advance  for for holding Play button event 2018 - Hire table cloth - CRPC-11</t>
  </si>
  <si>
    <t>Clear advance - Advance  for for holding Play button event 2018 - Mobile charge - CRPC-11</t>
  </si>
  <si>
    <t>Payment for making clip - Cao Thanh Danh - Play button event 2018 - CRPC-11</t>
  </si>
  <si>
    <t>Clear advance - Advance  for for holding Play button event 2018 - Game prizes - CRPC-11</t>
  </si>
  <si>
    <t>Clear advance - Advance  for for holding Play button event 2018 - Press fee - CRPC-11</t>
  </si>
  <si>
    <t>Marketing fee on Facebook Ads in Mar 2018 - CRPC-3</t>
  </si>
  <si>
    <t>Withholding Tax from Google, Facebook Ads service in Mar 2018 - CRPC-3</t>
  </si>
  <si>
    <t>Clear advance - Advance for Entertainment fee in Mar 2018 - Press Entertainment - Phu nu chu nhat - CRPC-6</t>
  </si>
  <si>
    <t>Clear advance - Advance for Entertainment fee in Mar 2018 - Press Birthday - The gioi nguoi noi tieng - CRPC-6</t>
  </si>
  <si>
    <t>Clear advance - Advance for Entertainment fee in Mar 2018 - Press Entertainment - View TV- CRPC-6</t>
  </si>
  <si>
    <t>Clear advance - Advance for Entertainment fee in Mar 2018 - Press Entertainment - HTV - CRPC-6</t>
  </si>
  <si>
    <t>Clear advance - Advance for Entertainment fee in Mar 2018 - Press Entertainment - Vietnamnet - CRPC-6</t>
  </si>
  <si>
    <t>Clear advance - Advance for Entertainment fee in Mar 2018 - Press Birthday - VOH - CRPC-6</t>
  </si>
  <si>
    <t>Profile POPSWW</t>
  </si>
  <si>
    <t>Payment for making profile POPS World Wide - CRPC-99</t>
  </si>
  <si>
    <t>Tet Gift</t>
  </si>
  <si>
    <t>Payment for decor Tet gifts for partner and staff - CRPC</t>
  </si>
  <si>
    <t xml:space="preserve">Marketing fee on Facebook Ads in Feb 2018 - CRPC -3 </t>
  </si>
  <si>
    <t>Entertainment fee</t>
  </si>
  <si>
    <t>03/07/2018</t>
  </si>
  <si>
    <t>Clear advance - Advance for entertainment fee  in Feb 2018 - Press Entertainment - Mnews - CRPC-6</t>
  </si>
  <si>
    <t>Clear advance - Advance for entertainment fee  in Feb 2018 - Press Birthday - Than Tuong - CRPC-6</t>
  </si>
  <si>
    <t>Clear advance - Advance for entertainment fee  in Feb 2018 - Press Birthday - Techtimes - CRPC-6</t>
  </si>
  <si>
    <t>Clear advance - Advance for entertainment fee  in Feb 2018 - Press Entertainment - Chanh Phuong Film - CRPC-6</t>
  </si>
  <si>
    <t>Clear advance - Advance for entertainment fee  in Feb 2018 - Press Entertainment - Eva - CRPC-6</t>
  </si>
  <si>
    <t>Clear advance - Advance for Entertainment fee in Feb 2018 - Press Entertainment - VietNamnet - CRPC-6</t>
  </si>
  <si>
    <t>Clear advance - Advance for Entertainment fee in Feb 2018 - Press Entertainment - Phap Luat - CRPC-6</t>
  </si>
  <si>
    <t>Clear advance - Advance for Entertainment fee in Feb 2018 - Press Entertainment - Muc Tim - CRPC-6</t>
  </si>
  <si>
    <t>Clear advance - Advance for Entertainment fee in Feb 2018 - Press Entertainment - SGGP - CRPC-6</t>
  </si>
  <si>
    <t>Accrual - Withholding tax in Feb 2018 - CRPC</t>
  </si>
  <si>
    <t>02/02/2018</t>
  </si>
  <si>
    <t>Payment for Marketing fee on Google Ads on 2nd Feb 2018 - CA</t>
  </si>
  <si>
    <t>02/03/2018</t>
  </si>
  <si>
    <t>Payment for Marketing fee on Google Ads on 3rd Feb 2018 - CA</t>
  </si>
  <si>
    <t>02/04/2018</t>
  </si>
  <si>
    <t>Payment for Marketing fee on Google Ads on 4th Feb 2018 - CA</t>
  </si>
  <si>
    <t>02/05/2018</t>
  </si>
  <si>
    <t>Payment for Marketing fee on Google Ads on 5th Feb 2018 - CA</t>
  </si>
  <si>
    <t>02/06/2018</t>
  </si>
  <si>
    <t>Payment for Marketing fee on Google Ads on 6th Feb 2018 - CA</t>
  </si>
  <si>
    <t>02/07/2018</t>
  </si>
  <si>
    <t>Payment for Marketing fee on Google Ads on 7th Feb 2018 - CA</t>
  </si>
  <si>
    <t>Payment for Marketing fee on Google Ads on 8th Feb 2018 - CA</t>
  </si>
  <si>
    <t>Payment for Marketing fee on Google Ads on 9th Feb 2018 - CA</t>
  </si>
  <si>
    <t>Payment for Marketing fee on Google Ads on 10th Feb 2018 - CA</t>
  </si>
  <si>
    <t>Apps Flyer</t>
  </si>
  <si>
    <t>Accrual - Appsflyer: Fee in Feb 2018 - Con.App. Team -  POPS VN</t>
  </si>
  <si>
    <t>Accrual - Withholding tax in Feb 2018 - CA</t>
  </si>
  <si>
    <t>AppsFlyer</t>
  </si>
  <si>
    <t>Accrual -  Appsflyer: Fee in Mar 2017 - Con.App. Team -  POPS VN</t>
  </si>
  <si>
    <t>Withholding Tax from Google, Facebook Ads service in Mar 2018 - CA</t>
  </si>
  <si>
    <t>Marketing fee on Google Ads in Mar 2018 - CA</t>
  </si>
  <si>
    <t xml:space="preserve">POPS WORLDWIDE </t>
  </si>
  <si>
    <t xml:space="preserve">    </t>
  </si>
  <si>
    <t>BUDGET 2018</t>
  </si>
  <si>
    <t>INVESTMENT FUND</t>
  </si>
  <si>
    <t>Co-op Production</t>
  </si>
  <si>
    <t>Production</t>
  </si>
  <si>
    <t>Localize</t>
  </si>
  <si>
    <t>DQ</t>
  </si>
  <si>
    <t>SX</t>
  </si>
  <si>
    <t>LC</t>
  </si>
  <si>
    <t>DETAIL MARKETING COST SHEET - CONNECTED APP. TEAM</t>
  </si>
  <si>
    <t>DETAIL MARKETING COST SHEET - PR TEAM</t>
  </si>
  <si>
    <t>DETAIL MARKETING COST SHEET - BU MUSIC</t>
  </si>
  <si>
    <t>DETAIL MARKETING COST SHEET - BU ENTERTAINMENT</t>
  </si>
  <si>
    <t>DETAIL MARKETING COST SHEET - BU KIDS</t>
  </si>
  <si>
    <t>Payment for instrumental combinations - Vo Hoang Quang - 10 songs - Dem Sai Gon Show - APD project</t>
  </si>
  <si>
    <t>Payment for hiring Manh Dong singer for Dem Sai Gon No.contract 11-2017- Manh Dong - Refunded by bank</t>
  </si>
  <si>
    <t>Payment for hiring equipment and technician - Loto Bolero project - Shooting day on 29th Jan 2018</t>
  </si>
  <si>
    <t>Payment for hiring equipment and technician - Pham Thanh Thuy - Loto Bolero project - Shooting day on29th Jan 2018</t>
  </si>
  <si>
    <t>Payment for hiring DOP - Huynh Trung Hieu - Loto Bolero project - Shooting day on 29th Jan 2018</t>
  </si>
  <si>
    <t>The first payment for production fee for 10LK-No. contract 0048M-DSX-Khuu Huy Vu-60 percent-Co-production</t>
  </si>
  <si>
    <t>The final payment for co-production fee with No.contract 2755-2017-DSX-To My for Liveshow Cho Nguoi-50percent</t>
  </si>
  <si>
    <t>The first payment for production fee for 2MV - No. contract 2793-2017-DSX-Juun Dang Dung- Co-production - 50percent</t>
  </si>
  <si>
    <t>Paid - Sabrina Xuan Mai Duong :  Music Licensing fee in 2018</t>
  </si>
  <si>
    <t>Paid - XuanMai : Licensing fee in 2018</t>
  </si>
  <si>
    <t>DETAIL INVESTMENT FUND SHEET - BU MUSIC</t>
  </si>
  <si>
    <t>Payment for licensing fee with No.contract 2779-2017-HDMCT-Anh Duc- Chuyen Tinh 3 du - 9 eps</t>
  </si>
  <si>
    <t>Co - Hai Anh Duc</t>
  </si>
  <si>
    <t>Payment for co. production fee with No.contract 2780-2017-HDMCT-Kieu Linh- Vo chong dau me de and Me Trai</t>
  </si>
  <si>
    <t>Co - Hai Kieu Linh</t>
  </si>
  <si>
    <t>The final payment for co-production fee with No.contract 2737-2017-DSX-Hoai Linh- Liveshow Sui gia Doi mat- 50percent</t>
  </si>
  <si>
    <t>Co - Hai Hoai Linh</t>
  </si>
  <si>
    <t>Payment for exclusive licensing fee with No. contract 2888-2018-Dao dien Ngoc Duyen-buy out 3 yrs- Dieu Buon Dem Trang</t>
  </si>
  <si>
    <t>Buyout - Ngoc Duyen</t>
  </si>
  <si>
    <t>Production - Dem Sai Gon</t>
  </si>
  <si>
    <t>Production - Loto Bolero</t>
  </si>
  <si>
    <t>Co - To My</t>
  </si>
  <si>
    <t>Co - Khuu Huy Vu</t>
  </si>
  <si>
    <t>Co - Juun Dang Dung</t>
  </si>
  <si>
    <t>Buyout - Xuan Mai</t>
  </si>
  <si>
    <t>DETAIL MARKETING COST SHEET - BU ENTERTAIMENT</t>
  </si>
  <si>
    <t>Payment for hiring voice talent - Huynh Viet Quang - Shooting day on 15th Mar 2018- SNBC Kids Campaign - PopsKid Project</t>
  </si>
  <si>
    <t>Payment for hiring equipment and technician - Le Phi Tan - Shooting day on 15th Mar 2018- SNBC Kids Campaign - PopsKid Project</t>
  </si>
  <si>
    <t>Payment for cost of meals for crew - SNBC campaign - Shooting day on 15th Mar 2018</t>
  </si>
  <si>
    <t>Payment for buying color pencil, drawing paper, print logo - SNBC campaign - Shooting day on 15th Mar 2018</t>
  </si>
  <si>
    <t>Payment for hiring talent -Ha Mi - Nguyen Chi Dung - Shooting day on 23,24th Dec 2017- E87,88,89,90,91- MCL Campaign - PopsKid Project</t>
  </si>
  <si>
    <t>Payment for hiring talent -Bao Tien - Tran Quang Phong - Shooting day on 23,24th Dec 2017- E87,88,89,90,91- MCL Campaign - PopsKid Project</t>
  </si>
  <si>
    <t>Payment for editing costumes - Tran Thi Bich Ngoc - Shooting day on 23,24th Dec 2017- E87,88,89,90,91- MCL Campaign - PopsKid Project</t>
  </si>
  <si>
    <t>Payment for hiring assistant production - Truong Nguyen Truc Phuong -Shooting day on 23,24th Dec 2017- E87,88,89,90,91- MCL Campaign - PopsKid Project</t>
  </si>
  <si>
    <t>Payment for hiring make up - Nguyen Hoang - Shooting day on 23,24th Dec 2017- E87,88,89,90,91- MCL Campaign - PopsKid Project</t>
  </si>
  <si>
    <t>Payment for hiring talent -GOLD - Hoang Thi Thuy Nhien -Shooting day on 23,24th Dec 2017- E87,88,89,90,91- MCL Campaign - PopsKid Project</t>
  </si>
  <si>
    <t>Payment for hiring Talent -Tina - Nguyen Thi My Quy - Shooting day on 23,24th Dec 2017- E87,88,89,90,91- MCL Campaign - PopsKid Project</t>
  </si>
  <si>
    <t>Payment for hiring talent - Ben Lee - Nguyen Thi Ngoc Anh - Shooting day on 23,24th Dec 2017- E87,88,89,90,91- MCL Campaign - PopsKid Project</t>
  </si>
  <si>
    <t>Payment for hiring recording and instrumental combinations -  Shooting day on 23,24th Dec 2017- E87,88,89,90,91- MCL Campaign - PopsKid Project</t>
  </si>
  <si>
    <t>Payment for hiring director - Nguyen Thi Huyen Trang - Shooting day on 23,24th Dec 2017- E87,88,89,90,91- MCL Campaign - PopsKid Project</t>
  </si>
  <si>
    <t>Payment for hiring talent - Bao An - Nguyen Ai Phuong - Shooting day on 23,24th Dec 2017- E87,88,89,90,91- MCL Campaign - PopsKid Project</t>
  </si>
  <si>
    <t>Payment for hiring DOP and cameraman - Diep Phuoc Thanh - Shooting day on 23,24th Dec 2017- E87,88,89,90,91- MCL Campaign - PopsKid Project</t>
  </si>
  <si>
    <t>Payment for hiring Choreographer - Nguyen Huy Hao -Shooting day on 23,24th Dec 2017- E87,88,89,90,91- MCL Campaign - PopsKid Project</t>
  </si>
  <si>
    <t>Payment for hiring talent -Ben Hoang Quan - Nguyen Thi Cuc - Shooting day on 23,24th Dec 2017- E87,88,89,90,91- MCL Campaign - PopsKid Project</t>
  </si>
  <si>
    <t>Payment for hiring studio, technician and equipment - Shooting day on 23,24th Dec 2017- E87,88,89,90,91- MCL Campaign - PopsKid Project</t>
  </si>
  <si>
    <t>Clear advance - Advance for production fee - MCL campaign - Ep 92-97 - Shooting day from 20 to 21st Jan 2018 - Payment for making props - Phan Thi Thanh Nhi</t>
  </si>
  <si>
    <t>Clear advance - Advance for production fee - MCL campaign - Ep 92-97 - Shooting day from 20 to 21st Jan 2018 - Payment for washing costumes - Tran Thi Bich Ngoc</t>
  </si>
  <si>
    <t>Clear advance - Advance for production fee - MCL campaign - Ep 92-97 - Shooting day from 20 to 21st Jan 2018 - Payment for catering for crew - Nguyen Thi Bach Van</t>
  </si>
  <si>
    <t>Payment for hiring studio and equipment - Shooting day on 20,21st Jan 2018- E92-97- MCL Campaign - PopsKid Project</t>
  </si>
  <si>
    <t>Payment for hiring Choreographer - Nguyen Huy Hao -Shooting day on 20,21st Jan 2018- E92-97- MCL Campaign - PopsKid Project</t>
  </si>
  <si>
    <t>Payment for hiring recording and instrumental combinations - Van Tu Quy - Shooting day on 20,21st Jan 2018- E92-97- MCL Campaign - PopsKid Project</t>
  </si>
  <si>
    <t>Payment for hiring talent - Bao An - Nguyen Ai Phuong - Shooting day on 20,21st Jan 2018- E92-97- MCL Campaign - PopsKid Project</t>
  </si>
  <si>
    <t>Payment for hiring director - Nguyen Thi Huyen Trang - Shooting day on 20,21stJan 2018- E92-97- MCL Campaign - PopsKid Project</t>
  </si>
  <si>
    <t>Payment for hiring DOP and cameraman - Diep Phuoc Thanh - Shooting day on 20,21st Jan 2018- E92-97- MCL Campaign - PopsKid Project</t>
  </si>
  <si>
    <t>Payment for hiring talent - Ha Mi - Nguyen Chi Dung - Shooting day on 20,21st Jan 2018- E92-97- MCL Campaign - PopsKid Project</t>
  </si>
  <si>
    <t>Payment for hiring talent - Ben Hoang Quan - Nguyen Thi Cuc - Shooting day on 20,21st Jan 2018- E92-97- MCL Campaign - PopsKid Project</t>
  </si>
  <si>
    <t>Payment for hiring talent - GOLD - Hoang Thi Thuy Nhien - Shooting day on 20,21st Jan 2018- E92-97- MCL Campaign - PopsKid Project</t>
  </si>
  <si>
    <t>Payment for hiring assistant production - Truong Nguyen Truc Phuong - Shooting day on 20,21st Jan 2018- E92-97- MCL Campaign - PopsKid Project</t>
  </si>
  <si>
    <t>Payment for hiring talent -Ben Lee - Nguyen Thi Ngoc Anh - Shooting day on 20,21st Jan 2018- E92-97- MCL Campaign - PopsKid Project</t>
  </si>
  <si>
    <t>Payment for hiring Talent - Tina - Tran Thi My Quy - Shooting day on 20,21st Jan 2018- E92-97- MCL Campaign - PopsKid Project</t>
  </si>
  <si>
    <t>Payment for hiring make up - Nguyen Hoang - Shooting day on 20,21st Jan 2018- E92-97- MCL Campaign - PopsKid Project</t>
  </si>
  <si>
    <t>Payment for hiring talent -Bao Tien - Tran Quang Phong - Shooting day on 20,21st Jan 2018- E92-97- MCL Campaign - PopsKid Project</t>
  </si>
  <si>
    <t>Payment for hiring talent - GOLD - Hoang Thi Thuy Nhien - Shooting day on 11,12nd Feb 2018- E97-102- MCL Campaign - PopsKid Project</t>
  </si>
  <si>
    <t>Payment for hiring recording and instrumental combinations- Tran Ngoc Phuong Thanh - Shooting day on 11,12nd Feb 2018- E97-102- MCL Campaign - PopsKid Project</t>
  </si>
  <si>
    <t>Payment for hiring make up - Nguyen Hoang - Shooting day on 11,12nd Feb 2018- E97-102- MCL Campaign - PopsKid Project</t>
  </si>
  <si>
    <t>Payment for hiring choreographer - Nguyen Huy Hao -Shooting day on 11,12nd Feb 2018- E97-102- MCL Campaign - PopsKid Project</t>
  </si>
  <si>
    <t>Payment for hiring talent -Ben Hoang Quan - Nguyen Thi Cuc - Shooting day on 11,12nd Feb 2018- E97-102- MCL Campaign - PopsKid Project</t>
  </si>
  <si>
    <t>Payment for hiring Talent -Tina - Tran Thi My Quy - Shooting day on 11,12nd Feb 2018- E97-102- MCL Campaign - PopsKid Project</t>
  </si>
  <si>
    <t>Payment for hiring assistant production - Truong Nguyen Truc Phuong - Shooting day on 11,12nd Feb 2018- E97-102- MCL Campaign - PopsKid Project</t>
  </si>
  <si>
    <t>Payment for hiring talent - Bao Tien - Nguyen Quang Phong - Shooting day on 11,12nd Feb 2018- E97-102- MCL Campaign - PopsKid Project</t>
  </si>
  <si>
    <t>Payment for hiring talent - Ha Mi - Nguyen Chi Dung - Shooting day on 11,12nd Feb 2018- E97-102- MCL Campaign - PopsKid Project</t>
  </si>
  <si>
    <t>Payment for hiring talent - Bao An - Nguyen Ai Phuong - Shooting day on 11,12nd Feb 2018- E97-102- MCL Campaign - PopsKid Project</t>
  </si>
  <si>
    <t>Payment for hiring director - Nguyen Thi Huyen Trang - Shooting day on 11,12nd Feb 2018- E97-102- MCL Campaign - PopsKid Project</t>
  </si>
  <si>
    <t>Payment for hiring DOP and cameraman - Diep Phuoc Thanh -  Shooting day on 11,12nd Feb 2018- E97-102- MCL Campaign - PopsKid Project</t>
  </si>
  <si>
    <t>Payment for hiring talent - Ben Lee - Nguyen Thi Ngoc Anh -Shooting day on 11,12nd Feb 2018- E97-102- MCL Campaign - PopsKid Project</t>
  </si>
  <si>
    <t>Clear advance - Advance for production fee - MCL campaign - Ep 98-102 - Shooting day from 11 to 12nd Feb 2018 - Making props - Phan Thi Thanh Nhi</t>
  </si>
  <si>
    <t>Clear advance - Advance for production fee - MCL campaign - Ep 98-102 - Shooting day from 11 to 12nd Feb 2018 - Washing costumes - Tran Thi Bich Ngoc</t>
  </si>
  <si>
    <t>Clear advance - Advance for production fee - MCL campaign - Ep 98-102 - Shooting day from 11 to 12nd Feb 2018 - Catering fee for crew - Nguyen Thi Bach Van</t>
  </si>
  <si>
    <t>Payment for hiring studio and equipment - Shooting day on 11,12nd Feb 2018-E98-102-MCL Campaign - PopsKid Project</t>
  </si>
  <si>
    <t>The first payment for instrumental combinations and recording 3 songs - MCL English version campaign -50percent</t>
  </si>
  <si>
    <t>Production - SNBC</t>
  </si>
  <si>
    <t>Production - MCL</t>
  </si>
  <si>
    <t>Payment for translation and recording fee - UUUM Batch 2-1, 35 eps,1file films title - Choi Cung gau Bon- Do choi be con</t>
  </si>
  <si>
    <t>Localize - UUUM</t>
  </si>
  <si>
    <t>The first payment for dubbing fee - Ed,Edd n Eddy Big Picture show - TED Campaign- PopsKid Project - 40percent</t>
  </si>
  <si>
    <t>The first payment for dubbing fee - TED Phase 3 Campaign- PopsKid Project - 40percent</t>
  </si>
  <si>
    <t>Localize - Turner</t>
  </si>
  <si>
    <t>The first payment for dubbing fee -Phim Boboiboy Galaxy- PopsKid Project -40percent</t>
  </si>
  <si>
    <t>Localize - Boboyboi Galaxy</t>
  </si>
  <si>
    <t>Payment for buyout fee with No.contract 2818-2017-HDMNDCT-But Do photography - MV Song xa anh chang de dang version</t>
  </si>
  <si>
    <t>Buyout - But Do</t>
  </si>
  <si>
    <t>TOTAL MARKETING COST</t>
  </si>
  <si>
    <t>TOTAL INVESTMENT FUND</t>
  </si>
  <si>
    <t>BUDGET</t>
  </si>
  <si>
    <t>Exclusive</t>
  </si>
  <si>
    <t>Buyout</t>
  </si>
  <si>
    <t>MD</t>
  </si>
  <si>
    <t>The first payment for exclusive licensing fee with No.contract 2422-2017- Cty Giai Tri VHD - MV Yeu nham nguoi-Khac Viet- 3yrs-75percent</t>
  </si>
  <si>
    <t>Payment for exclusive licensing fee with No. contract 1334-2016-Phi Nhung- Liveshow Offfan Phi Nhung-3yrs</t>
  </si>
  <si>
    <t>The final payment for exclusive licensing fee with No. contract 644-2014- Luu Anh Loan for Lien khuc Xuan 2017- 3yrs- 50 percent</t>
  </si>
  <si>
    <t>Payment for exclusive licensing fee with No. contract 1000-2016-Son Tuyen - Liveshow ky niem 35 nam - 3yrs</t>
  </si>
  <si>
    <t>The first payment for exclusive licensing fee with No. contract 251-2012-HDHT-Pops-Thien Than Am Nhac - Show Remix Luong Gia Huy-3yrs-50percent</t>
  </si>
  <si>
    <t>The final payment for exclusive licensing fee with No.contract 2422-2017- Cty Giai Tri VHD - MV Yeu nham nguoi-Khac Viet- 3yrs-25percent</t>
  </si>
  <si>
    <t>Payment for exclusive licensing fee with Lap Nghiep 2 Xuan nay con dung ve - No. contract 1893-2016-Duong Minh Kiet-3yrs</t>
  </si>
  <si>
    <t>The final payment for exclusive licensing fee with No. contract 251-2012-HDHT-Pops-Thien Than Am Nhac - Show Remix Luong Gia Huy-3yrs-50percent</t>
  </si>
  <si>
    <t>Payment for exclusive licensing fee with No. contract 0003M-2018-HDHT-Vo Thanh Hoa- MV Xuan Que Toi- 3yrs</t>
  </si>
  <si>
    <t>Exclusive - Khac Viet</t>
  </si>
  <si>
    <t>Exclusive - Duong Minh Kiet</t>
  </si>
  <si>
    <t>Exclusive - Vo Thanh Hoa</t>
  </si>
  <si>
    <t>Exclusive - Luong Gia Huy</t>
  </si>
  <si>
    <t>Exclusive - Phi Nhung</t>
  </si>
  <si>
    <t>Exclusive - Luu Anh Loan</t>
  </si>
  <si>
    <t>Exclusive - Son Tuyen</t>
  </si>
  <si>
    <t>The first payment for dubbing - TED 1 2018 Campaign- PopsKid Project -40percent</t>
  </si>
  <si>
    <t>The final payment for dubbing -Phim Ed,Edd n Eddy Big Picture show- TED phase Campaign- PopsKid Project -60percent</t>
  </si>
  <si>
    <t>APR</t>
  </si>
  <si>
    <t>The second payment for production fee for 2MV - No. contract 2793-2017-DSX-Juun Dang Dung- Co-production - 30percent</t>
  </si>
  <si>
    <t>The second payment for hiring cameraman, production and editor 30 songs for Dem SG</t>
  </si>
  <si>
    <t>The first payment for exclusive licensing fee with No. contract 644-2014- Luu Anh Loan for Album Dan ca mien tay , chachacha bolero , LK tuyen chon - 70 percent - 3yrs</t>
  </si>
  <si>
    <t>Payment for exclusive licensing fee MV Dung Gian anh nhe - No.contract 341-2013- Ho Viet Trung- 3yrs</t>
  </si>
  <si>
    <t>Exclusive - Ho Viet Trung</t>
  </si>
  <si>
    <t>The first payment for co-production fee with No.contract 0099M-2018-DSX-To My for film music Ai Thuong Doi Con Gai - 50percent</t>
  </si>
  <si>
    <t>The first payment for exclusive licensing fee with No. contract 2289-2017-Kenh Giai Tri Cay Dua - Album Luu Minh Tai Smile - Hoai Niem - 50 percent - 3yrs</t>
  </si>
  <si>
    <t>Exclusive - Kenh Giai Tri Cay Dua</t>
  </si>
  <si>
    <t>Ngân sách còn lại</t>
  </si>
  <si>
    <t>MARKETING  KIDS APP.</t>
  </si>
  <si>
    <t>MARKETING  WEB</t>
  </si>
  <si>
    <t>BrightCove</t>
  </si>
  <si>
    <t>CDN</t>
  </si>
  <si>
    <t>Headnumber</t>
  </si>
  <si>
    <t>VPS - Vinaphone</t>
  </si>
  <si>
    <t>Proxy VPN</t>
  </si>
  <si>
    <t>CMC</t>
  </si>
  <si>
    <t>VIDEO FLATFORM</t>
  </si>
  <si>
    <t>SERVER &amp; SERVICE</t>
  </si>
  <si>
    <t>Media Buying/Comunication Channel</t>
  </si>
  <si>
    <t>POPS Award</t>
  </si>
  <si>
    <t>PA</t>
  </si>
  <si>
    <t>Event/Press Conference/Activities</t>
  </si>
  <si>
    <t>Corporate Brandings Items</t>
  </si>
  <si>
    <t>BI</t>
  </si>
  <si>
    <t>Others (Entertainment,…)</t>
  </si>
  <si>
    <t>04/30/2018</t>
  </si>
  <si>
    <t>Accrual - Marketing fee on Facebook Ads in Apr 2018 - CC</t>
  </si>
  <si>
    <t>Accrual - WHT from GG, FB ads in Apr 2018 - CC</t>
  </si>
  <si>
    <t>Clear advance- Advance for entertainment fee in Apr 2018 - CRPC -6 - Press Entertainment - 2sao</t>
  </si>
  <si>
    <t>Clear advance- Advance for entertainment fee in Apr 2018 - CRPC -6 - Press Entertainment - VTC</t>
  </si>
  <si>
    <t>Clear advance- Advance for entertainment fee in Apr 2018 - CRPC -6 - Press Birthday - Tuoi tre</t>
  </si>
  <si>
    <t>Clear advance- Advance for entertainment fee in Apr 2018 - CRPC -6 - Press Birthday - Tiin</t>
  </si>
  <si>
    <t>Clear advance- Advance for entertainment fee in Apr 2018 - CRPC -6 - Press Birthday - Ngóiao.net</t>
  </si>
  <si>
    <t>Clear advance- Advance for entertainment fee in Apr 2018 - CRPC -6 - Shipping document fee</t>
  </si>
  <si>
    <t>Accrual - Marketing fee on Google Ads in Apr 2018 - CA</t>
  </si>
  <si>
    <t>Accrual - WHT from GG, FB ads in Apr 2018 - CA</t>
  </si>
  <si>
    <t>Accrual - Appsflyer: Fee in Apr 2018 - Con.App. Team -  POPS VN</t>
  </si>
  <si>
    <t>To My &amp; NS Vu Thanh Project</t>
  </si>
  <si>
    <t>04/09/2018</t>
  </si>
  <si>
    <t>Payment for catering fee for crew - To My - NS Vu Thanh - Shooting day on 21st Mar 2018 - BU Music</t>
  </si>
  <si>
    <t>04/10/2018</t>
  </si>
  <si>
    <t>Payment for hiring equipment and cameraman - Phan Minh Thang - To My and NS Vu Thanh project - Shooting day on 21st Mar 2018 - BU Music</t>
  </si>
  <si>
    <t>Show documentary My Linh tour</t>
  </si>
  <si>
    <t>04/26/2018</t>
  </si>
  <si>
    <t>Payment for catering fee for crew - Show documentary My Linh tour 2018 - Shooting day on 6th Apr 2018 - BU Music</t>
  </si>
  <si>
    <t>Payment for hiring equipment, cameraman, sound equipment, lighting equipment and technician - Vu Minh Quan - Show documentary My Linh tour 2018 - Shooting day on 6th Apr 2018 - BU Music</t>
  </si>
  <si>
    <t>Accrual - Marketing fee on Google Ads in Apr 2018 - BU Music</t>
  </si>
  <si>
    <t>Accrual - Marketing fee on Facebook Ads in Apr 2018 - BU Music</t>
  </si>
  <si>
    <t>Accrual - WHT from GG, FB ads in Apr 2018 - BU Music</t>
  </si>
  <si>
    <t>Ai moi la ba chu</t>
  </si>
  <si>
    <t>Clear advance - Advance for recording back stage - Nguyen Ba Luan - Sitcom Ai moi la ba chu- EMKT12-6 - BU Ent</t>
  </si>
  <si>
    <t>Clear advance - Advance for hiring cameraman poster - Nguyen Ba Luan - Sitcom Ai moi la ba chu-  EMKT12-6 - BU Ent</t>
  </si>
  <si>
    <t>Accrual - Marketing fee on Facebook Ads in Apr 2018 - BU Ent</t>
  </si>
  <si>
    <t>Accrual - Marketing fee on Google Ads in Apr 2018 - EMKT-6-1 - BU Ent</t>
  </si>
  <si>
    <t>Accrual - Marketing fee on Google Ads in Apr 2018 - EMKT-4-1 - BU Ent</t>
  </si>
  <si>
    <t>Accrual - Marketing fee on Google Ads in Apr 2018 - EMKT-12-1 - BU Ent</t>
  </si>
  <si>
    <t>Accrual - WHT from GG, FB ads in Apr 2018 - BU Ent</t>
  </si>
  <si>
    <t>Paid - TubeBuddy : Fee in Apr 2018 - BU Ent. - POPS VN</t>
  </si>
  <si>
    <t>Accrual - Marketing fee on Facebook Ads in Apr 2018 - BU Kids</t>
  </si>
  <si>
    <t>Accrual - Marketing fee on Google Ads in Apr 2018 - BU Kids</t>
  </si>
  <si>
    <t>Accrual - WHT from GG, FB ads in Apr 2018 - BU Kids</t>
  </si>
  <si>
    <t>Allocate for CMC server charge in Jan 2018</t>
  </si>
  <si>
    <t>Cost of App - Payment for hiring VPS Cloud VNPT in Feb 2018 - CA</t>
  </si>
  <si>
    <t>Allocate - Cost of app - Brightcove: INV 1008063: Fee in Feb 2018 - Cont.App. Team - POPS VN</t>
  </si>
  <si>
    <t>Allocate for hiring CMC server in Feb 2018</t>
  </si>
  <si>
    <t>Payment for CDN service fee in Jan 2018 - VNPT - CA</t>
  </si>
  <si>
    <t>Payment for hiring VPS Cloud VNPT in Mar 2018 - CA</t>
  </si>
  <si>
    <t>Payment for Service fee CDN in Feb 2018 - CA</t>
  </si>
  <si>
    <t>Paid - KeenInternetTechnologies : Fee in Mar 2018 - CA. - POPS VN</t>
  </si>
  <si>
    <t>Allocate for hiring CMC server in Mar 2018</t>
  </si>
  <si>
    <t>Paid - Brightcove: Fee in Mar 2018 - POPS VN</t>
  </si>
  <si>
    <t>Accrual - Service fee CDN in Apr 2018 - CA</t>
  </si>
  <si>
    <t>Payment for Service fee CDN in Mar 2018 - CA</t>
  </si>
  <si>
    <t>Payment for hiring VPS Cloud VNPT in Apr 2018 - CA</t>
  </si>
  <si>
    <t>Payment for telecommunications number store from Jan - Mar 2018 - CA</t>
  </si>
  <si>
    <t>Accrual - Telecommunication number in Apr 2018</t>
  </si>
  <si>
    <t>Cost of Apps - Paid in Mar 2018 - VC 1803368 - Brightcove: Fee in Apr 2018 - POPS VN</t>
  </si>
  <si>
    <t>Paid - KeenInternetTechnologies : Fee in Apr 2018 - Con App. Team - POPS VN</t>
  </si>
  <si>
    <t>Allocate for hiring CMC server in Apr 2018</t>
  </si>
  <si>
    <t>Bright Cove</t>
  </si>
  <si>
    <t>VPS-Vinaphone</t>
  </si>
  <si>
    <t>VPS</t>
  </si>
  <si>
    <t>Cost of Good - App - Video Cloud Advantage fee Jan 2018 - Bright Cove</t>
  </si>
  <si>
    <t>BC</t>
  </si>
  <si>
    <t>HN</t>
  </si>
  <si>
    <t>MBW</t>
  </si>
  <si>
    <t>PRW</t>
  </si>
  <si>
    <t>CSW</t>
  </si>
  <si>
    <t>VVW</t>
  </si>
  <si>
    <t>OTW</t>
  </si>
  <si>
    <t>VPN</t>
  </si>
  <si>
    <t>The final payment for dubbing fee - TED Phase 3 Campaign- PopsKid Project - 60percent</t>
  </si>
  <si>
    <t>Payment for dubbing fee - Shooting day on 23rd Mar 2018- TED 1 2018 Campaign - PopsKids Project  - Camp Lazlo Film</t>
  </si>
  <si>
    <t>The final payment for dubbing fee - Phim Boboiboy Galaxy- PopsKid Project - 60percent</t>
  </si>
  <si>
    <t>The final payment for rename fee - Phim Boboiboy Galaxy- PopsKid Project - 60percent</t>
  </si>
  <si>
    <t>Payment for hiring voice talent - Nguyen Thi Phuong - Recording 3 songs - MCL English version campaign - Popskids Project</t>
  </si>
  <si>
    <t>Payment for hiring voice talent - Nguyen Ngoc Hong Chau - Recording 3 songs - MCL English campaign - Popskids Project</t>
  </si>
  <si>
    <t>The final payment for instrumental combinations and recording 3 songs - MCL English version - POPS Kids campaign- 50 percent</t>
  </si>
  <si>
    <t>Clear advance -advance for production fee - MCL - Ep 106-111 - Shooting day from 21st to 22nd Apr 2018 - Payment for hiring costumes - Nguyen Le Thao Ly</t>
  </si>
  <si>
    <t>Clear advance -advance for production fee - MCL - Ep 106-111 - Shooting day from 21st to 22nd Apr 2018 - Payment for hiring technician - Nguyen Huu Vinh</t>
  </si>
  <si>
    <t>Clear advance -advance for production fee - MCL - Ep 106-111 - Shooting day from 21st to 22nd Apr 2018 - Payment for making props - Le Minh Loi</t>
  </si>
  <si>
    <t>Clear advance -advance for production fee - MCL - Ep 106-111 - Shooting day from 21st to 22nd Apr 2018 - Payment for cost of meals for crew - Nguyen Thi Bach Van</t>
  </si>
  <si>
    <t>Clear advance -advance for production fee - MCL - Ep 106-111 - Shooting day from 21st to 22nd Apr 2018 - Payment for transportation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</si>
</sst>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_€"/>
    <numFmt numFmtId="167" formatCode="_(* #,##0_);_(* \(#,##0\);_(* &quot;-&quot;??_);_(@_)"/>
  </numFmts>
  <fonts count="3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b/>
      <sz val="11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0"/>
      <name val="Arial"/>
      <family val="2"/>
    </font>
    <font>
      <b/>
      <sz val="17"/>
      <color theme="0"/>
      <name val="Arial"/>
      <family val="2"/>
    </font>
    <font>
      <b/>
      <sz val="10"/>
      <color rgb="FFFF0000"/>
      <name val="Arial"/>
      <family val="2"/>
    </font>
    <font>
      <b/>
      <sz val="20"/>
      <color theme="3" tint="-0.249977111117893"/>
      <name val="Arial"/>
      <family val="2"/>
    </font>
    <font>
      <b/>
      <sz val="10"/>
      <color theme="0"/>
      <name val="Arial"/>
      <family val="2"/>
    </font>
    <font>
      <b/>
      <sz val="13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18">
    <xf numFmtId="0" fontId="0" fillId="0" borderId="0" xfId="0"/>
    <xf numFmtId="0" fontId="6" fillId="0" borderId="3" xfId="0" applyFont="1" applyBorder="1" applyAlignment="1">
      <alignment horizontal="left" wrapText="1"/>
    </xf>
    <xf numFmtId="166" fontId="6" fillId="0" borderId="3" xfId="0" applyNumberFormat="1" applyFont="1" applyBorder="1" applyAlignment="1">
      <alignment horizontal="right" wrapText="1"/>
    </xf>
    <xf numFmtId="167" fontId="6" fillId="0" borderId="3" xfId="1" applyNumberFormat="1" applyFont="1" applyBorder="1"/>
    <xf numFmtId="14" fontId="6" fillId="0" borderId="3" xfId="0" applyNumberFormat="1" applyFont="1" applyBorder="1" applyAlignment="1">
      <alignment horizontal="left" wrapText="1"/>
    </xf>
    <xf numFmtId="0" fontId="0" fillId="0" borderId="0" xfId="0"/>
    <xf numFmtId="0" fontId="0" fillId="0" borderId="0" xfId="0"/>
    <xf numFmtId="0" fontId="6" fillId="0" borderId="3" xfId="0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7" borderId="0" xfId="0" applyFill="1"/>
    <xf numFmtId="0" fontId="8" fillId="7" borderId="0" xfId="0" applyFont="1" applyFill="1"/>
    <xf numFmtId="0" fontId="9" fillId="4" borderId="0" xfId="0" applyFont="1" applyFill="1" applyAlignment="1">
      <alignment horizontal="center"/>
    </xf>
    <xf numFmtId="0" fontId="8" fillId="3" borderId="0" xfId="0" applyFont="1" applyFill="1"/>
    <xf numFmtId="0" fontId="4" fillId="6" borderId="0" xfId="0" applyFont="1" applyFill="1" applyAlignment="1">
      <alignment horizontal="center"/>
    </xf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10" fillId="8" borderId="0" xfId="0" applyFont="1" applyFill="1" applyAlignment="1">
      <alignment horizontal="right" vertical="center"/>
    </xf>
    <xf numFmtId="0" fontId="3" fillId="0" borderId="0" xfId="2" applyFont="1" applyFill="1"/>
    <xf numFmtId="0" fontId="3" fillId="0" borderId="0" xfId="2" applyFont="1" applyAlignment="1">
      <alignment horizontal="center"/>
    </xf>
    <xf numFmtId="0" fontId="3" fillId="0" borderId="0" xfId="2" applyFont="1"/>
    <xf numFmtId="0" fontId="12" fillId="2" borderId="3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/>
    </xf>
    <xf numFmtId="167" fontId="12" fillId="2" borderId="2" xfId="1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13" fillId="0" borderId="0" xfId="0" applyFont="1"/>
    <xf numFmtId="167" fontId="13" fillId="0" borderId="0" xfId="1" applyNumberFormat="1" applyFont="1"/>
    <xf numFmtId="0" fontId="11" fillId="0" borderId="0" xfId="2" applyFont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167" fontId="6" fillId="0" borderId="0" xfId="1" applyNumberFormat="1" applyFont="1"/>
    <xf numFmtId="0" fontId="6" fillId="0" borderId="0" xfId="0" applyFont="1" applyAlignment="1">
      <alignment horizontal="left"/>
    </xf>
    <xf numFmtId="0" fontId="13" fillId="0" borderId="3" xfId="0" applyFont="1" applyBorder="1"/>
    <xf numFmtId="167" fontId="13" fillId="0" borderId="3" xfId="1" applyNumberFormat="1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0" borderId="0" xfId="0" applyFont="1" applyFill="1"/>
    <xf numFmtId="0" fontId="16" fillId="10" borderId="0" xfId="0" applyFont="1" applyFill="1"/>
    <xf numFmtId="0" fontId="17" fillId="10" borderId="0" xfId="0" applyFont="1" applyFill="1"/>
    <xf numFmtId="0" fontId="18" fillId="10" borderId="0" xfId="0" applyFont="1" applyFill="1"/>
    <xf numFmtId="0" fontId="19" fillId="10" borderId="0" xfId="0" applyFont="1" applyFill="1"/>
    <xf numFmtId="0" fontId="20" fillId="10" borderId="0" xfId="0" applyFont="1" applyFill="1" applyAlignment="1"/>
    <xf numFmtId="0" fontId="23" fillId="10" borderId="1" xfId="0" applyFont="1" applyFill="1" applyBorder="1" applyAlignment="1">
      <alignment vertical="center"/>
    </xf>
    <xf numFmtId="0" fontId="25" fillId="8" borderId="0" xfId="0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0" fontId="30" fillId="0" borderId="0" xfId="2" applyFont="1" applyAlignment="1">
      <alignment horizontal="right" wrapText="1"/>
    </xf>
    <xf numFmtId="165" fontId="11" fillId="0" borderId="0" xfId="1" applyNumberFormat="1" applyFont="1"/>
    <xf numFmtId="167" fontId="11" fillId="0" borderId="0" xfId="1" applyNumberFormat="1" applyFont="1"/>
    <xf numFmtId="0" fontId="10" fillId="11" borderId="0" xfId="0" applyFont="1" applyFill="1" applyAlignment="1">
      <alignment horizontal="right" vertical="center"/>
    </xf>
    <xf numFmtId="0" fontId="5" fillId="11" borderId="0" xfId="0" applyFont="1" applyFill="1" applyAlignment="1">
      <alignment horizontal="center"/>
    </xf>
    <xf numFmtId="164" fontId="16" fillId="10" borderId="0" xfId="4" applyFont="1" applyFill="1"/>
    <xf numFmtId="164" fontId="23" fillId="10" borderId="1" xfId="4" applyFont="1" applyFill="1" applyBorder="1" applyAlignment="1">
      <alignment vertical="center"/>
    </xf>
    <xf numFmtId="164" fontId="11" fillId="0" borderId="0" xfId="4" applyFont="1"/>
    <xf numFmtId="164" fontId="12" fillId="2" borderId="2" xfId="4" applyFont="1" applyFill="1" applyBorder="1" applyAlignment="1">
      <alignment horizontal="center" vertical="center"/>
    </xf>
    <xf numFmtId="164" fontId="6" fillId="0" borderId="3" xfId="4" applyFont="1" applyBorder="1" applyAlignment="1">
      <alignment horizontal="right" wrapText="1"/>
    </xf>
    <xf numFmtId="164" fontId="6" fillId="0" borderId="3" xfId="4" applyFont="1" applyBorder="1"/>
    <xf numFmtId="164" fontId="13" fillId="0" borderId="3" xfId="4" applyFont="1" applyBorder="1"/>
    <xf numFmtId="164" fontId="13" fillId="0" borderId="0" xfId="4" applyFont="1"/>
    <xf numFmtId="164" fontId="20" fillId="10" borderId="0" xfId="4" applyFont="1" applyFill="1" applyAlignment="1"/>
    <xf numFmtId="0" fontId="31" fillId="0" borderId="0" xfId="0" applyFont="1"/>
    <xf numFmtId="164" fontId="6" fillId="0" borderId="3" xfId="4" applyFont="1" applyFill="1" applyBorder="1" applyAlignment="1">
      <alignment horizontal="right" wrapText="1"/>
    </xf>
    <xf numFmtId="0" fontId="21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41" fontId="10" fillId="11" borderId="0" xfId="5" applyFont="1" applyFill="1"/>
    <xf numFmtId="41" fontId="8" fillId="7" borderId="0" xfId="5" applyFont="1" applyFill="1"/>
    <xf numFmtId="41" fontId="4" fillId="4" borderId="0" xfId="5" applyFont="1" applyFill="1" applyAlignment="1">
      <alignment horizontal="center"/>
    </xf>
    <xf numFmtId="41" fontId="8" fillId="4" borderId="0" xfId="5" applyFont="1" applyFill="1"/>
    <xf numFmtId="41" fontId="28" fillId="5" borderId="0" xfId="5" applyFont="1" applyFill="1" applyAlignment="1">
      <alignment horizontal="center"/>
    </xf>
    <xf numFmtId="41" fontId="29" fillId="5" borderId="0" xfId="5" applyFont="1" applyFill="1"/>
    <xf numFmtId="41" fontId="13" fillId="7" borderId="0" xfId="5" applyFont="1" applyFill="1"/>
    <xf numFmtId="41" fontId="0" fillId="0" borderId="0" xfId="5" applyFont="1"/>
    <xf numFmtId="41" fontId="26" fillId="0" borderId="0" xfId="5" applyFont="1"/>
    <xf numFmtId="41" fontId="27" fillId="0" borderId="0" xfId="5" applyFont="1"/>
    <xf numFmtId="41" fontId="26" fillId="7" borderId="0" xfId="5" applyFont="1" applyFill="1"/>
    <xf numFmtId="41" fontId="0" fillId="7" borderId="0" xfId="5" applyFont="1" applyFill="1"/>
    <xf numFmtId="41" fontId="13" fillId="5" borderId="0" xfId="5" applyFont="1" applyFill="1" applyAlignment="1">
      <alignment horizontal="center"/>
    </xf>
    <xf numFmtId="41" fontId="10" fillId="9" borderId="0" xfId="5" applyFont="1" applyFill="1"/>
    <xf numFmtId="0" fontId="24" fillId="2" borderId="6" xfId="0" applyFont="1" applyFill="1" applyBorder="1" applyAlignment="1"/>
    <xf numFmtId="0" fontId="24" fillId="2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wrapText="1"/>
    </xf>
    <xf numFmtId="164" fontId="3" fillId="0" borderId="3" xfId="4" applyFont="1" applyBorder="1" applyAlignment="1">
      <alignment horizontal="right" wrapText="1"/>
    </xf>
    <xf numFmtId="167" fontId="3" fillId="0" borderId="3" xfId="1" applyNumberFormat="1" applyFont="1" applyBorder="1"/>
    <xf numFmtId="166" fontId="3" fillId="0" borderId="3" xfId="0" applyNumberFormat="1" applyFont="1" applyBorder="1" applyAlignment="1">
      <alignment horizontal="center" vertical="center" wrapText="1"/>
    </xf>
    <xf numFmtId="0" fontId="32" fillId="0" borderId="0" xfId="0" applyFont="1"/>
    <xf numFmtId="167" fontId="33" fillId="12" borderId="3" xfId="1" applyNumberFormat="1" applyFont="1" applyFill="1" applyBorder="1" applyAlignment="1">
      <alignment horizontal="left" vertical="center" wrapText="1"/>
    </xf>
    <xf numFmtId="164" fontId="33" fillId="12" borderId="3" xfId="4" applyFont="1" applyFill="1" applyBorder="1" applyAlignment="1">
      <alignment vertical="center"/>
    </xf>
    <xf numFmtId="14" fontId="3" fillId="0" borderId="3" xfId="0" applyNumberFormat="1" applyFont="1" applyBorder="1" applyAlignment="1">
      <alignment horizontal="left" wrapText="1"/>
    </xf>
    <xf numFmtId="167" fontId="33" fillId="12" borderId="3" xfId="1" applyNumberFormat="1" applyFont="1" applyFill="1" applyBorder="1" applyAlignment="1">
      <alignment vertical="center"/>
    </xf>
    <xf numFmtId="164" fontId="32" fillId="0" borderId="0" xfId="0" applyNumberFormat="1" applyFont="1"/>
    <xf numFmtId="0" fontId="20" fillId="10" borderId="0" xfId="0" applyFont="1" applyFill="1" applyAlignment="1">
      <alignment horizontal="left"/>
    </xf>
    <xf numFmtId="0" fontId="20" fillId="10" borderId="0" xfId="0" applyFont="1" applyFill="1" applyAlignment="1">
      <alignment horizontal="center"/>
    </xf>
  </cellXfs>
  <cellStyles count="6">
    <cellStyle name="Comma" xfId="1" builtinId="3"/>
    <cellStyle name="Comma [0]" xfId="5" builtinId="6"/>
    <cellStyle name="Comma 4" xfId="3"/>
    <cellStyle name="Currency" xfId="4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2055943</xdr:colOff>
      <xdr:row>4</xdr:row>
      <xdr:rowOff>104775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5E34684A-55AF-4360-A8B3-F39737BD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1</xdr:col>
      <xdr:colOff>1474918</xdr:colOff>
      <xdr:row>3</xdr:row>
      <xdr:rowOff>314325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8FD4F985-8E0D-4386-8992-ED869504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2065468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285749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4A950D03-3305-44CE-97BE-7406DABD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9612E569-8DBC-4107-9842-CB0A1575F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1455868</xdr:colOff>
      <xdr:row>3</xdr:row>
      <xdr:rowOff>285750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FB342AF8-EFA0-457C-9E9A-48D4FCB3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5468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1474918</xdr:colOff>
      <xdr:row>4</xdr:row>
      <xdr:rowOff>0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44949177-E7A7-4854-841D-47A5984CE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206546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E8CB4A29-B395-4D81-AC22-94B1D2AB0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6A103DB1-B120-43E0-BDBA-51090CA83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1455868</xdr:colOff>
      <xdr:row>3</xdr:row>
      <xdr:rowOff>295276</xdr:rowOff>
    </xdr:to>
    <xdr:pic>
      <xdr:nvPicPr>
        <xdr:cNvPr id="2" name="Picture 12" descr="POPS_no TM.png">
          <a:extLst>
            <a:ext uri="{FF2B5EF4-FFF2-40B4-BE49-F238E27FC236}">
              <a16:creationId xmlns:a16="http://schemas.microsoft.com/office/drawing/2014/main" xmlns="" id="{96E96FDB-53C8-4D8A-BB67-4C3465BD6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0654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workbookViewId="0">
      <pane xSplit="2" ySplit="7" topLeftCell="L8" activePane="bottomRight" state="frozen"/>
      <selection pane="topRight" activeCell="C1" sqref="C1"/>
      <selection pane="bottomLeft" activeCell="A7" sqref="A7"/>
      <selection pane="bottomRight" activeCell="E12" sqref="E12"/>
    </sheetView>
  </sheetViews>
  <sheetFormatPr baseColWidth="10" defaultColWidth="8.83203125" defaultRowHeight="15" x14ac:dyDescent="0.2"/>
  <cols>
    <col min="1" max="1" width="34.33203125" customWidth="1"/>
    <col min="2" max="2" width="6" style="9" customWidth="1"/>
    <col min="3" max="3" width="17.5" customWidth="1"/>
    <col min="4" max="13" width="9.83203125" customWidth="1"/>
    <col min="14" max="14" width="9.83203125" style="5" customWidth="1"/>
    <col min="15" max="15" width="11.5" customWidth="1"/>
    <col min="16" max="16" width="0.6640625" style="13" customWidth="1"/>
    <col min="17" max="17" width="9.83203125" bestFit="1" customWidth="1"/>
    <col min="18" max="20" width="8.6640625" bestFit="1" customWidth="1"/>
    <col min="21" max="24" width="5.5" bestFit="1" customWidth="1"/>
    <col min="25" max="25" width="8.6640625" bestFit="1" customWidth="1"/>
    <col min="26" max="27" width="5.5" bestFit="1" customWidth="1"/>
    <col min="28" max="28" width="5.5" style="5" bestFit="1" customWidth="1"/>
    <col min="29" max="29" width="12.6640625" bestFit="1" customWidth="1"/>
    <col min="30" max="30" width="3.6640625" customWidth="1"/>
    <col min="31" max="31" width="12.6640625" style="18" bestFit="1" customWidth="1"/>
  </cols>
  <sheetData>
    <row r="1" spans="1:31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  <c r="I1" s="62"/>
      <c r="J1" s="62"/>
      <c r="K1" s="63"/>
      <c r="L1" s="64"/>
      <c r="M1" s="62"/>
      <c r="N1" s="62"/>
      <c r="O1" s="65"/>
      <c r="P1" s="61"/>
      <c r="Q1" s="62"/>
      <c r="R1" s="62"/>
      <c r="S1" s="62"/>
      <c r="T1" s="62"/>
      <c r="U1" s="62" t="s">
        <v>334</v>
      </c>
      <c r="V1" s="62"/>
      <c r="W1" s="62"/>
      <c r="X1" s="63"/>
      <c r="Y1" s="64"/>
      <c r="Z1" s="62"/>
      <c r="AA1" s="62"/>
      <c r="AB1" s="65"/>
      <c r="AC1" s="65"/>
      <c r="AE1" s="65"/>
    </row>
    <row r="2" spans="1:31" s="55" customFormat="1" ht="12.75" customHeight="1" x14ac:dyDescent="0.25">
      <c r="A2" s="54"/>
      <c r="C2" s="116" t="s">
        <v>335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E2" s="66"/>
    </row>
    <row r="3" spans="1:31" s="55" customFormat="1" ht="12.75" customHeight="1" x14ac:dyDescent="0.25">
      <c r="A3" s="56"/>
      <c r="B3" s="57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E3" s="66"/>
    </row>
    <row r="4" spans="1:31" s="60" customFormat="1" ht="25.5" customHeight="1" x14ac:dyDescent="0.2">
      <c r="A4" s="58"/>
      <c r="B4" s="59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E4" s="67"/>
    </row>
    <row r="5" spans="1:31" ht="34" x14ac:dyDescent="0.2">
      <c r="C5" s="102" t="s">
        <v>441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Q5" s="102" t="s">
        <v>154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E5" s="103" t="s">
        <v>472</v>
      </c>
    </row>
    <row r="6" spans="1:31" s="11" customFormat="1" x14ac:dyDescent="0.2">
      <c r="B6" s="12"/>
      <c r="C6" s="68" t="s">
        <v>142</v>
      </c>
      <c r="D6" s="68" t="s">
        <v>143</v>
      </c>
      <c r="E6" s="68" t="s">
        <v>144</v>
      </c>
      <c r="F6" s="68" t="s">
        <v>145</v>
      </c>
      <c r="G6" s="68" t="s">
        <v>146</v>
      </c>
      <c r="H6" s="68" t="s">
        <v>147</v>
      </c>
      <c r="I6" s="68" t="s">
        <v>148</v>
      </c>
      <c r="J6" s="68" t="s">
        <v>149</v>
      </c>
      <c r="K6" s="68" t="s">
        <v>150</v>
      </c>
      <c r="L6" s="68" t="s">
        <v>151</v>
      </c>
      <c r="M6" s="68" t="s">
        <v>152</v>
      </c>
      <c r="N6" s="68" t="s">
        <v>153</v>
      </c>
      <c r="O6" s="68" t="s">
        <v>167</v>
      </c>
      <c r="P6" s="14"/>
      <c r="Q6" s="68" t="s">
        <v>142</v>
      </c>
      <c r="R6" s="68" t="s">
        <v>143</v>
      </c>
      <c r="S6" s="68" t="s">
        <v>144</v>
      </c>
      <c r="T6" s="68" t="s">
        <v>145</v>
      </c>
      <c r="U6" s="68" t="s">
        <v>146</v>
      </c>
      <c r="V6" s="68" t="s">
        <v>147</v>
      </c>
      <c r="W6" s="68" t="s">
        <v>148</v>
      </c>
      <c r="X6" s="68" t="s">
        <v>149</v>
      </c>
      <c r="Y6" s="68" t="s">
        <v>150</v>
      </c>
      <c r="Z6" s="68" t="s">
        <v>151</v>
      </c>
      <c r="AA6" s="68" t="s">
        <v>152</v>
      </c>
      <c r="AB6" s="68" t="s">
        <v>153</v>
      </c>
      <c r="AC6" s="68" t="s">
        <v>167</v>
      </c>
      <c r="AE6" s="68"/>
    </row>
    <row r="7" spans="1:31" s="18" customFormat="1" ht="21.75" customHeight="1" x14ac:dyDescent="0.2">
      <c r="A7" s="73"/>
      <c r="B7" s="74"/>
      <c r="C7" s="88">
        <f>SUM(C8,C21,C34,C47,C53)</f>
        <v>43010.373110712637</v>
      </c>
      <c r="D7" s="88">
        <f t="shared" ref="D7:O7" si="0">SUM(D8,D21,D34,D47,D53)</f>
        <v>112900.29364854906</v>
      </c>
      <c r="E7" s="88">
        <f t="shared" si="0"/>
        <v>113820.75712396429</v>
      </c>
      <c r="F7" s="88">
        <f t="shared" si="0"/>
        <v>118420.59649283448</v>
      </c>
      <c r="G7" s="88">
        <f t="shared" si="0"/>
        <v>124423.48850812641</v>
      </c>
      <c r="H7" s="88">
        <f t="shared" si="0"/>
        <v>153689.33016857348</v>
      </c>
      <c r="I7" s="88">
        <f t="shared" si="0"/>
        <v>140782.81565215997</v>
      </c>
      <c r="J7" s="88">
        <f t="shared" si="0"/>
        <v>147475.66154129931</v>
      </c>
      <c r="K7" s="88">
        <f t="shared" si="0"/>
        <v>155643.14520222391</v>
      </c>
      <c r="L7" s="88">
        <f t="shared" si="0"/>
        <v>154036.09483499738</v>
      </c>
      <c r="M7" s="88">
        <f t="shared" si="0"/>
        <v>163930.66259743558</v>
      </c>
      <c r="N7" s="88">
        <f t="shared" si="0"/>
        <v>343165.28901074221</v>
      </c>
      <c r="O7" s="88">
        <f t="shared" si="0"/>
        <v>1771298.5078916189</v>
      </c>
      <c r="P7" s="89"/>
      <c r="Q7" s="88">
        <f t="shared" ref="Q7:AC7" si="1">SUM(Q8,Q21,Q34,Q47,Q53)</f>
        <v>228193.47723408454</v>
      </c>
      <c r="R7" s="88">
        <f t="shared" si="1"/>
        <v>73974.752659399324</v>
      </c>
      <c r="S7" s="88">
        <f t="shared" si="1"/>
        <v>66385.981325115557</v>
      </c>
      <c r="T7" s="88">
        <f t="shared" si="1"/>
        <v>51040.655934065944</v>
      </c>
      <c r="U7" s="88">
        <f t="shared" si="1"/>
        <v>0</v>
      </c>
      <c r="V7" s="88">
        <f t="shared" si="1"/>
        <v>0</v>
      </c>
      <c r="W7" s="88">
        <f t="shared" si="1"/>
        <v>0</v>
      </c>
      <c r="X7" s="88">
        <f t="shared" si="1"/>
        <v>0</v>
      </c>
      <c r="Y7" s="88">
        <f t="shared" si="1"/>
        <v>57000</v>
      </c>
      <c r="Z7" s="88">
        <f t="shared" si="1"/>
        <v>0</v>
      </c>
      <c r="AA7" s="88">
        <f t="shared" si="1"/>
        <v>0</v>
      </c>
      <c r="AB7" s="88">
        <f t="shared" si="1"/>
        <v>0</v>
      </c>
      <c r="AC7" s="88">
        <f t="shared" si="1"/>
        <v>476594.86715266539</v>
      </c>
      <c r="AE7" s="88">
        <f>SUM(AE8,AE21,AE34,AE47,AE53)</f>
        <v>1294703.6407389534</v>
      </c>
    </row>
    <row r="8" spans="1:31" s="5" customFormat="1" ht="20" x14ac:dyDescent="0.25">
      <c r="A8" s="15" t="s">
        <v>197</v>
      </c>
      <c r="B8" s="10"/>
      <c r="C8" s="90">
        <f>+C9+C15</f>
        <v>10760.640465980843</v>
      </c>
      <c r="D8" s="90">
        <f t="shared" ref="D8:N8" si="2">+D9+D15</f>
        <v>36505.565083413552</v>
      </c>
      <c r="E8" s="90">
        <f t="shared" si="2"/>
        <v>35863.179428886535</v>
      </c>
      <c r="F8" s="90">
        <f t="shared" si="2"/>
        <v>42079.121532021658</v>
      </c>
      <c r="G8" s="90">
        <f t="shared" si="2"/>
        <v>44598.472893596838</v>
      </c>
      <c r="H8" s="90">
        <f t="shared" si="2"/>
        <v>46941.71797798948</v>
      </c>
      <c r="I8" s="90">
        <f t="shared" si="2"/>
        <v>47368.789324266807</v>
      </c>
      <c r="J8" s="90">
        <f t="shared" si="2"/>
        <v>49871.2068886583</v>
      </c>
      <c r="K8" s="90">
        <f t="shared" si="2"/>
        <v>50317.041519234408</v>
      </c>
      <c r="L8" s="90">
        <f t="shared" si="2"/>
        <v>53355.090233195988</v>
      </c>
      <c r="M8" s="90">
        <f t="shared" si="2"/>
        <v>57873.684743289297</v>
      </c>
      <c r="N8" s="90">
        <f t="shared" si="2"/>
        <v>64875.449927355134</v>
      </c>
      <c r="O8" s="91">
        <f>+SUM(C8:N8)</f>
        <v>540409.96001788881</v>
      </c>
      <c r="P8" s="89"/>
      <c r="Q8" s="90">
        <f>+Q9+Q15</f>
        <v>40454.060000000005</v>
      </c>
      <c r="R8" s="90">
        <f t="shared" ref="R8:AB8" si="3">+R9+R15</f>
        <v>14391.89427783903</v>
      </c>
      <c r="S8" s="90">
        <f t="shared" si="3"/>
        <v>14406.759152542374</v>
      </c>
      <c r="T8" s="90">
        <f t="shared" si="3"/>
        <v>21174.145934065935</v>
      </c>
      <c r="U8" s="90">
        <f t="shared" si="3"/>
        <v>0</v>
      </c>
      <c r="V8" s="90">
        <f t="shared" si="3"/>
        <v>0</v>
      </c>
      <c r="W8" s="90">
        <f t="shared" si="3"/>
        <v>0</v>
      </c>
      <c r="X8" s="90">
        <f t="shared" si="3"/>
        <v>0</v>
      </c>
      <c r="Y8" s="90">
        <f t="shared" si="3"/>
        <v>0</v>
      </c>
      <c r="Z8" s="90">
        <f t="shared" si="3"/>
        <v>0</v>
      </c>
      <c r="AA8" s="90">
        <f t="shared" si="3"/>
        <v>0</v>
      </c>
      <c r="AB8" s="90">
        <f t="shared" si="3"/>
        <v>0</v>
      </c>
      <c r="AC8" s="91">
        <f>+SUM(Q8:AB8)</f>
        <v>90426.859364447344</v>
      </c>
      <c r="AE8" s="91">
        <f>O8-AC8</f>
        <v>449983.10065344145</v>
      </c>
    </row>
    <row r="9" spans="1:31" s="31" customFormat="1" ht="14" x14ac:dyDescent="0.2">
      <c r="A9" s="69" t="s">
        <v>141</v>
      </c>
      <c r="B9" s="69"/>
      <c r="C9" s="92">
        <v>10760.640465980843</v>
      </c>
      <c r="D9" s="92">
        <v>9603.9639184614425</v>
      </c>
      <c r="E9" s="92">
        <v>11853.26963273293</v>
      </c>
      <c r="F9" s="92">
        <v>12445.947450189327</v>
      </c>
      <c r="G9" s="92">
        <v>13483.604268123518</v>
      </c>
      <c r="H9" s="92">
        <v>13232.707307680685</v>
      </c>
      <c r="I9" s="92">
        <v>14287.021055065092</v>
      </c>
      <c r="J9" s="92">
        <v>14153.654250995571</v>
      </c>
      <c r="K9" s="92">
        <v>14932.905891745484</v>
      </c>
      <c r="L9" s="92">
        <v>16022.825503832275</v>
      </c>
      <c r="M9" s="92">
        <v>17816.620983708606</v>
      </c>
      <c r="N9" s="92">
        <v>20333.897468083615</v>
      </c>
      <c r="O9" s="93">
        <f>+SUM(C9:N9)</f>
        <v>168927.05819659939</v>
      </c>
      <c r="P9" s="94"/>
      <c r="Q9" s="92">
        <f>+SUM(Q10:Q14)</f>
        <v>5372.0300000000007</v>
      </c>
      <c r="R9" s="92">
        <f t="shared" ref="R9:AB9" si="4">+SUM(R10:R14)</f>
        <v>3329.6742778390299</v>
      </c>
      <c r="S9" s="92">
        <f t="shared" si="4"/>
        <v>6409.0991525423733</v>
      </c>
      <c r="T9" s="92">
        <f t="shared" si="4"/>
        <v>5015.29</v>
      </c>
      <c r="U9" s="92">
        <f t="shared" si="4"/>
        <v>0</v>
      </c>
      <c r="V9" s="92">
        <f t="shared" si="4"/>
        <v>0</v>
      </c>
      <c r="W9" s="92">
        <f t="shared" si="4"/>
        <v>0</v>
      </c>
      <c r="X9" s="92">
        <f t="shared" si="4"/>
        <v>0</v>
      </c>
      <c r="Y9" s="92">
        <f t="shared" si="4"/>
        <v>0</v>
      </c>
      <c r="Z9" s="92">
        <f t="shared" si="4"/>
        <v>0</v>
      </c>
      <c r="AA9" s="92">
        <f t="shared" si="4"/>
        <v>0</v>
      </c>
      <c r="AB9" s="92">
        <f t="shared" si="4"/>
        <v>0</v>
      </c>
      <c r="AC9" s="93">
        <f>+SUM(Q9:AB9)</f>
        <v>20126.093430381407</v>
      </c>
      <c r="AE9" s="93">
        <f>O9-AC9</f>
        <v>148800.96476621798</v>
      </c>
    </row>
    <row r="10" spans="1:31" x14ac:dyDescent="0.2">
      <c r="A10" s="16" t="s">
        <v>155</v>
      </c>
      <c r="B10" s="17" t="s">
        <v>227</v>
      </c>
      <c r="C10" s="95"/>
      <c r="D10" s="95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7">
        <f>+SUM(C10:N10)</f>
        <v>0</v>
      </c>
      <c r="P10" s="98"/>
      <c r="Q10" s="96">
        <f>+SUMIFS(MA.MU!$F:$F,MA.MU!$H:$H,Total!B10,MA.MU!$A:$A,$Q$6)</f>
        <v>2972.33</v>
      </c>
      <c r="R10" s="96">
        <f>+SUMIFS(MA.MU!$F:$F,MA.MU!$H:$H,Total!B10,MA.MU!$A:$A,$R$6)</f>
        <v>3305.1742778390299</v>
      </c>
      <c r="S10" s="96">
        <f>+SUMIFS(MA.MU!$F:$F,MA.MU!$H:$H,Total!B10,MA.MU!$A:$A,$S$6)</f>
        <v>4805.6500000000005</v>
      </c>
      <c r="T10" s="96">
        <f>+SUMIFS(MA.MU!$F:$F,MA.MU!$H:$H,Total!B10,MA.MU!$A:$A,$T$6)</f>
        <v>4373.51</v>
      </c>
      <c r="U10" s="96"/>
      <c r="V10" s="96"/>
      <c r="W10" s="96"/>
      <c r="X10" s="96"/>
      <c r="Y10" s="96"/>
      <c r="Z10" s="96"/>
      <c r="AA10" s="96"/>
      <c r="AB10" s="96"/>
      <c r="AC10" s="97">
        <f>+SUM(Q10:AB10)</f>
        <v>15456.664277839031</v>
      </c>
      <c r="AE10" s="97"/>
    </row>
    <row r="11" spans="1:31" x14ac:dyDescent="0.2">
      <c r="A11" s="16" t="s">
        <v>158</v>
      </c>
      <c r="B11" s="17" t="s">
        <v>157</v>
      </c>
      <c r="C11" s="95"/>
      <c r="D11" s="95"/>
      <c r="E11" s="95"/>
      <c r="F11" s="96"/>
      <c r="G11" s="96"/>
      <c r="H11" s="96"/>
      <c r="I11" s="96"/>
      <c r="J11" s="96"/>
      <c r="K11" s="96"/>
      <c r="L11" s="96"/>
      <c r="M11" s="96"/>
      <c r="N11" s="96"/>
      <c r="O11" s="97">
        <f t="shared" ref="O11:O14" si="5">+SUM(C11:N11)</f>
        <v>0</v>
      </c>
      <c r="P11" s="98"/>
      <c r="Q11" s="96">
        <f>+SUMIFS(MA.MU!$F:$F,MA.MU!$H:$H,Total!B11,MA.MU!$A:$A,$Q$6)</f>
        <v>0</v>
      </c>
      <c r="R11" s="96">
        <f>+SUMIFS(MA.MU!$F:$F,MA.MU!$H:$H,Total!B11,MA.MU!$A:$A,$R$6)</f>
        <v>0</v>
      </c>
      <c r="S11" s="96">
        <f>+SUMIFS(MA.MU!$F:$F,MA.MU!$H:$H,Total!B11,MA.MU!$A:$A,$S$6)</f>
        <v>1016.9491525423729</v>
      </c>
      <c r="T11" s="96">
        <f>+SUMIFS(MA.MU!$F:$F,MA.MU!$H:$H,Total!B11,MA.MU!$A:$A,$T$6)</f>
        <v>0</v>
      </c>
      <c r="U11" s="96"/>
      <c r="V11" s="96"/>
      <c r="W11" s="96"/>
      <c r="X11" s="96"/>
      <c r="Y11" s="96"/>
      <c r="Z11" s="96"/>
      <c r="AA11" s="96"/>
      <c r="AB11" s="96"/>
      <c r="AC11" s="97">
        <f t="shared" ref="AC11:AC14" si="6">+SUM(Q11:AB11)</f>
        <v>1016.9491525423729</v>
      </c>
      <c r="AE11" s="97"/>
    </row>
    <row r="12" spans="1:31" x14ac:dyDescent="0.2">
      <c r="A12" s="16" t="s">
        <v>159</v>
      </c>
      <c r="B12" s="17" t="s">
        <v>160</v>
      </c>
      <c r="C12" s="95"/>
      <c r="D12" s="95"/>
      <c r="E12" s="95"/>
      <c r="F12" s="96"/>
      <c r="G12" s="96"/>
      <c r="H12" s="96"/>
      <c r="I12" s="96"/>
      <c r="J12" s="96"/>
      <c r="K12" s="96"/>
      <c r="L12" s="96"/>
      <c r="M12" s="96"/>
      <c r="N12" s="96"/>
      <c r="O12" s="97">
        <f t="shared" si="5"/>
        <v>0</v>
      </c>
      <c r="P12" s="98"/>
      <c r="Q12" s="96">
        <f>+SUMIFS(MA.MU!$F:$F,MA.MU!$H:$H,Total!B12,MA.MU!$A:$A,$Q$6)</f>
        <v>2399.7000000000003</v>
      </c>
      <c r="R12" s="96">
        <f>+SUMIFS(MA.MU!$F:$F,MA.MU!$H:$H,Total!B12,MA.MU!$A:$A,$R$6)</f>
        <v>0</v>
      </c>
      <c r="S12" s="96">
        <f>+SUMIFS(MA.MU!$F:$F,MA.MU!$H:$H,Total!B12,MA.MU!$A:$A,$S$6)</f>
        <v>586.5</v>
      </c>
      <c r="T12" s="96">
        <f>+SUMIFS(MA.MU!$F:$F,MA.MU!$H:$H,Total!B12,MA.MU!$A:$A,$T$6)</f>
        <v>641.78</v>
      </c>
      <c r="U12" s="96"/>
      <c r="V12" s="96"/>
      <c r="W12" s="96"/>
      <c r="X12" s="96"/>
      <c r="Y12" s="96"/>
      <c r="Z12" s="96"/>
      <c r="AA12" s="96"/>
      <c r="AB12" s="96"/>
      <c r="AC12" s="97">
        <f t="shared" si="6"/>
        <v>3627.9800000000005</v>
      </c>
      <c r="AE12" s="97"/>
    </row>
    <row r="13" spans="1:31" x14ac:dyDescent="0.2">
      <c r="A13" s="16" t="s">
        <v>156</v>
      </c>
      <c r="B13" s="17" t="s">
        <v>161</v>
      </c>
      <c r="C13" s="95"/>
      <c r="D13" s="95"/>
      <c r="E13" s="95"/>
      <c r="F13" s="96"/>
      <c r="G13" s="96"/>
      <c r="H13" s="96"/>
      <c r="I13" s="96"/>
      <c r="J13" s="96"/>
      <c r="K13" s="96"/>
      <c r="L13" s="96"/>
      <c r="M13" s="96"/>
      <c r="N13" s="96"/>
      <c r="O13" s="97">
        <f t="shared" si="5"/>
        <v>0</v>
      </c>
      <c r="P13" s="98"/>
      <c r="Q13" s="96">
        <f>+SUMIFS(MA.MU!$F:$F,MA.MU!$H:$H,Total!B13,MA.MU!$A:$A,$Q$6)</f>
        <v>0</v>
      </c>
      <c r="R13" s="96">
        <f>+SUMIFS(MA.MU!$F:$F,MA.MU!$H:$H,Total!B13,MA.MU!$A:$A,$R$6)</f>
        <v>0</v>
      </c>
      <c r="S13" s="96">
        <f>+SUMIFS(MA.MU!$F:$F,MA.MU!$H:$H,Total!B13,MA.MU!$A:$A,$S$6)</f>
        <v>0</v>
      </c>
      <c r="T13" s="96">
        <f>+SUMIFS(MA.MU!$F:$F,MA.MU!$H:$H,Total!B13,MA.MU!$A:$A,$T$6)</f>
        <v>0</v>
      </c>
      <c r="U13" s="96"/>
      <c r="V13" s="96"/>
      <c r="W13" s="96"/>
      <c r="X13" s="96"/>
      <c r="Y13" s="96"/>
      <c r="Z13" s="96"/>
      <c r="AA13" s="96"/>
      <c r="AB13" s="96"/>
      <c r="AC13" s="97">
        <f t="shared" si="6"/>
        <v>0</v>
      </c>
      <c r="AE13" s="97"/>
    </row>
    <row r="14" spans="1:31" s="5" customFormat="1" x14ac:dyDescent="0.2">
      <c r="A14" s="16" t="s">
        <v>200</v>
      </c>
      <c r="B14" s="17" t="s">
        <v>199</v>
      </c>
      <c r="C14" s="95"/>
      <c r="D14" s="95"/>
      <c r="E14" s="95"/>
      <c r="F14" s="96"/>
      <c r="G14" s="96"/>
      <c r="H14" s="96"/>
      <c r="I14" s="96"/>
      <c r="J14" s="96"/>
      <c r="K14" s="96"/>
      <c r="L14" s="96"/>
      <c r="M14" s="96"/>
      <c r="N14" s="96"/>
      <c r="O14" s="97">
        <f t="shared" si="5"/>
        <v>0</v>
      </c>
      <c r="P14" s="98"/>
      <c r="Q14" s="96">
        <f>+SUMIFS(MA.MU!$F:$F,MA.MU!$H:$H,Total!B14,MA.MU!$A:$A,$Q$6)</f>
        <v>0</v>
      </c>
      <c r="R14" s="96">
        <f>+SUMIFS(MA.MU!$F:$F,MA.MU!$H:$H,Total!B14,MA.MU!$A:$A,$R$6)</f>
        <v>24.5</v>
      </c>
      <c r="S14" s="96">
        <f>+SUMIFS(MA.MU!$F:$F,MA.MU!$H:$H,Total!B14,MA.MU!$A:$A,$S$6)</f>
        <v>0</v>
      </c>
      <c r="T14" s="96">
        <f>+SUMIFS(MA.MU!$F:$F,MA.MU!$H:$H,Total!B14,MA.MU!$A:$A,$T$6)</f>
        <v>0</v>
      </c>
      <c r="U14" s="96"/>
      <c r="V14" s="96"/>
      <c r="W14" s="96"/>
      <c r="X14" s="96"/>
      <c r="Y14" s="96"/>
      <c r="Z14" s="96"/>
      <c r="AA14" s="96"/>
      <c r="AB14" s="96"/>
      <c r="AC14" s="97">
        <f t="shared" si="6"/>
        <v>24.5</v>
      </c>
      <c r="AE14" s="97"/>
    </row>
    <row r="15" spans="1:31" s="31" customFormat="1" ht="14" x14ac:dyDescent="0.2">
      <c r="A15" s="69" t="s">
        <v>336</v>
      </c>
      <c r="B15" s="69"/>
      <c r="C15" s="92"/>
      <c r="D15" s="92">
        <v>26901.60116495211</v>
      </c>
      <c r="E15" s="92">
        <v>24009.909796153606</v>
      </c>
      <c r="F15" s="92">
        <v>29633.174081832331</v>
      </c>
      <c r="G15" s="92">
        <v>31114.868625473318</v>
      </c>
      <c r="H15" s="92">
        <v>33709.010670308795</v>
      </c>
      <c r="I15" s="92">
        <v>33081.768269201712</v>
      </c>
      <c r="J15" s="92">
        <v>35717.552637662731</v>
      </c>
      <c r="K15" s="92">
        <v>35384.135627488926</v>
      </c>
      <c r="L15" s="92">
        <v>37332.264729363713</v>
      </c>
      <c r="M15" s="92">
        <v>40057.063759580691</v>
      </c>
      <c r="N15" s="92">
        <v>44541.552459271516</v>
      </c>
      <c r="O15" s="93">
        <f>+SUM(C15:N15)</f>
        <v>371482.90182128944</v>
      </c>
      <c r="P15" s="94"/>
      <c r="Q15" s="92">
        <f t="shared" ref="Q15:AB15" si="7">+SUM(Q16:Q20)</f>
        <v>35082.030000000006</v>
      </c>
      <c r="R15" s="92">
        <f t="shared" si="7"/>
        <v>11062.22</v>
      </c>
      <c r="S15" s="92">
        <f t="shared" si="7"/>
        <v>7997.66</v>
      </c>
      <c r="T15" s="92">
        <f t="shared" si="7"/>
        <v>16158.855934065934</v>
      </c>
      <c r="U15" s="92">
        <f t="shared" si="7"/>
        <v>0</v>
      </c>
      <c r="V15" s="92">
        <f t="shared" si="7"/>
        <v>0</v>
      </c>
      <c r="W15" s="92">
        <f t="shared" si="7"/>
        <v>0</v>
      </c>
      <c r="X15" s="92">
        <f t="shared" si="7"/>
        <v>0</v>
      </c>
      <c r="Y15" s="92">
        <f t="shared" si="7"/>
        <v>0</v>
      </c>
      <c r="Z15" s="92">
        <f t="shared" si="7"/>
        <v>0</v>
      </c>
      <c r="AA15" s="92">
        <f t="shared" si="7"/>
        <v>0</v>
      </c>
      <c r="AB15" s="92">
        <f t="shared" si="7"/>
        <v>0</v>
      </c>
      <c r="AC15" s="93">
        <f>+SUM(Q15:AB15)</f>
        <v>70300.765934065945</v>
      </c>
      <c r="AE15" s="93">
        <f>O15-AC15</f>
        <v>301182.13588722353</v>
      </c>
    </row>
    <row r="16" spans="1:31" s="18" customFormat="1" x14ac:dyDescent="0.2">
      <c r="A16" s="16" t="s">
        <v>442</v>
      </c>
      <c r="B16" s="17" t="s">
        <v>340</v>
      </c>
      <c r="C16" s="95"/>
      <c r="D16" s="95"/>
      <c r="E16" s="95"/>
      <c r="F16" s="96"/>
      <c r="G16" s="96"/>
      <c r="H16" s="96"/>
      <c r="I16" s="96"/>
      <c r="J16" s="96"/>
      <c r="K16" s="96"/>
      <c r="L16" s="96"/>
      <c r="M16" s="96"/>
      <c r="N16" s="96"/>
      <c r="O16" s="97">
        <f>+SUM(C16:N16)</f>
        <v>0</v>
      </c>
      <c r="P16" s="98"/>
      <c r="Q16" s="96">
        <f>+SUMIFS(APD.MU!$F:$F,APD.MU!$H:$H,Total!$B16,APD.MU!$A:$A,Total!Q$6)</f>
        <v>8934.4700000000012</v>
      </c>
      <c r="R16" s="96">
        <f>+SUMIFS(APD.MU!$F:$F,APD.MU!$H:$H,Total!$B16,APD.MU!$A:$A,Total!R$6)</f>
        <v>2315.3199999999997</v>
      </c>
      <c r="S16" s="96">
        <f>+SUMIFS(APD.MU!$F:$F,APD.MU!$H:$H,Total!$B16,APD.MU!$A:$A,Total!S$6)</f>
        <v>660.36</v>
      </c>
      <c r="T16" s="96">
        <f>+SUMIFS(APD.MU!$F:$F,APD.MU!$H:$H,Total!$B16,APD.MU!$A:$A,Total!T$6)</f>
        <v>5934.0659340659349</v>
      </c>
      <c r="U16" s="96">
        <f>+SUMIFS(APD.MU!$F:$F,APD.MU!$H:$H,Total!$B16,APD.MU!$A:$A,Total!U$6)</f>
        <v>0</v>
      </c>
      <c r="V16" s="96">
        <f>+SUMIFS(APD.MU!$F:$F,APD.MU!$H:$H,Total!$B16,APD.MU!$A:$A,Total!V$6)</f>
        <v>0</v>
      </c>
      <c r="W16" s="96">
        <f>+SUMIFS(APD.MU!$F:$F,APD.MU!$H:$H,Total!$B16,APD.MU!$A:$A,Total!W$6)</f>
        <v>0</v>
      </c>
      <c r="X16" s="96">
        <f>+SUMIFS(APD.MU!$F:$F,APD.MU!$H:$H,Total!$B16,APD.MU!$A:$A,Total!X$6)</f>
        <v>0</v>
      </c>
      <c r="Y16" s="96">
        <f>+SUMIFS(APD.MU!$F:$F,APD.MU!$H:$H,Total!$B16,APD.MU!$A:$A,Total!Y$6)</f>
        <v>0</v>
      </c>
      <c r="Z16" s="96">
        <f>+SUMIFS(APD.MU!$F:$F,APD.MU!$H:$H,Total!$B16,APD.MU!$A:$A,Total!Z$6)</f>
        <v>0</v>
      </c>
      <c r="AA16" s="96">
        <f>+SUMIFS(APD.MU!$F:$F,APD.MU!$H:$H,Total!$B16,APD.MU!$A:$A,Total!AA$6)</f>
        <v>0</v>
      </c>
      <c r="AB16" s="96">
        <f>+SUMIFS(APD.MU!$F:$F,APD.MU!$H:$H,Total!$B16,APD.MU!$A:$A,Total!AB$6)</f>
        <v>0</v>
      </c>
      <c r="AC16" s="97">
        <f>+SUM(Q16:AB16)</f>
        <v>17844.215934065935</v>
      </c>
      <c r="AE16" s="97"/>
    </row>
    <row r="17" spans="1:31" s="18" customFormat="1" x14ac:dyDescent="0.2">
      <c r="A17" s="16" t="s">
        <v>443</v>
      </c>
      <c r="B17" s="17" t="s">
        <v>444</v>
      </c>
      <c r="C17" s="95"/>
      <c r="D17" s="95"/>
      <c r="E17" s="95"/>
      <c r="F17" s="96"/>
      <c r="G17" s="96"/>
      <c r="H17" s="96"/>
      <c r="I17" s="96"/>
      <c r="J17" s="96"/>
      <c r="K17" s="96"/>
      <c r="L17" s="96"/>
      <c r="M17" s="96"/>
      <c r="N17" s="96"/>
      <c r="O17" s="97">
        <f>+SUM(C17:N17)</f>
        <v>0</v>
      </c>
      <c r="P17" s="98"/>
      <c r="Q17" s="96">
        <f>+SUMIFS(APD.MU!$F:$F,APD.MU!$H:$H,Total!$B17,APD.MU!$A:$A,Total!Q$6)</f>
        <v>22288</v>
      </c>
      <c r="R17" s="96">
        <f>+SUMIFS(APD.MU!$F:$F,APD.MU!$H:$H,Total!$B17,APD.MU!$A:$A,Total!R$6)</f>
        <v>3000</v>
      </c>
      <c r="S17" s="96">
        <f>+SUMIFS(APD.MU!$F:$F,APD.MU!$H:$H,Total!$B17,APD.MU!$A:$A,Total!S$6)</f>
        <v>0</v>
      </c>
      <c r="T17" s="96">
        <f>+SUMIFS(APD.MU!$F:$F,APD.MU!$H:$H,Total!$B17,APD.MU!$A:$A,Total!T$6)</f>
        <v>0</v>
      </c>
      <c r="U17" s="96">
        <f>+SUMIFS(APD.MU!$F:$F,APD.MU!$H:$H,Total!$B17,APD.MU!$A:$A,Total!U$6)</f>
        <v>0</v>
      </c>
      <c r="V17" s="96">
        <f>+SUMIFS(APD.MU!$F:$F,APD.MU!$H:$H,Total!$B17,APD.MU!$A:$A,Total!V$6)</f>
        <v>0</v>
      </c>
      <c r="W17" s="96">
        <f>+SUMIFS(APD.MU!$F:$F,APD.MU!$H:$H,Total!$B17,APD.MU!$A:$A,Total!W$6)</f>
        <v>0</v>
      </c>
      <c r="X17" s="96">
        <f>+SUMIFS(APD.MU!$F:$F,APD.MU!$H:$H,Total!$B17,APD.MU!$A:$A,Total!X$6)</f>
        <v>0</v>
      </c>
      <c r="Y17" s="96">
        <f>+SUMIFS(APD.MU!$F:$F,APD.MU!$H:$H,Total!$B17,APD.MU!$A:$A,Total!Y$6)</f>
        <v>0</v>
      </c>
      <c r="Z17" s="96">
        <f>+SUMIFS(APD.MU!$F:$F,APD.MU!$H:$H,Total!$B17,APD.MU!$A:$A,Total!Z$6)</f>
        <v>0</v>
      </c>
      <c r="AA17" s="96">
        <f>+SUMIFS(APD.MU!$F:$F,APD.MU!$H:$H,Total!$B17,APD.MU!$A:$A,Total!AA$6)</f>
        <v>0</v>
      </c>
      <c r="AB17" s="96">
        <f>+SUMIFS(APD.MU!$F:$F,APD.MU!$H:$H,Total!$B17,APD.MU!$A:$A,Total!AB$6)</f>
        <v>0</v>
      </c>
      <c r="AC17" s="97">
        <f>+SUM(Q17:AB17)</f>
        <v>25288</v>
      </c>
      <c r="AE17" s="97"/>
    </row>
    <row r="18" spans="1:31" s="18" customFormat="1" x14ac:dyDescent="0.2">
      <c r="A18" s="16" t="s">
        <v>337</v>
      </c>
      <c r="B18" s="17" t="s">
        <v>270</v>
      </c>
      <c r="C18" s="95"/>
      <c r="D18" s="95"/>
      <c r="E18" s="95"/>
      <c r="F18" s="96"/>
      <c r="G18" s="96"/>
      <c r="H18" s="96"/>
      <c r="I18" s="96"/>
      <c r="J18" s="96"/>
      <c r="K18" s="96"/>
      <c r="L18" s="96"/>
      <c r="M18" s="96"/>
      <c r="N18" s="96"/>
      <c r="O18" s="97">
        <f t="shared" ref="O18:O20" si="8">+SUM(C18:N18)</f>
        <v>0</v>
      </c>
      <c r="P18" s="98"/>
      <c r="Q18" s="96">
        <f>+SUMIFS(APD.MU!$F:$F,APD.MU!$H:$H,Total!$B18,APD.MU!$A:$A,Total!Q$6)</f>
        <v>2451.16</v>
      </c>
      <c r="R18" s="96">
        <f>+SUMIFS(APD.MU!$F:$F,APD.MU!$H:$H,Total!$B18,APD.MU!$A:$A,Total!R$6)</f>
        <v>4900.16</v>
      </c>
      <c r="S18" s="96">
        <f>+SUMIFS(APD.MU!$F:$F,APD.MU!$H:$H,Total!$B18,APD.MU!$A:$A,Total!S$6)</f>
        <v>7337.3</v>
      </c>
      <c r="T18" s="96">
        <f>+SUMIFS(APD.MU!$F:$F,APD.MU!$H:$H,Total!$B18,APD.MU!$A:$A,Total!T$6)</f>
        <v>7863.25</v>
      </c>
      <c r="U18" s="96">
        <f>+SUMIFS(APD.MU!$F:$F,APD.MU!$H:$H,Total!$B18,APD.MU!$A:$A,Total!U$6)</f>
        <v>0</v>
      </c>
      <c r="V18" s="96">
        <f>+SUMIFS(APD.MU!$F:$F,APD.MU!$H:$H,Total!$B18,APD.MU!$A:$A,Total!V$6)</f>
        <v>0</v>
      </c>
      <c r="W18" s="96">
        <f>+SUMIFS(APD.MU!$F:$F,APD.MU!$H:$H,Total!$B18,APD.MU!$A:$A,Total!W$6)</f>
        <v>0</v>
      </c>
      <c r="X18" s="96">
        <f>+SUMIFS(APD.MU!$F:$F,APD.MU!$H:$H,Total!$B18,APD.MU!$A:$A,Total!X$6)</f>
        <v>0</v>
      </c>
      <c r="Y18" s="96">
        <f>+SUMIFS(APD.MU!$F:$F,APD.MU!$H:$H,Total!$B18,APD.MU!$A:$A,Total!Y$6)</f>
        <v>0</v>
      </c>
      <c r="Z18" s="96">
        <f>+SUMIFS(APD.MU!$F:$F,APD.MU!$H:$H,Total!$B18,APD.MU!$A:$A,Total!Z$6)</f>
        <v>0</v>
      </c>
      <c r="AA18" s="96">
        <f>+SUMIFS(APD.MU!$F:$F,APD.MU!$H:$H,Total!$B18,APD.MU!$A:$A,Total!AA$6)</f>
        <v>0</v>
      </c>
      <c r="AB18" s="96">
        <f>+SUMIFS(APD.MU!$F:$F,APD.MU!$H:$H,Total!$B18,APD.MU!$A:$A,Total!AB$6)</f>
        <v>0</v>
      </c>
      <c r="AC18" s="97">
        <f t="shared" ref="AC18:AC20" si="9">+SUM(Q18:AB18)</f>
        <v>22551.87</v>
      </c>
      <c r="AE18" s="97"/>
    </row>
    <row r="19" spans="1:31" s="18" customFormat="1" x14ac:dyDescent="0.2">
      <c r="A19" s="16" t="s">
        <v>338</v>
      </c>
      <c r="B19" s="17" t="s">
        <v>341</v>
      </c>
      <c r="C19" s="95"/>
      <c r="D19" s="95"/>
      <c r="E19" s="95"/>
      <c r="F19" s="96"/>
      <c r="G19" s="96"/>
      <c r="H19" s="96"/>
      <c r="I19" s="96"/>
      <c r="J19" s="96"/>
      <c r="K19" s="96"/>
      <c r="L19" s="96"/>
      <c r="M19" s="96"/>
      <c r="N19" s="96"/>
      <c r="O19" s="97">
        <f t="shared" si="8"/>
        <v>0</v>
      </c>
      <c r="P19" s="98"/>
      <c r="Q19" s="96">
        <f>+SUMIFS(APD.MU!$F:$F,APD.MU!$H:$H,Total!$B19,APD.MU!$A:$A,Total!Q$6)</f>
        <v>1408.3999999999992</v>
      </c>
      <c r="R19" s="96">
        <f>+SUMIFS(APD.MU!$F:$F,APD.MU!$H:$H,Total!$B19,APD.MU!$A:$A,Total!R$6)</f>
        <v>846.74</v>
      </c>
      <c r="S19" s="96">
        <f>+SUMIFS(APD.MU!$F:$F,APD.MU!$H:$H,Total!$B19,APD.MU!$A:$A,Total!S$6)</f>
        <v>0</v>
      </c>
      <c r="T19" s="96">
        <f>+SUMIFS(APD.MU!$F:$F,APD.MU!$H:$H,Total!$B19,APD.MU!$A:$A,Total!T$6)</f>
        <v>2361.54</v>
      </c>
      <c r="U19" s="96">
        <f>+SUMIFS(APD.MU!$F:$F,APD.MU!$H:$H,Total!$B19,APD.MU!$A:$A,Total!U$6)</f>
        <v>0</v>
      </c>
      <c r="V19" s="96">
        <f>+SUMIFS(APD.MU!$F:$F,APD.MU!$H:$H,Total!$B19,APD.MU!$A:$A,Total!V$6)</f>
        <v>0</v>
      </c>
      <c r="W19" s="96">
        <f>+SUMIFS(APD.MU!$F:$F,APD.MU!$H:$H,Total!$B19,APD.MU!$A:$A,Total!W$6)</f>
        <v>0</v>
      </c>
      <c r="X19" s="96">
        <f>+SUMIFS(APD.MU!$F:$F,APD.MU!$H:$H,Total!$B19,APD.MU!$A:$A,Total!X$6)</f>
        <v>0</v>
      </c>
      <c r="Y19" s="96">
        <f>+SUMIFS(APD.MU!$F:$F,APD.MU!$H:$H,Total!$B19,APD.MU!$A:$A,Total!Y$6)</f>
        <v>0</v>
      </c>
      <c r="Z19" s="96">
        <f>+SUMIFS(APD.MU!$F:$F,APD.MU!$H:$H,Total!$B19,APD.MU!$A:$A,Total!Z$6)</f>
        <v>0</v>
      </c>
      <c r="AA19" s="96">
        <f>+SUMIFS(APD.MU!$F:$F,APD.MU!$H:$H,Total!$B19,APD.MU!$A:$A,Total!AA$6)</f>
        <v>0</v>
      </c>
      <c r="AB19" s="96">
        <f>+SUMIFS(APD.MU!$F:$F,APD.MU!$H:$H,Total!$B19,APD.MU!$A:$A,Total!AB$6)</f>
        <v>0</v>
      </c>
      <c r="AC19" s="97">
        <f t="shared" si="9"/>
        <v>4616.6799999999994</v>
      </c>
      <c r="AE19" s="97"/>
    </row>
    <row r="20" spans="1:31" s="18" customFormat="1" x14ac:dyDescent="0.2">
      <c r="A20" s="16" t="s">
        <v>339</v>
      </c>
      <c r="B20" s="17" t="s">
        <v>342</v>
      </c>
      <c r="C20" s="95"/>
      <c r="D20" s="95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7">
        <f t="shared" si="8"/>
        <v>0</v>
      </c>
      <c r="P20" s="98"/>
      <c r="Q20" s="96">
        <f>+SUMIFS(APD.MU!$F:$F,APD.MU!$H:$H,Total!$B20,APD.MU!$A:$A,Total!Q$6)</f>
        <v>0</v>
      </c>
      <c r="R20" s="96">
        <f>+SUMIFS(APD.MU!$F:$F,APD.MU!$H:$H,Total!$B20,APD.MU!$A:$A,Total!R$6)</f>
        <v>0</v>
      </c>
      <c r="S20" s="96">
        <f>+SUMIFS(APD.MU!$F:$F,APD.MU!$H:$H,Total!$B20,APD.MU!$A:$A,Total!S$6)</f>
        <v>0</v>
      </c>
      <c r="T20" s="96">
        <f>+SUMIFS(APD.MU!$F:$F,APD.MU!$H:$H,Total!$B20,APD.MU!$A:$A,Total!T$6)</f>
        <v>0</v>
      </c>
      <c r="U20" s="96">
        <f>+SUMIFS(APD.MU!$F:$F,APD.MU!$H:$H,Total!$B20,APD.MU!$A:$A,Total!U$6)</f>
        <v>0</v>
      </c>
      <c r="V20" s="96">
        <f>+SUMIFS(APD.MU!$F:$F,APD.MU!$H:$H,Total!$B20,APD.MU!$A:$A,Total!V$6)</f>
        <v>0</v>
      </c>
      <c r="W20" s="96">
        <f>+SUMIFS(APD.MU!$F:$F,APD.MU!$H:$H,Total!$B20,APD.MU!$A:$A,Total!W$6)</f>
        <v>0</v>
      </c>
      <c r="X20" s="96">
        <f>+SUMIFS(APD.MU!$F:$F,APD.MU!$H:$H,Total!$B20,APD.MU!$A:$A,Total!X$6)</f>
        <v>0</v>
      </c>
      <c r="Y20" s="96">
        <f>+SUMIFS(APD.MU!$F:$F,APD.MU!$H:$H,Total!$B20,APD.MU!$A:$A,Total!Y$6)</f>
        <v>0</v>
      </c>
      <c r="Z20" s="96">
        <f>+SUMIFS(APD.MU!$F:$F,APD.MU!$H:$H,Total!$B20,APD.MU!$A:$A,Total!Z$6)</f>
        <v>0</v>
      </c>
      <c r="AA20" s="96">
        <f>+SUMIFS(APD.MU!$F:$F,APD.MU!$H:$H,Total!$B20,APD.MU!$A:$A,Total!AA$6)</f>
        <v>0</v>
      </c>
      <c r="AB20" s="96">
        <f>+SUMIFS(APD.MU!$F:$F,APD.MU!$H:$H,Total!$B20,APD.MU!$A:$A,Total!AB$6)</f>
        <v>0</v>
      </c>
      <c r="AC20" s="97">
        <f t="shared" si="9"/>
        <v>0</v>
      </c>
      <c r="AE20" s="97"/>
    </row>
    <row r="21" spans="1:31" s="5" customFormat="1" ht="20" x14ac:dyDescent="0.25">
      <c r="A21" s="15" t="s">
        <v>198</v>
      </c>
      <c r="B21" s="10"/>
      <c r="C21" s="90">
        <f>+C22+C28</f>
        <v>6952.1429487931546</v>
      </c>
      <c r="D21" s="90">
        <f t="shared" ref="D21:N21" si="10">+D22+D28</f>
        <v>30537.347536634548</v>
      </c>
      <c r="E21" s="90">
        <f t="shared" si="10"/>
        <v>29375.024750928773</v>
      </c>
      <c r="F21" s="90">
        <f t="shared" si="10"/>
        <v>34844.179966143536</v>
      </c>
      <c r="G21" s="90">
        <f t="shared" si="10"/>
        <v>36854.773274398896</v>
      </c>
      <c r="H21" s="90">
        <f t="shared" si="10"/>
        <v>39039.077581854472</v>
      </c>
      <c r="I21" s="90">
        <f t="shared" si="10"/>
        <v>39152.898828657504</v>
      </c>
      <c r="J21" s="90">
        <f t="shared" si="10"/>
        <v>41450.801503511051</v>
      </c>
      <c r="K21" s="90">
        <f t="shared" si="10"/>
        <v>41652.678055714459</v>
      </c>
      <c r="L21" s="90">
        <f t="shared" si="10"/>
        <v>44118.926958680117</v>
      </c>
      <c r="M21" s="90">
        <f t="shared" si="10"/>
        <v>46796.416447026786</v>
      </c>
      <c r="N21" s="90">
        <f t="shared" si="10"/>
        <v>48703.431615049638</v>
      </c>
      <c r="O21" s="91">
        <f>+SUM(C21:N21)</f>
        <v>439477.69946739293</v>
      </c>
      <c r="P21" s="99"/>
      <c r="Q21" s="90">
        <f>+Q22+Q28</f>
        <v>7297.01</v>
      </c>
      <c r="R21" s="90">
        <f t="shared" ref="R21:AB21" si="11">+R22+R28</f>
        <v>5474.9309371554573</v>
      </c>
      <c r="S21" s="90">
        <f t="shared" si="11"/>
        <v>16025.486440677965</v>
      </c>
      <c r="T21" s="90">
        <f t="shared" si="11"/>
        <v>6839.7699999999995</v>
      </c>
      <c r="U21" s="90">
        <f t="shared" si="11"/>
        <v>0</v>
      </c>
      <c r="V21" s="90">
        <f t="shared" si="11"/>
        <v>0</v>
      </c>
      <c r="W21" s="90">
        <f t="shared" si="11"/>
        <v>0</v>
      </c>
      <c r="X21" s="90">
        <f t="shared" si="11"/>
        <v>0</v>
      </c>
      <c r="Y21" s="90">
        <f t="shared" si="11"/>
        <v>0</v>
      </c>
      <c r="Z21" s="90">
        <f t="shared" si="11"/>
        <v>0</v>
      </c>
      <c r="AA21" s="90">
        <f t="shared" si="11"/>
        <v>0</v>
      </c>
      <c r="AB21" s="90">
        <f t="shared" si="11"/>
        <v>0</v>
      </c>
      <c r="AC21" s="91">
        <f>+SUM(Q21:AB21)</f>
        <v>35637.197377833421</v>
      </c>
      <c r="AE21" s="91">
        <f>O21-AC21</f>
        <v>403840.50208955951</v>
      </c>
    </row>
    <row r="22" spans="1:31" s="31" customFormat="1" ht="14" x14ac:dyDescent="0.2">
      <c r="A22" s="69" t="s">
        <v>141</v>
      </c>
      <c r="B22" s="69"/>
      <c r="C22" s="92">
        <v>6952.1429487931546</v>
      </c>
      <c r="D22" s="92">
        <v>6204.8472158585064</v>
      </c>
      <c r="E22" s="92">
        <v>7658.0594954239996</v>
      </c>
      <c r="F22" s="92">
        <v>8040.9717321595317</v>
      </c>
      <c r="G22" s="92">
        <v>8711.3722118405294</v>
      </c>
      <c r="H22" s="92">
        <v>8549.2748404126178</v>
      </c>
      <c r="I22" s="92">
        <v>9230.4368872133382</v>
      </c>
      <c r="J22" s="92">
        <v>9144.2723982643602</v>
      </c>
      <c r="K22" s="92">
        <v>9647.724661789196</v>
      </c>
      <c r="L22" s="92">
        <v>10351.890642417922</v>
      </c>
      <c r="M22" s="92">
        <v>10564.799198564053</v>
      </c>
      <c r="N22" s="92">
        <v>11726.634420075445</v>
      </c>
      <c r="O22" s="93">
        <f>+SUM(C22:N22)</f>
        <v>106782.42665281265</v>
      </c>
      <c r="P22" s="94"/>
      <c r="Q22" s="92">
        <f>+SUM(Q23:Q27)</f>
        <v>6439.1</v>
      </c>
      <c r="R22" s="92">
        <f t="shared" ref="R22" si="12">+SUM(R23:R27)</f>
        <v>4004.8809371554571</v>
      </c>
      <c r="S22" s="92">
        <f t="shared" ref="S22" si="13">+SUM(S23:S27)</f>
        <v>6242.4264406779657</v>
      </c>
      <c r="T22" s="92">
        <f t="shared" ref="T22" si="14">+SUM(T23:T27)</f>
        <v>6839.7699999999995</v>
      </c>
      <c r="U22" s="92">
        <f t="shared" ref="U22" si="15">+SUM(U23:U27)</f>
        <v>0</v>
      </c>
      <c r="V22" s="92">
        <f t="shared" ref="V22" si="16">+SUM(V23:V27)</f>
        <v>0</v>
      </c>
      <c r="W22" s="92">
        <f t="shared" ref="W22" si="17">+SUM(W23:W27)</f>
        <v>0</v>
      </c>
      <c r="X22" s="92">
        <f t="shared" ref="X22" si="18">+SUM(X23:X27)</f>
        <v>0</v>
      </c>
      <c r="Y22" s="92">
        <f t="shared" ref="Y22" si="19">+SUM(Y23:Y27)</f>
        <v>0</v>
      </c>
      <c r="Z22" s="92">
        <f t="shared" ref="Z22" si="20">+SUM(Z23:Z27)</f>
        <v>0</v>
      </c>
      <c r="AA22" s="92">
        <f t="shared" ref="AA22" si="21">+SUM(AA23:AA27)</f>
        <v>0</v>
      </c>
      <c r="AB22" s="92">
        <f t="shared" ref="AB22" si="22">+SUM(AB23:AB27)</f>
        <v>0</v>
      </c>
      <c r="AC22" s="93">
        <f>+SUM(Q22:AB22)</f>
        <v>23526.177377833425</v>
      </c>
      <c r="AE22" s="93">
        <f>O22-AC22</f>
        <v>83256.249274979229</v>
      </c>
    </row>
    <row r="23" spans="1:31" s="5" customFormat="1" x14ac:dyDescent="0.2">
      <c r="A23" s="16" t="s">
        <v>155</v>
      </c>
      <c r="B23" s="17" t="s">
        <v>227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>
        <f>+SUM(C23:N23)</f>
        <v>0</v>
      </c>
      <c r="P23" s="98"/>
      <c r="Q23" s="96">
        <f>+SUMIFS(MA.ENT!$F:$F,MA.ENT!$A:$A,Total!Q$6,MA.ENT!$H:$H,Total!$B23)</f>
        <v>6143.42</v>
      </c>
      <c r="R23" s="96">
        <f>+SUMIFS(MA.ENT!$F:$F,MA.ENT!$A:$A,Total!R$6,MA.ENT!$H:$H,Total!$B23)</f>
        <v>3740.8709371554573</v>
      </c>
      <c r="S23" s="96">
        <f>+SUMIFS(MA.ENT!$F:$F,MA.ENT!$A:$A,Total!S$6,MA.ENT!$H:$H,Total!$B23)</f>
        <v>6166.76</v>
      </c>
      <c r="T23" s="96">
        <f>+SUMIFS(MA.ENT!$F:$F,MA.ENT!$A:$A,Total!T$6,MA.ENT!$H:$H,Total!$B23)</f>
        <v>6332.37</v>
      </c>
      <c r="U23" s="96">
        <f>+SUMIFS(MA.ENT!$F:$F,MA.ENT!$A:$A,Total!U$6,MA.ENT!$H:$H,Total!$B23)</f>
        <v>0</v>
      </c>
      <c r="V23" s="96">
        <f>+SUMIFS(MA.ENT!$F:$F,MA.ENT!$A:$A,Total!V$6,MA.ENT!$H:$H,Total!$B23)</f>
        <v>0</v>
      </c>
      <c r="W23" s="96">
        <f>+SUMIFS(MA.ENT!$F:$F,MA.ENT!$A:$A,Total!W$6,MA.ENT!$H:$H,Total!$B23)</f>
        <v>0</v>
      </c>
      <c r="X23" s="96">
        <f>+SUMIFS(MA.ENT!$F:$F,MA.ENT!$A:$A,Total!X$6,MA.ENT!$H:$H,Total!$B23)</f>
        <v>0</v>
      </c>
      <c r="Y23" s="96">
        <f>+SUMIFS(MA.ENT!$F:$F,MA.ENT!$A:$A,Total!Y$6,MA.ENT!$H:$H,Total!$B23)</f>
        <v>0</v>
      </c>
      <c r="Z23" s="96">
        <f>+SUMIFS(MA.ENT!$F:$F,MA.ENT!$A:$A,Total!Z$6,MA.ENT!$H:$H,Total!$B23)</f>
        <v>0</v>
      </c>
      <c r="AA23" s="96">
        <f>+SUMIFS(MA.ENT!$F:$F,MA.ENT!$A:$A,Total!AA$6,MA.ENT!$H:$H,Total!$B23)</f>
        <v>0</v>
      </c>
      <c r="AB23" s="96">
        <f>+SUMIFS(MA.ENT!$F:$F,MA.ENT!$A:$A,Total!AB$6,MA.ENT!$H:$H,Total!$B23)</f>
        <v>0</v>
      </c>
      <c r="AC23" s="97">
        <f>+SUM(Q23:AB23)</f>
        <v>22383.420937155457</v>
      </c>
      <c r="AE23" s="97"/>
    </row>
    <row r="24" spans="1:31" s="5" customFormat="1" x14ac:dyDescent="0.2">
      <c r="A24" s="16" t="s">
        <v>158</v>
      </c>
      <c r="B24" s="17" t="s">
        <v>157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7">
        <f t="shared" ref="O24:O27" si="23">+SUM(C24:N24)</f>
        <v>0</v>
      </c>
      <c r="P24" s="98"/>
      <c r="Q24" s="96">
        <f>+SUMIFS(MA.ENT!$F:$F,MA.ENT!$A:$A,Total!Q$6,MA.ENT!$H:$H,Total!$B24)</f>
        <v>0</v>
      </c>
      <c r="R24" s="96">
        <f>+SUMIFS(MA.ENT!$F:$F,MA.ENT!$A:$A,Total!R$6,MA.ENT!$H:$H,Total!$B24)</f>
        <v>0</v>
      </c>
      <c r="S24" s="96">
        <f>+SUMIFS(MA.ENT!$F:$F,MA.ENT!$A:$A,Total!S$6,MA.ENT!$H:$H,Total!$B24)</f>
        <v>1271.1864406779662</v>
      </c>
      <c r="T24" s="96">
        <f>+SUMIFS(MA.ENT!$F:$F,MA.ENT!$A:$A,Total!T$6,MA.ENT!$H:$H,Total!$B24)</f>
        <v>0</v>
      </c>
      <c r="U24" s="96">
        <f>+SUMIFS(MA.ENT!$F:$F,MA.ENT!$A:$A,Total!U$6,MA.ENT!$H:$H,Total!$B24)</f>
        <v>0</v>
      </c>
      <c r="V24" s="96">
        <f>+SUMIFS(MA.ENT!$F:$F,MA.ENT!$A:$A,Total!V$6,MA.ENT!$H:$H,Total!$B24)</f>
        <v>0</v>
      </c>
      <c r="W24" s="96">
        <f>+SUMIFS(MA.ENT!$F:$F,MA.ENT!$A:$A,Total!W$6,MA.ENT!$H:$H,Total!$B24)</f>
        <v>0</v>
      </c>
      <c r="X24" s="96">
        <f>+SUMIFS(MA.ENT!$F:$F,MA.ENT!$A:$A,Total!X$6,MA.ENT!$H:$H,Total!$B24)</f>
        <v>0</v>
      </c>
      <c r="Y24" s="96">
        <f>+SUMIFS(MA.ENT!$F:$F,MA.ENT!$A:$A,Total!Y$6,MA.ENT!$H:$H,Total!$B24)</f>
        <v>0</v>
      </c>
      <c r="Z24" s="96">
        <f>+SUMIFS(MA.ENT!$F:$F,MA.ENT!$A:$A,Total!Z$6,MA.ENT!$H:$H,Total!$B24)</f>
        <v>0</v>
      </c>
      <c r="AA24" s="96">
        <f>+SUMIFS(MA.ENT!$F:$F,MA.ENT!$A:$A,Total!AA$6,MA.ENT!$H:$H,Total!$B24)</f>
        <v>0</v>
      </c>
      <c r="AB24" s="96">
        <f>+SUMIFS(MA.ENT!$F:$F,MA.ENT!$A:$A,Total!AB$6,MA.ENT!$H:$H,Total!$B24)</f>
        <v>0</v>
      </c>
      <c r="AC24" s="97">
        <f t="shared" ref="AC24:AC27" si="24">+SUM(Q24:AB24)</f>
        <v>1271.1864406779662</v>
      </c>
      <c r="AE24" s="97"/>
    </row>
    <row r="25" spans="1:31" s="5" customFormat="1" x14ac:dyDescent="0.2">
      <c r="A25" s="16" t="s">
        <v>159</v>
      </c>
      <c r="B25" s="17" t="s">
        <v>160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7">
        <f t="shared" si="23"/>
        <v>0</v>
      </c>
      <c r="P25" s="98"/>
      <c r="Q25" s="96">
        <f>+SUMIFS(MA.ENT!$F:$F,MA.ENT!$A:$A,Total!Q$6,MA.ENT!$H:$H,Total!$B25)</f>
        <v>276.68</v>
      </c>
      <c r="R25" s="96">
        <f>+SUMIFS(MA.ENT!$F:$F,MA.ENT!$A:$A,Total!R$6,MA.ENT!$H:$H,Total!$B25)</f>
        <v>220.51</v>
      </c>
      <c r="S25" s="96">
        <f>+SUMIFS(MA.ENT!$F:$F,MA.ENT!$A:$A,Total!S$6,MA.ENT!$H:$H,Total!$B25)</f>
        <v>0</v>
      </c>
      <c r="T25" s="96">
        <f>+SUMIFS(MA.ENT!$F:$F,MA.ENT!$A:$A,Total!T$6,MA.ENT!$H:$H,Total!$B25)</f>
        <v>488.4</v>
      </c>
      <c r="U25" s="96">
        <f>+SUMIFS(MA.ENT!$F:$F,MA.ENT!$A:$A,Total!U$6,MA.ENT!$H:$H,Total!$B25)</f>
        <v>0</v>
      </c>
      <c r="V25" s="96">
        <f>+SUMIFS(MA.ENT!$F:$F,MA.ENT!$A:$A,Total!V$6,MA.ENT!$H:$H,Total!$B25)</f>
        <v>0</v>
      </c>
      <c r="W25" s="96">
        <f>+SUMIFS(MA.ENT!$F:$F,MA.ENT!$A:$A,Total!W$6,MA.ENT!$H:$H,Total!$B25)</f>
        <v>0</v>
      </c>
      <c r="X25" s="96">
        <f>+SUMIFS(MA.ENT!$F:$F,MA.ENT!$A:$A,Total!X$6,MA.ENT!$H:$H,Total!$B25)</f>
        <v>0</v>
      </c>
      <c r="Y25" s="96">
        <f>+SUMIFS(MA.ENT!$F:$F,MA.ENT!$A:$A,Total!Y$6,MA.ENT!$H:$H,Total!$B25)</f>
        <v>0</v>
      </c>
      <c r="Z25" s="96">
        <f>+SUMIFS(MA.ENT!$F:$F,MA.ENT!$A:$A,Total!Z$6,MA.ENT!$H:$H,Total!$B25)</f>
        <v>0</v>
      </c>
      <c r="AA25" s="96">
        <f>+SUMIFS(MA.ENT!$F:$F,MA.ENT!$A:$A,Total!AA$6,MA.ENT!$H:$H,Total!$B25)</f>
        <v>0</v>
      </c>
      <c r="AB25" s="96">
        <f>+SUMIFS(MA.ENT!$F:$F,MA.ENT!$A:$A,Total!AB$6,MA.ENT!$H:$H,Total!$B25)</f>
        <v>0</v>
      </c>
      <c r="AC25" s="97">
        <f t="shared" si="24"/>
        <v>985.58999999999992</v>
      </c>
      <c r="AE25" s="97"/>
    </row>
    <row r="26" spans="1:31" s="5" customFormat="1" x14ac:dyDescent="0.2">
      <c r="A26" s="16" t="s">
        <v>156</v>
      </c>
      <c r="B26" s="17" t="s">
        <v>161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7">
        <f t="shared" si="23"/>
        <v>0</v>
      </c>
      <c r="P26" s="98"/>
      <c r="Q26" s="96">
        <f>+SUMIFS(MA.ENT!$F:$F,MA.ENT!$A:$A,Total!Q$6,MA.ENT!$H:$H,Total!$B26)</f>
        <v>0</v>
      </c>
      <c r="R26" s="96">
        <f>+SUMIFS(MA.ENT!$F:$F,MA.ENT!$A:$A,Total!R$6,MA.ENT!$H:$H,Total!$B26)</f>
        <v>0</v>
      </c>
      <c r="S26" s="96">
        <f>+SUMIFS(MA.ENT!$F:$F,MA.ENT!$A:$A,Total!S$6,MA.ENT!$H:$H,Total!$B26)</f>
        <v>0</v>
      </c>
      <c r="T26" s="96">
        <f>+SUMIFS(MA.ENT!$F:$F,MA.ENT!$A:$A,Total!T$6,MA.ENT!$H:$H,Total!$B26)</f>
        <v>0</v>
      </c>
      <c r="U26" s="96">
        <f>+SUMIFS(MA.ENT!$F:$F,MA.ENT!$A:$A,Total!U$6,MA.ENT!$H:$H,Total!$B26)</f>
        <v>0</v>
      </c>
      <c r="V26" s="96">
        <f>+SUMIFS(MA.ENT!$F:$F,MA.ENT!$A:$A,Total!V$6,MA.ENT!$H:$H,Total!$B26)</f>
        <v>0</v>
      </c>
      <c r="W26" s="96">
        <f>+SUMIFS(MA.ENT!$F:$F,MA.ENT!$A:$A,Total!W$6,MA.ENT!$H:$H,Total!$B26)</f>
        <v>0</v>
      </c>
      <c r="X26" s="96">
        <f>+SUMIFS(MA.ENT!$F:$F,MA.ENT!$A:$A,Total!X$6,MA.ENT!$H:$H,Total!$B26)</f>
        <v>0</v>
      </c>
      <c r="Y26" s="96">
        <f>+SUMIFS(MA.ENT!$F:$F,MA.ENT!$A:$A,Total!Y$6,MA.ENT!$H:$H,Total!$B26)</f>
        <v>0</v>
      </c>
      <c r="Z26" s="96">
        <f>+SUMIFS(MA.ENT!$F:$F,MA.ENT!$A:$A,Total!Z$6,MA.ENT!$H:$H,Total!$B26)</f>
        <v>0</v>
      </c>
      <c r="AA26" s="96">
        <f>+SUMIFS(MA.ENT!$F:$F,MA.ENT!$A:$A,Total!AA$6,MA.ENT!$H:$H,Total!$B26)</f>
        <v>0</v>
      </c>
      <c r="AB26" s="96">
        <f>+SUMIFS(MA.ENT!$F:$F,MA.ENT!$A:$A,Total!AB$6,MA.ENT!$H:$H,Total!$B26)</f>
        <v>0</v>
      </c>
      <c r="AC26" s="97">
        <f t="shared" si="24"/>
        <v>0</v>
      </c>
      <c r="AE26" s="97"/>
    </row>
    <row r="27" spans="1:31" s="5" customFormat="1" x14ac:dyDescent="0.2">
      <c r="A27" s="16" t="s">
        <v>200</v>
      </c>
      <c r="B27" s="17" t="s">
        <v>199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7">
        <f t="shared" si="23"/>
        <v>0</v>
      </c>
      <c r="P27" s="98"/>
      <c r="Q27" s="96">
        <f>+SUMIFS(MA.ENT!$F:$F,MA.ENT!$A:$A,Total!Q$6,MA.ENT!$H:$H,Total!$B27)</f>
        <v>19</v>
      </c>
      <c r="R27" s="96">
        <f>+SUMIFS(MA.ENT!$F:$F,MA.ENT!$A:$A,Total!R$6,MA.ENT!$H:$H,Total!$B27)</f>
        <v>43.5</v>
      </c>
      <c r="S27" s="96">
        <f>+SUMIFS(MA.ENT!$F:$F,MA.ENT!$A:$A,Total!S$6,MA.ENT!$H:$H,Total!$B27)</f>
        <v>-1195.52</v>
      </c>
      <c r="T27" s="96">
        <f>+SUMIFS(MA.ENT!$F:$F,MA.ENT!$A:$A,Total!T$6,MA.ENT!$H:$H,Total!$B27)</f>
        <v>19</v>
      </c>
      <c r="U27" s="96">
        <f>+SUMIFS(MA.ENT!$F:$F,MA.ENT!$A:$A,Total!U$6,MA.ENT!$H:$H,Total!$B27)</f>
        <v>0</v>
      </c>
      <c r="V27" s="96">
        <f>+SUMIFS(MA.ENT!$F:$F,MA.ENT!$A:$A,Total!V$6,MA.ENT!$H:$H,Total!$B27)</f>
        <v>0</v>
      </c>
      <c r="W27" s="96">
        <f>+SUMIFS(MA.ENT!$F:$F,MA.ENT!$A:$A,Total!W$6,MA.ENT!$H:$H,Total!$B27)</f>
        <v>0</v>
      </c>
      <c r="X27" s="96">
        <f>+SUMIFS(MA.ENT!$F:$F,MA.ENT!$A:$A,Total!X$6,MA.ENT!$H:$H,Total!$B27)</f>
        <v>0</v>
      </c>
      <c r="Y27" s="96">
        <f>+SUMIFS(MA.ENT!$F:$F,MA.ENT!$A:$A,Total!Y$6,MA.ENT!$H:$H,Total!$B27)</f>
        <v>0</v>
      </c>
      <c r="Z27" s="96">
        <f>+SUMIFS(MA.ENT!$F:$F,MA.ENT!$A:$A,Total!Z$6,MA.ENT!$H:$H,Total!$B27)</f>
        <v>0</v>
      </c>
      <c r="AA27" s="96">
        <f>+SUMIFS(MA.ENT!$F:$F,MA.ENT!$A:$A,Total!AA$6,MA.ENT!$H:$H,Total!$B27)</f>
        <v>0</v>
      </c>
      <c r="AB27" s="96">
        <f>+SUMIFS(MA.ENT!$F:$F,MA.ENT!$A:$A,Total!AB$6,MA.ENT!$H:$H,Total!$B27)</f>
        <v>0</v>
      </c>
      <c r="AC27" s="97">
        <f t="shared" si="24"/>
        <v>-1114.02</v>
      </c>
      <c r="AE27" s="97"/>
    </row>
    <row r="28" spans="1:31" s="31" customFormat="1" ht="14" x14ac:dyDescent="0.2">
      <c r="A28" s="69" t="s">
        <v>336</v>
      </c>
      <c r="B28" s="69"/>
      <c r="C28" s="100"/>
      <c r="D28" s="92">
        <v>24332.500320776042</v>
      </c>
      <c r="E28" s="92">
        <v>21716.965255504772</v>
      </c>
      <c r="F28" s="92">
        <v>26803.208233984002</v>
      </c>
      <c r="G28" s="92">
        <v>28143.401062558365</v>
      </c>
      <c r="H28" s="92">
        <v>30489.802741441854</v>
      </c>
      <c r="I28" s="92">
        <v>29922.461941444166</v>
      </c>
      <c r="J28" s="92">
        <v>32306.529105246689</v>
      </c>
      <c r="K28" s="92">
        <v>32004.953393925261</v>
      </c>
      <c r="L28" s="92">
        <v>33767.036316262194</v>
      </c>
      <c r="M28" s="92">
        <v>36231.617248462731</v>
      </c>
      <c r="N28" s="92">
        <v>36976.797194974191</v>
      </c>
      <c r="O28" s="93">
        <f>+SUM(C28:N28)</f>
        <v>332695.2728145803</v>
      </c>
      <c r="P28" s="94"/>
      <c r="Q28" s="92">
        <f t="shared" ref="Q28:AB28" si="25">+SUM(Q29:Q33)</f>
        <v>857.91</v>
      </c>
      <c r="R28" s="92">
        <f t="shared" si="25"/>
        <v>1470.05</v>
      </c>
      <c r="S28" s="92">
        <f t="shared" si="25"/>
        <v>9783.06</v>
      </c>
      <c r="T28" s="92">
        <f t="shared" si="25"/>
        <v>0</v>
      </c>
      <c r="U28" s="92">
        <f t="shared" si="25"/>
        <v>0</v>
      </c>
      <c r="V28" s="92">
        <f t="shared" si="25"/>
        <v>0</v>
      </c>
      <c r="W28" s="92">
        <f t="shared" si="25"/>
        <v>0</v>
      </c>
      <c r="X28" s="92">
        <f t="shared" si="25"/>
        <v>0</v>
      </c>
      <c r="Y28" s="92">
        <f t="shared" si="25"/>
        <v>0</v>
      </c>
      <c r="Z28" s="92">
        <f t="shared" si="25"/>
        <v>0</v>
      </c>
      <c r="AA28" s="92">
        <f t="shared" si="25"/>
        <v>0</v>
      </c>
      <c r="AB28" s="92">
        <f t="shared" si="25"/>
        <v>0</v>
      </c>
      <c r="AC28" s="93">
        <f>+SUM(Q28:AB28)</f>
        <v>12111.02</v>
      </c>
      <c r="AE28" s="93">
        <f>O28-AC28</f>
        <v>320584.25281458028</v>
      </c>
    </row>
    <row r="29" spans="1:31" s="18" customFormat="1" x14ac:dyDescent="0.2">
      <c r="A29" s="16" t="s">
        <v>442</v>
      </c>
      <c r="B29" s="17" t="s">
        <v>340</v>
      </c>
      <c r="C29" s="95"/>
      <c r="D29" s="95"/>
      <c r="E29" s="95"/>
      <c r="F29" s="96"/>
      <c r="G29" s="96"/>
      <c r="H29" s="96"/>
      <c r="I29" s="96"/>
      <c r="J29" s="96"/>
      <c r="K29" s="96"/>
      <c r="L29" s="96"/>
      <c r="M29" s="96"/>
      <c r="N29" s="96"/>
      <c r="O29" s="97">
        <f>+SUM(C29:N29)</f>
        <v>0</v>
      </c>
      <c r="P29" s="98"/>
      <c r="Q29" s="96">
        <f>+SUMIFS(APD.ENT!$F:$F,APD.ENT!$H:$H,Total!$B29,APD.ENT!$A:$A,Total!Q$6)</f>
        <v>0</v>
      </c>
      <c r="R29" s="96">
        <f>+SUMIFS(APD.ENT!$F:$F,APD.ENT!$H:$H,Total!$B29,APD.ENT!$A:$A,Total!R$6)</f>
        <v>0</v>
      </c>
      <c r="S29" s="96">
        <f>+SUMIFS(APD.ENT!$F:$F,APD.ENT!$H:$H,Total!$B29,APD.ENT!$A:$A,Total!S$6)</f>
        <v>0</v>
      </c>
      <c r="T29" s="96">
        <f>+SUMIFS(APD.ENT!$F:$F,APD.ENT!$H:$H,Total!$B29,APD.ENT!$A:$A,Total!T$6)</f>
        <v>0</v>
      </c>
      <c r="U29" s="96">
        <f>+SUMIFS(APD.ENT!$F:$F,APD.ENT!$H:$H,Total!$B29,APD.ENT!$A:$A,Total!U$6)</f>
        <v>0</v>
      </c>
      <c r="V29" s="96">
        <f>+SUMIFS(APD.ENT!$F:$F,APD.ENT!$H:$H,Total!$B29,APD.ENT!$A:$A,Total!V$6)</f>
        <v>0</v>
      </c>
      <c r="W29" s="96">
        <f>+SUMIFS(APD.ENT!$F:$F,APD.ENT!$H:$H,Total!$B29,APD.ENT!$A:$A,Total!W$6)</f>
        <v>0</v>
      </c>
      <c r="X29" s="96">
        <f>+SUMIFS(APD.ENT!$F:$F,APD.ENT!$H:$H,Total!$B29,APD.ENT!$A:$A,Total!X$6)</f>
        <v>0</v>
      </c>
      <c r="Y29" s="96">
        <f>+SUMIFS(APD.ENT!$F:$F,APD.ENT!$H:$H,Total!$B29,APD.ENT!$A:$A,Total!Y$6)</f>
        <v>0</v>
      </c>
      <c r="Z29" s="96">
        <f>+SUMIFS(APD.ENT!$F:$F,APD.ENT!$H:$H,Total!$B29,APD.ENT!$A:$A,Total!Z$6)</f>
        <v>0</v>
      </c>
      <c r="AA29" s="96">
        <f>+SUMIFS(APD.ENT!$F:$F,APD.ENT!$H:$H,Total!$B29,APD.ENT!$A:$A,Total!AA$6)</f>
        <v>0</v>
      </c>
      <c r="AB29" s="96">
        <f>+SUMIFS(APD.ENT!$F:$F,APD.ENT!$H:$H,Total!$B29,APD.ENT!$A:$A,Total!AB$6)</f>
        <v>0</v>
      </c>
      <c r="AC29" s="97">
        <f>+SUM(Q29:AB29)</f>
        <v>0</v>
      </c>
      <c r="AE29" s="97"/>
    </row>
    <row r="30" spans="1:31" s="18" customFormat="1" x14ac:dyDescent="0.2">
      <c r="A30" s="16" t="s">
        <v>443</v>
      </c>
      <c r="B30" s="17" t="s">
        <v>444</v>
      </c>
      <c r="C30" s="95"/>
      <c r="D30" s="95"/>
      <c r="E30" s="95"/>
      <c r="F30" s="96"/>
      <c r="G30" s="96"/>
      <c r="H30" s="96"/>
      <c r="I30" s="96"/>
      <c r="J30" s="96"/>
      <c r="K30" s="96"/>
      <c r="L30" s="96"/>
      <c r="M30" s="96"/>
      <c r="N30" s="96"/>
      <c r="O30" s="97">
        <f>+SUM(C30:N30)</f>
        <v>0</v>
      </c>
      <c r="P30" s="98"/>
      <c r="Q30" s="96">
        <f>+SUMIFS(APD.ENT!$F:$F,APD.ENT!$H:$H,Total!$B30,APD.ENT!$A:$A,Total!Q$6)</f>
        <v>0</v>
      </c>
      <c r="R30" s="96">
        <f>+SUMIFS(APD.ENT!$F:$F,APD.ENT!$H:$H,Total!$B30,APD.ENT!$A:$A,Total!R$6)</f>
        <v>1470.05</v>
      </c>
      <c r="S30" s="96">
        <f>+SUMIFS(APD.ENT!$F:$F,APD.ENT!$H:$H,Total!$B30,APD.ENT!$A:$A,Total!S$6)</f>
        <v>0</v>
      </c>
      <c r="T30" s="96">
        <f>+SUMIFS(APD.ENT!$F:$F,APD.ENT!$H:$H,Total!$B30,APD.ENT!$A:$A,Total!T$6)</f>
        <v>0</v>
      </c>
      <c r="U30" s="96">
        <f>+SUMIFS(APD.ENT!$F:$F,APD.ENT!$H:$H,Total!$B30,APD.ENT!$A:$A,Total!U$6)</f>
        <v>0</v>
      </c>
      <c r="V30" s="96">
        <f>+SUMIFS(APD.ENT!$F:$F,APD.ENT!$H:$H,Total!$B30,APD.ENT!$A:$A,Total!V$6)</f>
        <v>0</v>
      </c>
      <c r="W30" s="96">
        <f>+SUMIFS(APD.ENT!$F:$F,APD.ENT!$H:$H,Total!$B30,APD.ENT!$A:$A,Total!W$6)</f>
        <v>0</v>
      </c>
      <c r="X30" s="96">
        <f>+SUMIFS(APD.ENT!$F:$F,APD.ENT!$H:$H,Total!$B30,APD.ENT!$A:$A,Total!X$6)</f>
        <v>0</v>
      </c>
      <c r="Y30" s="96">
        <f>+SUMIFS(APD.ENT!$F:$F,APD.ENT!$H:$H,Total!$B30,APD.ENT!$A:$A,Total!Y$6)</f>
        <v>0</v>
      </c>
      <c r="Z30" s="96">
        <f>+SUMIFS(APD.ENT!$F:$F,APD.ENT!$H:$H,Total!$B30,APD.ENT!$A:$A,Total!Z$6)</f>
        <v>0</v>
      </c>
      <c r="AA30" s="96">
        <f>+SUMIFS(APD.ENT!$F:$F,APD.ENT!$H:$H,Total!$B30,APD.ENT!$A:$A,Total!AA$6)</f>
        <v>0</v>
      </c>
      <c r="AB30" s="96">
        <f>+SUMIFS(APD.ENT!$F:$F,APD.ENT!$H:$H,Total!$B30,APD.ENT!$A:$A,Total!AB$6)</f>
        <v>0</v>
      </c>
      <c r="AC30" s="97">
        <f>+SUM(Q30:AB30)</f>
        <v>1470.05</v>
      </c>
      <c r="AE30" s="97"/>
    </row>
    <row r="31" spans="1:31" s="18" customFormat="1" x14ac:dyDescent="0.2">
      <c r="A31" s="16" t="s">
        <v>337</v>
      </c>
      <c r="B31" s="17" t="s">
        <v>270</v>
      </c>
      <c r="C31" s="95"/>
      <c r="D31" s="95"/>
      <c r="E31" s="95"/>
      <c r="F31" s="96"/>
      <c r="G31" s="96"/>
      <c r="H31" s="96"/>
      <c r="I31" s="96"/>
      <c r="J31" s="96"/>
      <c r="K31" s="96"/>
      <c r="L31" s="96"/>
      <c r="M31" s="96"/>
      <c r="N31" s="96"/>
      <c r="O31" s="97">
        <f t="shared" ref="O31:O33" si="26">+SUM(C31:N31)</f>
        <v>0</v>
      </c>
      <c r="P31" s="98"/>
      <c r="Q31" s="96">
        <f>+SUMIFS(APD.ENT!$F:$F,APD.ENT!$H:$H,Total!$B31,APD.ENT!$A:$A,Total!Q$6)</f>
        <v>857.91</v>
      </c>
      <c r="R31" s="96">
        <f>+SUMIFS(APD.ENT!$F:$F,APD.ENT!$H:$H,Total!$B31,APD.ENT!$A:$A,Total!R$6)</f>
        <v>0</v>
      </c>
      <c r="S31" s="96">
        <f>+SUMIFS(APD.ENT!$F:$F,APD.ENT!$H:$H,Total!$B31,APD.ENT!$A:$A,Total!S$6)</f>
        <v>9783.06</v>
      </c>
      <c r="T31" s="96">
        <f>+SUMIFS(APD.ENT!$F:$F,APD.ENT!$H:$H,Total!$B31,APD.ENT!$A:$A,Total!T$6)</f>
        <v>0</v>
      </c>
      <c r="U31" s="96">
        <f>+SUMIFS(APD.ENT!$F:$F,APD.ENT!$H:$H,Total!$B31,APD.ENT!$A:$A,Total!U$6)</f>
        <v>0</v>
      </c>
      <c r="V31" s="96">
        <f>+SUMIFS(APD.ENT!$F:$F,APD.ENT!$H:$H,Total!$B31,APD.ENT!$A:$A,Total!V$6)</f>
        <v>0</v>
      </c>
      <c r="W31" s="96">
        <f>+SUMIFS(APD.ENT!$F:$F,APD.ENT!$H:$H,Total!$B31,APD.ENT!$A:$A,Total!W$6)</f>
        <v>0</v>
      </c>
      <c r="X31" s="96">
        <f>+SUMIFS(APD.ENT!$F:$F,APD.ENT!$H:$H,Total!$B31,APD.ENT!$A:$A,Total!X$6)</f>
        <v>0</v>
      </c>
      <c r="Y31" s="96">
        <f>+SUMIFS(APD.ENT!$F:$F,APD.ENT!$H:$H,Total!$B31,APD.ENT!$A:$A,Total!Y$6)</f>
        <v>0</v>
      </c>
      <c r="Z31" s="96">
        <f>+SUMIFS(APD.ENT!$F:$F,APD.ENT!$H:$H,Total!$B31,APD.ENT!$A:$A,Total!Z$6)</f>
        <v>0</v>
      </c>
      <c r="AA31" s="96">
        <f>+SUMIFS(APD.ENT!$F:$F,APD.ENT!$H:$H,Total!$B31,APD.ENT!$A:$A,Total!AA$6)</f>
        <v>0</v>
      </c>
      <c r="AB31" s="96">
        <f>+SUMIFS(APD.ENT!$F:$F,APD.ENT!$H:$H,Total!$B31,APD.ENT!$A:$A,Total!AB$6)</f>
        <v>0</v>
      </c>
      <c r="AC31" s="97">
        <f t="shared" ref="AC31:AC33" si="27">+SUM(Q31:AB31)</f>
        <v>10640.97</v>
      </c>
      <c r="AE31" s="97"/>
    </row>
    <row r="32" spans="1:31" s="18" customFormat="1" x14ac:dyDescent="0.2">
      <c r="A32" s="16" t="s">
        <v>338</v>
      </c>
      <c r="B32" s="17" t="s">
        <v>341</v>
      </c>
      <c r="C32" s="95"/>
      <c r="D32" s="95"/>
      <c r="E32" s="95"/>
      <c r="F32" s="96"/>
      <c r="G32" s="96"/>
      <c r="H32" s="96"/>
      <c r="I32" s="96"/>
      <c r="J32" s="96"/>
      <c r="K32" s="96"/>
      <c r="L32" s="96"/>
      <c r="M32" s="96"/>
      <c r="N32" s="96"/>
      <c r="O32" s="97">
        <f t="shared" si="26"/>
        <v>0</v>
      </c>
      <c r="P32" s="98"/>
      <c r="Q32" s="96">
        <f>+SUMIFS(APD.ENT!$F:$F,APD.ENT!$H:$H,Total!$B32,APD.ENT!$A:$A,Total!Q$6)</f>
        <v>0</v>
      </c>
      <c r="R32" s="96">
        <f>+SUMIFS(APD.ENT!$F:$F,APD.ENT!$H:$H,Total!$B32,APD.ENT!$A:$A,Total!R$6)</f>
        <v>0</v>
      </c>
      <c r="S32" s="96">
        <f>+SUMIFS(APD.ENT!$F:$F,APD.ENT!$H:$H,Total!$B32,APD.ENT!$A:$A,Total!S$6)</f>
        <v>0</v>
      </c>
      <c r="T32" s="96">
        <f>+SUMIFS(APD.ENT!$F:$F,APD.ENT!$H:$H,Total!$B32,APD.ENT!$A:$A,Total!T$6)</f>
        <v>0</v>
      </c>
      <c r="U32" s="96">
        <f>+SUMIFS(APD.ENT!$F:$F,APD.ENT!$H:$H,Total!$B32,APD.ENT!$A:$A,Total!U$6)</f>
        <v>0</v>
      </c>
      <c r="V32" s="96">
        <f>+SUMIFS(APD.ENT!$F:$F,APD.ENT!$H:$H,Total!$B32,APD.ENT!$A:$A,Total!V$6)</f>
        <v>0</v>
      </c>
      <c r="W32" s="96">
        <f>+SUMIFS(APD.ENT!$F:$F,APD.ENT!$H:$H,Total!$B32,APD.ENT!$A:$A,Total!W$6)</f>
        <v>0</v>
      </c>
      <c r="X32" s="96">
        <f>+SUMIFS(APD.ENT!$F:$F,APD.ENT!$H:$H,Total!$B32,APD.ENT!$A:$A,Total!X$6)</f>
        <v>0</v>
      </c>
      <c r="Y32" s="96">
        <f>+SUMIFS(APD.ENT!$F:$F,APD.ENT!$H:$H,Total!$B32,APD.ENT!$A:$A,Total!Y$6)</f>
        <v>0</v>
      </c>
      <c r="Z32" s="96">
        <f>+SUMIFS(APD.ENT!$F:$F,APD.ENT!$H:$H,Total!$B32,APD.ENT!$A:$A,Total!Z$6)</f>
        <v>0</v>
      </c>
      <c r="AA32" s="96">
        <f>+SUMIFS(APD.ENT!$F:$F,APD.ENT!$H:$H,Total!$B32,APD.ENT!$A:$A,Total!AA$6)</f>
        <v>0</v>
      </c>
      <c r="AB32" s="96">
        <f>+SUMIFS(APD.ENT!$F:$F,APD.ENT!$H:$H,Total!$B32,APD.ENT!$A:$A,Total!AB$6)</f>
        <v>0</v>
      </c>
      <c r="AC32" s="97">
        <f t="shared" si="27"/>
        <v>0</v>
      </c>
      <c r="AE32" s="97"/>
    </row>
    <row r="33" spans="1:31" s="18" customFormat="1" x14ac:dyDescent="0.2">
      <c r="A33" s="16" t="s">
        <v>339</v>
      </c>
      <c r="B33" s="17" t="s">
        <v>342</v>
      </c>
      <c r="C33" s="95"/>
      <c r="D33" s="95"/>
      <c r="E33" s="95"/>
      <c r="F33" s="96"/>
      <c r="G33" s="96"/>
      <c r="H33" s="96"/>
      <c r="I33" s="96"/>
      <c r="J33" s="96"/>
      <c r="K33" s="96"/>
      <c r="L33" s="96"/>
      <c r="M33" s="96"/>
      <c r="N33" s="96"/>
      <c r="O33" s="97">
        <f t="shared" si="26"/>
        <v>0</v>
      </c>
      <c r="P33" s="98"/>
      <c r="Q33" s="96">
        <f>+SUMIFS(APD.ENT!$F:$F,APD.ENT!$H:$H,Total!$B33,APD.ENT!$A:$A,Total!Q$6)</f>
        <v>0</v>
      </c>
      <c r="R33" s="96">
        <f>+SUMIFS(APD.ENT!$F:$F,APD.ENT!$H:$H,Total!$B33,APD.ENT!$A:$A,Total!R$6)</f>
        <v>0</v>
      </c>
      <c r="S33" s="96">
        <f>+SUMIFS(APD.ENT!$F:$F,APD.ENT!$H:$H,Total!$B33,APD.ENT!$A:$A,Total!S$6)</f>
        <v>0</v>
      </c>
      <c r="T33" s="96">
        <f>+SUMIFS(APD.ENT!$F:$F,APD.ENT!$H:$H,Total!$B33,APD.ENT!$A:$A,Total!T$6)</f>
        <v>0</v>
      </c>
      <c r="U33" s="96">
        <f>+SUMIFS(APD.ENT!$F:$F,APD.ENT!$H:$H,Total!$B33,APD.ENT!$A:$A,Total!U$6)</f>
        <v>0</v>
      </c>
      <c r="V33" s="96">
        <f>+SUMIFS(APD.ENT!$F:$F,APD.ENT!$H:$H,Total!$B33,APD.ENT!$A:$A,Total!V$6)</f>
        <v>0</v>
      </c>
      <c r="W33" s="96">
        <f>+SUMIFS(APD.ENT!$F:$F,APD.ENT!$H:$H,Total!$B33,APD.ENT!$A:$A,Total!W$6)</f>
        <v>0</v>
      </c>
      <c r="X33" s="96">
        <f>+SUMIFS(APD.ENT!$F:$F,APD.ENT!$H:$H,Total!$B33,APD.ENT!$A:$A,Total!X$6)</f>
        <v>0</v>
      </c>
      <c r="Y33" s="96">
        <f>+SUMIFS(APD.ENT!$F:$F,APD.ENT!$H:$H,Total!$B33,APD.ENT!$A:$A,Total!Y$6)</f>
        <v>0</v>
      </c>
      <c r="Z33" s="96">
        <f>+SUMIFS(APD.ENT!$F:$F,APD.ENT!$H:$H,Total!$B33,APD.ENT!$A:$A,Total!Z$6)</f>
        <v>0</v>
      </c>
      <c r="AA33" s="96">
        <f>+SUMIFS(APD.ENT!$F:$F,APD.ENT!$H:$H,Total!$B33,APD.ENT!$A:$A,Total!AA$6)</f>
        <v>0</v>
      </c>
      <c r="AB33" s="96">
        <f>+SUMIFS(APD.ENT!$F:$F,APD.ENT!$H:$H,Total!$B33,APD.ENT!$A:$A,Total!AB$6)</f>
        <v>0</v>
      </c>
      <c r="AC33" s="97">
        <f t="shared" si="27"/>
        <v>0</v>
      </c>
      <c r="AE33" s="97"/>
    </row>
    <row r="34" spans="1:31" s="6" customFormat="1" ht="20" x14ac:dyDescent="0.25">
      <c r="A34" s="15" t="s">
        <v>228</v>
      </c>
      <c r="B34" s="10"/>
      <c r="C34" s="90">
        <f>+C35+C41</f>
        <v>4738.5763477756236</v>
      </c>
      <c r="D34" s="90">
        <f t="shared" ref="D34:N34" si="28">+D35+D41</f>
        <v>21998.881341087283</v>
      </c>
      <c r="E34" s="90">
        <f t="shared" si="28"/>
        <v>21079.30376923149</v>
      </c>
      <c r="F34" s="90">
        <f t="shared" si="28"/>
        <v>25054.703740543868</v>
      </c>
      <c r="G34" s="90">
        <f t="shared" si="28"/>
        <v>26490.371086005267</v>
      </c>
      <c r="H34" s="90">
        <f t="shared" si="28"/>
        <v>28093.427693713038</v>
      </c>
      <c r="I34" s="90">
        <f t="shared" si="28"/>
        <v>28143.386818253806</v>
      </c>
      <c r="J34" s="90">
        <f t="shared" si="28"/>
        <v>29825.705772523117</v>
      </c>
      <c r="K34" s="90">
        <f t="shared" si="28"/>
        <v>29948.622290407991</v>
      </c>
      <c r="L34" s="90">
        <f t="shared" si="28"/>
        <v>31715.404210290133</v>
      </c>
      <c r="M34" s="90">
        <f t="shared" si="28"/>
        <v>33660.369169392929</v>
      </c>
      <c r="N34" s="90">
        <f t="shared" si="28"/>
        <v>34996.469117359782</v>
      </c>
      <c r="O34" s="91">
        <f>+SUM(C34:N34)</f>
        <v>315745.22135658434</v>
      </c>
      <c r="P34" s="99"/>
      <c r="Q34" s="90">
        <f>+Q35+Q41</f>
        <v>11801.97</v>
      </c>
      <c r="R34" s="90">
        <f t="shared" ref="R34:AB34" si="29">+R35+R41</f>
        <v>31410.102872976266</v>
      </c>
      <c r="S34" s="90">
        <f t="shared" si="29"/>
        <v>10612.927288135594</v>
      </c>
      <c r="T34" s="90">
        <f t="shared" si="29"/>
        <v>10768.78</v>
      </c>
      <c r="U34" s="90">
        <f t="shared" si="29"/>
        <v>0</v>
      </c>
      <c r="V34" s="90">
        <f t="shared" si="29"/>
        <v>0</v>
      </c>
      <c r="W34" s="90">
        <f t="shared" si="29"/>
        <v>0</v>
      </c>
      <c r="X34" s="90">
        <f t="shared" si="29"/>
        <v>0</v>
      </c>
      <c r="Y34" s="90">
        <f t="shared" si="29"/>
        <v>57000</v>
      </c>
      <c r="Z34" s="90">
        <f t="shared" si="29"/>
        <v>0</v>
      </c>
      <c r="AA34" s="90">
        <f t="shared" si="29"/>
        <v>0</v>
      </c>
      <c r="AB34" s="90">
        <f t="shared" si="29"/>
        <v>0</v>
      </c>
      <c r="AC34" s="91">
        <f>+SUM(Q34:AB34)</f>
        <v>121593.78016111185</v>
      </c>
      <c r="AE34" s="91">
        <f t="shared" ref="AE34:AE35" si="30">O34-AC34</f>
        <v>194151.44119547249</v>
      </c>
    </row>
    <row r="35" spans="1:31" s="31" customFormat="1" ht="14" x14ac:dyDescent="0.2">
      <c r="A35" s="69" t="s">
        <v>141</v>
      </c>
      <c r="B35" s="69"/>
      <c r="C35" s="92">
        <v>4738.5763477756236</v>
      </c>
      <c r="D35" s="92">
        <v>4229.2200369286929</v>
      </c>
      <c r="E35" s="92">
        <v>5219.7286307488939</v>
      </c>
      <c r="F35" s="92">
        <v>5480.7213752355183</v>
      </c>
      <c r="G35" s="92">
        <v>5937.665928872073</v>
      </c>
      <c r="H35" s="92">
        <v>5827.180460442768</v>
      </c>
      <c r="I35" s="92">
        <v>6291.4600915934279</v>
      </c>
      <c r="J35" s="92">
        <v>6232.730429047765</v>
      </c>
      <c r="K35" s="92">
        <v>6575.8831814788737</v>
      </c>
      <c r="L35" s="92">
        <v>7055.8422797443563</v>
      </c>
      <c r="M35" s="92">
        <v>7200.9606203515868</v>
      </c>
      <c r="N35" s="92">
        <v>7992.8667910413378</v>
      </c>
      <c r="O35" s="93">
        <f>+SUM(C35:N35)</f>
        <v>72782.836173260919</v>
      </c>
      <c r="P35" s="94"/>
      <c r="Q35" s="92">
        <f>+SUM(Q36:Q40)</f>
        <v>3892.55</v>
      </c>
      <c r="R35" s="92">
        <f t="shared" ref="R35" si="31">+SUM(R36:R40)</f>
        <v>18516.712872976266</v>
      </c>
      <c r="S35" s="92">
        <f t="shared" ref="S35" si="32">+SUM(S36:S40)</f>
        <v>4785.0472881355936</v>
      </c>
      <c r="T35" s="92">
        <f t="shared" ref="T35" si="33">+SUM(T36:T40)</f>
        <v>1639.82</v>
      </c>
      <c r="U35" s="92">
        <f t="shared" ref="U35" si="34">+SUM(U36:U40)</f>
        <v>0</v>
      </c>
      <c r="V35" s="92">
        <f t="shared" ref="V35" si="35">+SUM(V36:V40)</f>
        <v>0</v>
      </c>
      <c r="W35" s="92">
        <f t="shared" ref="W35" si="36">+SUM(W36:W40)</f>
        <v>0</v>
      </c>
      <c r="X35" s="92">
        <f t="shared" ref="X35" si="37">+SUM(X36:X40)</f>
        <v>0</v>
      </c>
      <c r="Y35" s="92">
        <f t="shared" ref="Y35" si="38">+SUM(Y36:Y40)</f>
        <v>0</v>
      </c>
      <c r="Z35" s="92">
        <f t="shared" ref="Z35" si="39">+SUM(Z36:Z40)</f>
        <v>0</v>
      </c>
      <c r="AA35" s="92">
        <f t="shared" ref="AA35" si="40">+SUM(AA36:AA40)</f>
        <v>0</v>
      </c>
      <c r="AB35" s="92">
        <f t="shared" ref="AB35" si="41">+SUM(AB36:AB40)</f>
        <v>0</v>
      </c>
      <c r="AC35" s="93">
        <f>+SUM(Q35:AB35)</f>
        <v>28834.130161111858</v>
      </c>
      <c r="AE35" s="93">
        <f t="shared" si="30"/>
        <v>43948.706012149065</v>
      </c>
    </row>
    <row r="36" spans="1:31" s="6" customFormat="1" x14ac:dyDescent="0.2">
      <c r="A36" s="16" t="s">
        <v>155</v>
      </c>
      <c r="B36" s="17" t="s">
        <v>227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7">
        <f>+SUM(C36:N36)</f>
        <v>0</v>
      </c>
      <c r="P36" s="98"/>
      <c r="Q36" s="96">
        <f>+SUMIFS(MA.KID!$F:$F,MA.KID!$A:$A,Total!Q$6,MA.KID!$H:$H,Total!$B36)</f>
        <v>3892.55</v>
      </c>
      <c r="R36" s="96">
        <f>+SUMIFS(MA.KID!$F:$F,MA.KID!$A:$A,Total!R$6,MA.KID!$H:$H,Total!$B36)</f>
        <v>18492.212872976266</v>
      </c>
      <c r="S36" s="96">
        <f>+SUMIFS(MA.KID!$F:$F,MA.KID!$A:$A,Total!S$6,MA.KID!$H:$H,Total!$B36)</f>
        <v>4530.8100000000004</v>
      </c>
      <c r="T36" s="96">
        <f>+SUMIFS(MA.KID!$F:$F,MA.KID!$A:$A,Total!T$6,MA.KID!$H:$H,Total!$B36)</f>
        <v>1639.82</v>
      </c>
      <c r="U36" s="96">
        <f>+SUMIFS(MA.KID!$F:$F,MA.KID!$A:$A,Total!U$6,MA.KID!$H:$H,Total!$B36)</f>
        <v>0</v>
      </c>
      <c r="V36" s="96">
        <f>+SUMIFS(MA.KID!$F:$F,MA.KID!$A:$A,Total!V$6,MA.KID!$H:$H,Total!$B36)</f>
        <v>0</v>
      </c>
      <c r="W36" s="96">
        <f>+SUMIFS(MA.KID!$F:$F,MA.KID!$A:$A,Total!W$6,MA.KID!$H:$H,Total!$B36)</f>
        <v>0</v>
      </c>
      <c r="X36" s="96">
        <f>+SUMIFS(MA.KID!$F:$F,MA.KID!$A:$A,Total!X$6,MA.KID!$H:$H,Total!$B36)</f>
        <v>0</v>
      </c>
      <c r="Y36" s="96">
        <f>+SUMIFS(MA.KID!$F:$F,MA.KID!$A:$A,Total!Y$6,MA.KID!$H:$H,Total!$B36)</f>
        <v>0</v>
      </c>
      <c r="Z36" s="96">
        <f>+SUMIFS(MA.KID!$F:$F,MA.KID!$A:$A,Total!Z$6,MA.KID!$H:$H,Total!$B36)</f>
        <v>0</v>
      </c>
      <c r="AA36" s="96">
        <f>+SUMIFS(MA.KID!$F:$F,MA.KID!$A:$A,Total!AA$6,MA.KID!$H:$H,Total!$B36)</f>
        <v>0</v>
      </c>
      <c r="AB36" s="96">
        <f>+SUMIFS(MA.KID!$F:$F,MA.KID!$A:$A,Total!AB$6,MA.KID!$H:$H,Total!$B36)</f>
        <v>0</v>
      </c>
      <c r="AC36" s="97">
        <f>+SUM(Q36:AB36)</f>
        <v>28555.392872976267</v>
      </c>
      <c r="AE36" s="97"/>
    </row>
    <row r="37" spans="1:31" s="6" customFormat="1" x14ac:dyDescent="0.2">
      <c r="A37" s="16" t="s">
        <v>158</v>
      </c>
      <c r="B37" s="17" t="s">
        <v>157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7">
        <f t="shared" ref="O37:O40" si="42">+SUM(C37:N37)</f>
        <v>0</v>
      </c>
      <c r="P37" s="98"/>
      <c r="Q37" s="96">
        <f>+SUMIFS(MA.KID!$F:$F,MA.KID!$A:$A,Total!Q$6,MA.KID!$H:$H,Total!$B37)</f>
        <v>0</v>
      </c>
      <c r="R37" s="96">
        <f>+SUMIFS(MA.KID!$F:$F,MA.KID!$A:$A,Total!R$6,MA.KID!$H:$H,Total!$B37)</f>
        <v>0</v>
      </c>
      <c r="S37" s="96">
        <f>+SUMIFS(MA.KID!$F:$F,MA.KID!$A:$A,Total!S$6,MA.KID!$H:$H,Total!$B37)</f>
        <v>254.23728813559322</v>
      </c>
      <c r="T37" s="96">
        <f>+SUMIFS(MA.KID!$F:$F,MA.KID!$A:$A,Total!T$6,MA.KID!$H:$H,Total!$B37)</f>
        <v>0</v>
      </c>
      <c r="U37" s="96">
        <f>+SUMIFS(MA.KID!$F:$F,MA.KID!$A:$A,Total!U$6,MA.KID!$H:$H,Total!$B37)</f>
        <v>0</v>
      </c>
      <c r="V37" s="96">
        <f>+SUMIFS(MA.KID!$F:$F,MA.KID!$A:$A,Total!V$6,MA.KID!$H:$H,Total!$B37)</f>
        <v>0</v>
      </c>
      <c r="W37" s="96">
        <f>+SUMIFS(MA.KID!$F:$F,MA.KID!$A:$A,Total!W$6,MA.KID!$H:$H,Total!$B37)</f>
        <v>0</v>
      </c>
      <c r="X37" s="96">
        <f>+SUMIFS(MA.KID!$F:$F,MA.KID!$A:$A,Total!X$6,MA.KID!$H:$H,Total!$B37)</f>
        <v>0</v>
      </c>
      <c r="Y37" s="96">
        <f>+SUMIFS(MA.KID!$F:$F,MA.KID!$A:$A,Total!Y$6,MA.KID!$H:$H,Total!$B37)</f>
        <v>0</v>
      </c>
      <c r="Z37" s="96">
        <f>+SUMIFS(MA.KID!$F:$F,MA.KID!$A:$A,Total!Z$6,MA.KID!$H:$H,Total!$B37)</f>
        <v>0</v>
      </c>
      <c r="AA37" s="96">
        <f>+SUMIFS(MA.KID!$F:$F,MA.KID!$A:$A,Total!AA$6,MA.KID!$H:$H,Total!$B37)</f>
        <v>0</v>
      </c>
      <c r="AB37" s="96">
        <f>+SUMIFS(MA.KID!$F:$F,MA.KID!$A:$A,Total!AB$6,MA.KID!$H:$H,Total!$B37)</f>
        <v>0</v>
      </c>
      <c r="AC37" s="97">
        <f t="shared" ref="AC37:AC40" si="43">+SUM(Q37:AB37)</f>
        <v>254.23728813559322</v>
      </c>
      <c r="AE37" s="97"/>
    </row>
    <row r="38" spans="1:31" s="6" customFormat="1" x14ac:dyDescent="0.2">
      <c r="A38" s="16" t="s">
        <v>159</v>
      </c>
      <c r="B38" s="17" t="s">
        <v>160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7">
        <f t="shared" si="42"/>
        <v>0</v>
      </c>
      <c r="P38" s="98"/>
      <c r="Q38" s="96">
        <f>+SUMIFS(MA.KID!$F:$F,MA.KID!$A:$A,Total!Q$6,MA.KID!$H:$H,Total!$B38)</f>
        <v>0</v>
      </c>
      <c r="R38" s="96">
        <f>+SUMIFS(MA.KID!$F:$F,MA.KID!$A:$A,Total!R$6,MA.KID!$H:$H,Total!$B38)</f>
        <v>0</v>
      </c>
      <c r="S38" s="96">
        <f>+SUMIFS(MA.KID!$F:$F,MA.KID!$A:$A,Total!S$6,MA.KID!$H:$H,Total!$B38)</f>
        <v>0</v>
      </c>
      <c r="T38" s="96">
        <f>+SUMIFS(MA.KID!$F:$F,MA.KID!$A:$A,Total!T$6,MA.KID!$H:$H,Total!$B38)</f>
        <v>0</v>
      </c>
      <c r="U38" s="96">
        <f>+SUMIFS(MA.KID!$F:$F,MA.KID!$A:$A,Total!U$6,MA.KID!$H:$H,Total!$B38)</f>
        <v>0</v>
      </c>
      <c r="V38" s="96">
        <f>+SUMIFS(MA.KID!$F:$F,MA.KID!$A:$A,Total!V$6,MA.KID!$H:$H,Total!$B38)</f>
        <v>0</v>
      </c>
      <c r="W38" s="96">
        <f>+SUMIFS(MA.KID!$F:$F,MA.KID!$A:$A,Total!W$6,MA.KID!$H:$H,Total!$B38)</f>
        <v>0</v>
      </c>
      <c r="X38" s="96">
        <f>+SUMIFS(MA.KID!$F:$F,MA.KID!$A:$A,Total!X$6,MA.KID!$H:$H,Total!$B38)</f>
        <v>0</v>
      </c>
      <c r="Y38" s="96">
        <f>+SUMIFS(MA.KID!$F:$F,MA.KID!$A:$A,Total!Y$6,MA.KID!$H:$H,Total!$B38)</f>
        <v>0</v>
      </c>
      <c r="Z38" s="96">
        <f>+SUMIFS(MA.KID!$F:$F,MA.KID!$A:$A,Total!Z$6,MA.KID!$H:$H,Total!$B38)</f>
        <v>0</v>
      </c>
      <c r="AA38" s="96">
        <f>+SUMIFS(MA.KID!$F:$F,MA.KID!$A:$A,Total!AA$6,MA.KID!$H:$H,Total!$B38)</f>
        <v>0</v>
      </c>
      <c r="AB38" s="96">
        <f>+SUMIFS(MA.KID!$F:$F,MA.KID!$A:$A,Total!AB$6,MA.KID!$H:$H,Total!$B38)</f>
        <v>0</v>
      </c>
      <c r="AC38" s="97">
        <f t="shared" si="43"/>
        <v>0</v>
      </c>
      <c r="AE38" s="97"/>
    </row>
    <row r="39" spans="1:31" s="6" customFormat="1" x14ac:dyDescent="0.2">
      <c r="A39" s="16" t="s">
        <v>156</v>
      </c>
      <c r="B39" s="17" t="s">
        <v>161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7">
        <f t="shared" si="42"/>
        <v>0</v>
      </c>
      <c r="P39" s="98"/>
      <c r="Q39" s="96">
        <f>+SUMIFS(MA.KID!$F:$F,MA.KID!$A:$A,Total!Q$6,MA.KID!$H:$H,Total!$B39)</f>
        <v>0</v>
      </c>
      <c r="R39" s="96">
        <f>+SUMIFS(MA.KID!$F:$F,MA.KID!$A:$A,Total!R$6,MA.KID!$H:$H,Total!$B39)</f>
        <v>0</v>
      </c>
      <c r="S39" s="96">
        <f>+SUMIFS(MA.KID!$F:$F,MA.KID!$A:$A,Total!S$6,MA.KID!$H:$H,Total!$B39)</f>
        <v>0</v>
      </c>
      <c r="T39" s="96">
        <f>+SUMIFS(MA.KID!$F:$F,MA.KID!$A:$A,Total!T$6,MA.KID!$H:$H,Total!$B39)</f>
        <v>0</v>
      </c>
      <c r="U39" s="96">
        <f>+SUMIFS(MA.KID!$F:$F,MA.KID!$A:$A,Total!U$6,MA.KID!$H:$H,Total!$B39)</f>
        <v>0</v>
      </c>
      <c r="V39" s="96">
        <f>+SUMIFS(MA.KID!$F:$F,MA.KID!$A:$A,Total!V$6,MA.KID!$H:$H,Total!$B39)</f>
        <v>0</v>
      </c>
      <c r="W39" s="96">
        <f>+SUMIFS(MA.KID!$F:$F,MA.KID!$A:$A,Total!W$6,MA.KID!$H:$H,Total!$B39)</f>
        <v>0</v>
      </c>
      <c r="X39" s="96">
        <f>+SUMIFS(MA.KID!$F:$F,MA.KID!$A:$A,Total!X$6,MA.KID!$H:$H,Total!$B39)</f>
        <v>0</v>
      </c>
      <c r="Y39" s="96">
        <f>+SUMIFS(MA.KID!$F:$F,MA.KID!$A:$A,Total!Y$6,MA.KID!$H:$H,Total!$B39)</f>
        <v>0</v>
      </c>
      <c r="Z39" s="96">
        <f>+SUMIFS(MA.KID!$F:$F,MA.KID!$A:$A,Total!Z$6,MA.KID!$H:$H,Total!$B39)</f>
        <v>0</v>
      </c>
      <c r="AA39" s="96">
        <f>+SUMIFS(MA.KID!$F:$F,MA.KID!$A:$A,Total!AA$6,MA.KID!$H:$H,Total!$B39)</f>
        <v>0</v>
      </c>
      <c r="AB39" s="96">
        <f>+SUMIFS(MA.KID!$F:$F,MA.KID!$A:$A,Total!AB$6,MA.KID!$H:$H,Total!$B39)</f>
        <v>0</v>
      </c>
      <c r="AC39" s="97">
        <f t="shared" si="43"/>
        <v>0</v>
      </c>
      <c r="AE39" s="97"/>
    </row>
    <row r="40" spans="1:31" s="6" customFormat="1" x14ac:dyDescent="0.2">
      <c r="A40" s="16" t="s">
        <v>200</v>
      </c>
      <c r="B40" s="17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>
        <f t="shared" si="42"/>
        <v>0</v>
      </c>
      <c r="P40" s="98"/>
      <c r="Q40" s="96">
        <f>+SUMIFS(MA.KID!$F:$F,MA.KID!$A:$A,Total!Q$6,MA.KID!$H:$H,Total!$B40)</f>
        <v>0</v>
      </c>
      <c r="R40" s="96">
        <f>+SUMIFS(MA.KID!$F:$F,MA.KID!$A:$A,Total!R$6,MA.KID!$H:$H,Total!$B40)</f>
        <v>24.5</v>
      </c>
      <c r="S40" s="96">
        <f>+SUMIFS(MA.KID!$F:$F,MA.KID!$A:$A,Total!S$6,MA.KID!$H:$H,Total!$B40)</f>
        <v>0</v>
      </c>
      <c r="T40" s="96">
        <f>+SUMIFS(MA.KID!$F:$F,MA.KID!$A:$A,Total!T$6,MA.KID!$H:$H,Total!$B40)</f>
        <v>0</v>
      </c>
      <c r="U40" s="96">
        <f>+SUMIFS(MA.KID!$F:$F,MA.KID!$A:$A,Total!U$6,MA.KID!$H:$H,Total!$B40)</f>
        <v>0</v>
      </c>
      <c r="V40" s="96">
        <f>+SUMIFS(MA.KID!$F:$F,MA.KID!$A:$A,Total!V$6,MA.KID!$H:$H,Total!$B40)</f>
        <v>0</v>
      </c>
      <c r="W40" s="96">
        <f>+SUMIFS(MA.KID!$F:$F,MA.KID!$A:$A,Total!W$6,MA.KID!$H:$H,Total!$B40)</f>
        <v>0</v>
      </c>
      <c r="X40" s="96">
        <f>+SUMIFS(MA.KID!$F:$F,MA.KID!$A:$A,Total!X$6,MA.KID!$H:$H,Total!$B40)</f>
        <v>0</v>
      </c>
      <c r="Y40" s="96">
        <f>+SUMIFS(MA.KID!$F:$F,MA.KID!$A:$A,Total!Y$6,MA.KID!$H:$H,Total!$B40)</f>
        <v>0</v>
      </c>
      <c r="Z40" s="96">
        <f>+SUMIFS(MA.KID!$F:$F,MA.KID!$A:$A,Total!Z$6,MA.KID!$H:$H,Total!$B40)</f>
        <v>0</v>
      </c>
      <c r="AA40" s="96">
        <f>+SUMIFS(MA.KID!$F:$F,MA.KID!$A:$A,Total!AA$6,MA.KID!$H:$H,Total!$B40)</f>
        <v>0</v>
      </c>
      <c r="AB40" s="96">
        <f>+SUMIFS(MA.KID!$F:$F,MA.KID!$A:$A,Total!AB$6,MA.KID!$H:$H,Total!$B40)</f>
        <v>0</v>
      </c>
      <c r="AC40" s="97">
        <f t="shared" si="43"/>
        <v>24.5</v>
      </c>
      <c r="AE40" s="97"/>
    </row>
    <row r="41" spans="1:31" s="31" customFormat="1" ht="14" x14ac:dyDescent="0.2">
      <c r="A41" s="69" t="s">
        <v>336</v>
      </c>
      <c r="B41" s="69"/>
      <c r="C41" s="92"/>
      <c r="D41" s="92">
        <v>17769.661304158588</v>
      </c>
      <c r="E41" s="92">
        <v>15859.575138482596</v>
      </c>
      <c r="F41" s="92">
        <v>19573.982365308351</v>
      </c>
      <c r="G41" s="92">
        <v>20552.705157133194</v>
      </c>
      <c r="H41" s="92">
        <v>22266.247233270271</v>
      </c>
      <c r="I41" s="92">
        <v>21851.926726660378</v>
      </c>
      <c r="J41" s="92">
        <v>23592.975343475351</v>
      </c>
      <c r="K41" s="92">
        <v>23372.73910892912</v>
      </c>
      <c r="L41" s="92">
        <v>24659.561930545777</v>
      </c>
      <c r="M41" s="92">
        <v>26459.408549041338</v>
      </c>
      <c r="N41" s="92">
        <v>27003.602326318447</v>
      </c>
      <c r="O41" s="93">
        <f>+SUM(C41:N41)</f>
        <v>242962.38518332341</v>
      </c>
      <c r="P41" s="94"/>
      <c r="Q41" s="92">
        <f t="shared" ref="Q41:AB41" si="44">+SUM(Q42:Q46)</f>
        <v>7909.4199999999992</v>
      </c>
      <c r="R41" s="92">
        <f t="shared" si="44"/>
        <v>12893.39</v>
      </c>
      <c r="S41" s="92">
        <f t="shared" si="44"/>
        <v>5827.880000000001</v>
      </c>
      <c r="T41" s="92">
        <f t="shared" si="44"/>
        <v>9128.9600000000009</v>
      </c>
      <c r="U41" s="92">
        <f t="shared" si="44"/>
        <v>0</v>
      </c>
      <c r="V41" s="92">
        <f t="shared" si="44"/>
        <v>0</v>
      </c>
      <c r="W41" s="92">
        <f t="shared" si="44"/>
        <v>0</v>
      </c>
      <c r="X41" s="92">
        <f t="shared" si="44"/>
        <v>0</v>
      </c>
      <c r="Y41" s="92">
        <f t="shared" si="44"/>
        <v>57000</v>
      </c>
      <c r="Z41" s="92">
        <f t="shared" si="44"/>
        <v>0</v>
      </c>
      <c r="AA41" s="92">
        <f t="shared" si="44"/>
        <v>0</v>
      </c>
      <c r="AB41" s="92">
        <f t="shared" si="44"/>
        <v>0</v>
      </c>
      <c r="AC41" s="93">
        <f>+SUM(Q41:AB41)</f>
        <v>92759.65</v>
      </c>
      <c r="AE41" s="93">
        <f>O41-AC41</f>
        <v>150202.73518332341</v>
      </c>
    </row>
    <row r="42" spans="1:31" s="18" customFormat="1" x14ac:dyDescent="0.2">
      <c r="A42" s="16" t="s">
        <v>442</v>
      </c>
      <c r="B42" s="17" t="s">
        <v>340</v>
      </c>
      <c r="C42" s="95"/>
      <c r="D42" s="95"/>
      <c r="E42" s="95"/>
      <c r="F42" s="96"/>
      <c r="G42" s="96"/>
      <c r="H42" s="96"/>
      <c r="I42" s="96"/>
      <c r="J42" s="96"/>
      <c r="K42" s="96"/>
      <c r="L42" s="96"/>
      <c r="M42" s="96"/>
      <c r="N42" s="96"/>
      <c r="O42" s="97">
        <f>+SUM(C42:N42)</f>
        <v>0</v>
      </c>
      <c r="P42" s="98"/>
      <c r="Q42" s="96">
        <f>+SUMIFS(APD.KID!$F:$F,APD.KID!$H:$H,Total!$B42,APD.KID!$A:$A,Total!Q$6)</f>
        <v>0</v>
      </c>
      <c r="R42" s="96">
        <f>+SUMIFS(APD.KID!$F:$F,APD.KID!$H:$H,Total!$B42,APD.KID!$A:$A,Total!R$6)</f>
        <v>0</v>
      </c>
      <c r="S42" s="96">
        <f>+SUMIFS(APD.KID!$F:$F,APD.KID!$H:$H,Total!$B42,APD.KID!$A:$A,Total!S$6)</f>
        <v>0</v>
      </c>
      <c r="T42" s="96">
        <f>+SUMIFS(APD.KID!$F:$F,APD.KID!$H:$H,Total!$B42,APD.KID!$A:$A,Total!T$6)</f>
        <v>0</v>
      </c>
      <c r="U42" s="96">
        <f>+SUMIFS(APD.KID!$F:$F,APD.KID!$H:$H,Total!$B42,APD.KID!$A:$A,Total!U$6)</f>
        <v>0</v>
      </c>
      <c r="V42" s="96">
        <f>+SUMIFS(APD.KID!$F:$F,APD.KID!$H:$H,Total!$B42,APD.KID!$A:$A,Total!V$6)</f>
        <v>0</v>
      </c>
      <c r="W42" s="96">
        <f>+SUMIFS(APD.KID!$F:$F,APD.KID!$H:$H,Total!$B42,APD.KID!$A:$A,Total!W$6)</f>
        <v>0</v>
      </c>
      <c r="X42" s="96">
        <f>+SUMIFS(APD.KID!$F:$F,APD.KID!$H:$H,Total!$B42,APD.KID!$A:$A,Total!X$6)</f>
        <v>0</v>
      </c>
      <c r="Y42" s="96">
        <f>+SUMIFS(APD.KID!$F:$F,APD.KID!$H:$H,Total!$B42,APD.KID!$A:$A,Total!Y$6)</f>
        <v>0</v>
      </c>
      <c r="Z42" s="96">
        <f>+SUMIFS(APD.KID!$F:$F,APD.KID!$H:$H,Total!$B42,APD.KID!$A:$A,Total!Z$6)</f>
        <v>0</v>
      </c>
      <c r="AA42" s="96">
        <f>+SUMIFS(APD.KID!$F:$F,APD.KID!$H:$H,Total!$B42,APD.KID!$A:$A,Total!AA$6)</f>
        <v>0</v>
      </c>
      <c r="AB42" s="96">
        <f>+SUMIFS(APD.KID!$F:$F,APD.KID!$H:$H,Total!$B42,APD.KID!$A:$A,Total!AB$6)</f>
        <v>0</v>
      </c>
      <c r="AC42" s="97">
        <f>+SUM(Q42:AB42)</f>
        <v>0</v>
      </c>
      <c r="AE42" s="97"/>
    </row>
    <row r="43" spans="1:31" s="18" customFormat="1" x14ac:dyDescent="0.2">
      <c r="A43" s="16" t="s">
        <v>443</v>
      </c>
      <c r="B43" s="17" t="s">
        <v>444</v>
      </c>
      <c r="C43" s="95"/>
      <c r="D43" s="95"/>
      <c r="E43" s="95"/>
      <c r="F43" s="96"/>
      <c r="G43" s="96"/>
      <c r="H43" s="96"/>
      <c r="I43" s="96"/>
      <c r="J43" s="96"/>
      <c r="K43" s="96"/>
      <c r="L43" s="96"/>
      <c r="M43" s="96"/>
      <c r="N43" s="96"/>
      <c r="O43" s="97">
        <f>+SUM(C43:N43)</f>
        <v>0</v>
      </c>
      <c r="P43" s="98"/>
      <c r="Q43" s="96">
        <f>+SUMIFS(APD.KID!$F:$F,APD.KID!$H:$H,Total!$B43,APD.KID!$A:$A,Total!Q$6)</f>
        <v>0</v>
      </c>
      <c r="R43" s="96">
        <f>+SUMIFS(APD.KID!$F:$F,APD.KID!$H:$H,Total!$B43,APD.KID!$A:$A,Total!R$6)</f>
        <v>147</v>
      </c>
      <c r="S43" s="96">
        <f>+SUMIFS(APD.KID!$F:$F,APD.KID!$H:$H,Total!$B43,APD.KID!$A:$A,Total!S$6)</f>
        <v>0</v>
      </c>
      <c r="T43" s="96">
        <f>+SUMIFS(APD.KID!$F:$F,APD.KID!$H:$H,Total!$B43,APD.KID!$A:$A,Total!T$6)</f>
        <v>0</v>
      </c>
      <c r="U43" s="96">
        <f>+SUMIFS(APD.KID!$F:$F,APD.KID!$H:$H,Total!$B43,APD.KID!$A:$A,Total!U$6)</f>
        <v>0</v>
      </c>
      <c r="V43" s="96">
        <f>+SUMIFS(APD.KID!$F:$F,APD.KID!$H:$H,Total!$B43,APD.KID!$A:$A,Total!V$6)</f>
        <v>0</v>
      </c>
      <c r="W43" s="96">
        <f>+SUMIFS(APD.KID!$F:$F,APD.KID!$H:$H,Total!$B43,APD.KID!$A:$A,Total!W$6)</f>
        <v>0</v>
      </c>
      <c r="X43" s="96">
        <f>+SUMIFS(APD.KID!$F:$F,APD.KID!$H:$H,Total!$B43,APD.KID!$A:$A,Total!X$6)</f>
        <v>0</v>
      </c>
      <c r="Y43" s="96">
        <f>+SUMIFS(APD.KID!$F:$F,APD.KID!$H:$H,Total!$B43,APD.KID!$A:$A,Total!Y$6)</f>
        <v>0</v>
      </c>
      <c r="Z43" s="96">
        <f>+SUMIFS(APD.KID!$F:$F,APD.KID!$H:$H,Total!$B43,APD.KID!$A:$A,Total!Z$6)</f>
        <v>0</v>
      </c>
      <c r="AA43" s="96">
        <f>+SUMIFS(APD.KID!$F:$F,APD.KID!$H:$H,Total!$B43,APD.KID!$A:$A,Total!AA$6)</f>
        <v>0</v>
      </c>
      <c r="AB43" s="96">
        <f>+SUMIFS(APD.KID!$F:$F,APD.KID!$H:$H,Total!$B43,APD.KID!$A:$A,Total!AB$6)</f>
        <v>0</v>
      </c>
      <c r="AC43" s="97">
        <f>+SUM(Q43:AB43)</f>
        <v>147</v>
      </c>
      <c r="AE43" s="97"/>
    </row>
    <row r="44" spans="1:31" s="18" customFormat="1" x14ac:dyDescent="0.2">
      <c r="A44" s="16" t="s">
        <v>337</v>
      </c>
      <c r="B44" s="17" t="s">
        <v>270</v>
      </c>
      <c r="C44" s="95"/>
      <c r="D44" s="95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7">
        <f t="shared" ref="O44:O46" si="45">+SUM(C44:N44)</f>
        <v>0</v>
      </c>
      <c r="P44" s="98"/>
      <c r="Q44" s="96">
        <f>+SUMIFS(APD.KID!$F:$F,APD.KID!$H:$H,Total!$B44,APD.KID!$A:$A,Total!Q$6)</f>
        <v>0</v>
      </c>
      <c r="R44" s="96">
        <f>+SUMIFS(APD.KID!$F:$F,APD.KID!$H:$H,Total!$B44,APD.KID!$A:$A,Total!R$6)</f>
        <v>0</v>
      </c>
      <c r="S44" s="96">
        <f>+SUMIFS(APD.KID!$F:$F,APD.KID!$H:$H,Total!$B44,APD.KID!$A:$A,Total!S$6)</f>
        <v>0</v>
      </c>
      <c r="T44" s="96">
        <f>+SUMIFS(APD.KID!$F:$F,APD.KID!$H:$H,Total!$B44,APD.KID!$A:$A,Total!T$6)</f>
        <v>0</v>
      </c>
      <c r="U44" s="96">
        <f>+SUMIFS(APD.KID!$F:$F,APD.KID!$H:$H,Total!$B44,APD.KID!$A:$A,Total!U$6)</f>
        <v>0</v>
      </c>
      <c r="V44" s="96">
        <f>+SUMIFS(APD.KID!$F:$F,APD.KID!$H:$H,Total!$B44,APD.KID!$A:$A,Total!V$6)</f>
        <v>0</v>
      </c>
      <c r="W44" s="96">
        <f>+SUMIFS(APD.KID!$F:$F,APD.KID!$H:$H,Total!$B44,APD.KID!$A:$A,Total!W$6)</f>
        <v>0</v>
      </c>
      <c r="X44" s="96">
        <f>+SUMIFS(APD.KID!$F:$F,APD.KID!$H:$H,Total!$B44,APD.KID!$A:$A,Total!X$6)</f>
        <v>0</v>
      </c>
      <c r="Y44" s="96">
        <f>+SUMIFS(APD.KID!$F:$F,APD.KID!$H:$H,Total!$B44,APD.KID!$A:$A,Total!Y$6)</f>
        <v>0</v>
      </c>
      <c r="Z44" s="96">
        <f>+SUMIFS(APD.KID!$F:$F,APD.KID!$H:$H,Total!$B44,APD.KID!$A:$A,Total!Z$6)</f>
        <v>0</v>
      </c>
      <c r="AA44" s="96">
        <f>+SUMIFS(APD.KID!$F:$F,APD.KID!$H:$H,Total!$B44,APD.KID!$A:$A,Total!AA$6)</f>
        <v>0</v>
      </c>
      <c r="AB44" s="96">
        <f>+SUMIFS(APD.KID!$F:$F,APD.KID!$H:$H,Total!$B44,APD.KID!$A:$A,Total!AB$6)</f>
        <v>0</v>
      </c>
      <c r="AC44" s="97">
        <f t="shared" ref="AC44:AC46" si="46">+SUM(Q44:AB44)</f>
        <v>0</v>
      </c>
      <c r="AE44" s="97"/>
    </row>
    <row r="45" spans="1:31" s="18" customFormat="1" x14ac:dyDescent="0.2">
      <c r="A45" s="16" t="s">
        <v>338</v>
      </c>
      <c r="B45" s="17" t="s">
        <v>341</v>
      </c>
      <c r="C45" s="95"/>
      <c r="D45" s="95"/>
      <c r="E45" s="95"/>
      <c r="F45" s="96"/>
      <c r="G45" s="96"/>
      <c r="H45" s="96"/>
      <c r="I45" s="96"/>
      <c r="J45" s="96"/>
      <c r="K45" s="96"/>
      <c r="L45" s="96"/>
      <c r="M45" s="96"/>
      <c r="N45" s="96"/>
      <c r="O45" s="97">
        <f t="shared" si="45"/>
        <v>0</v>
      </c>
      <c r="P45" s="98"/>
      <c r="Q45" s="96">
        <f>+SUMIFS(APD.KID!$F:$F,APD.KID!$H:$H,Total!$B45,APD.KID!$A:$A,Total!Q$6)</f>
        <v>7909.4199999999992</v>
      </c>
      <c r="R45" s="96">
        <f>+SUMIFS(APD.KID!$F:$F,APD.KID!$H:$H,Total!$B45,APD.KID!$A:$A,Total!R$6)</f>
        <v>12324.34</v>
      </c>
      <c r="S45" s="96">
        <f>+SUMIFS(APD.KID!$F:$F,APD.KID!$H:$H,Total!$B45,APD.KID!$A:$A,Total!S$6)</f>
        <v>2976.9100000000003</v>
      </c>
      <c r="T45" s="96">
        <f>+SUMIFS(APD.KID!$F:$F,APD.KID!$H:$H,Total!$B45,APD.KID!$A:$A,Total!T$6)</f>
        <v>799.61000000000013</v>
      </c>
      <c r="U45" s="96">
        <f>+SUMIFS(APD.KID!$F:$F,APD.KID!$H:$H,Total!$B45,APD.KID!$A:$A,Total!U$6)</f>
        <v>0</v>
      </c>
      <c r="V45" s="96">
        <f>+SUMIFS(APD.KID!$F:$F,APD.KID!$H:$H,Total!$B45,APD.KID!$A:$A,Total!V$6)</f>
        <v>0</v>
      </c>
      <c r="W45" s="96">
        <f>+SUMIFS(APD.KID!$F:$F,APD.KID!$H:$H,Total!$B45,APD.KID!$A:$A,Total!W$6)</f>
        <v>0</v>
      </c>
      <c r="X45" s="96">
        <f>+SUMIFS(APD.KID!$F:$F,APD.KID!$H:$H,Total!$B45,APD.KID!$A:$A,Total!X$6)</f>
        <v>0</v>
      </c>
      <c r="Y45" s="96">
        <f>+SUMIFS(APD.KID!$F:$F,APD.KID!$H:$H,Total!$B45,APD.KID!$A:$A,Total!Y$6)</f>
        <v>0</v>
      </c>
      <c r="Z45" s="96">
        <f>+SUMIFS(APD.KID!$F:$F,APD.KID!$H:$H,Total!$B45,APD.KID!$A:$A,Total!Z$6)</f>
        <v>0</v>
      </c>
      <c r="AA45" s="96">
        <f>+SUMIFS(APD.KID!$F:$F,APD.KID!$H:$H,Total!$B45,APD.KID!$A:$A,Total!AA$6)</f>
        <v>0</v>
      </c>
      <c r="AB45" s="96">
        <f>+SUMIFS(APD.KID!$F:$F,APD.KID!$H:$H,Total!$B45,APD.KID!$A:$A,Total!AB$6)</f>
        <v>0</v>
      </c>
      <c r="AC45" s="97">
        <f t="shared" si="46"/>
        <v>24010.28</v>
      </c>
      <c r="AE45" s="97"/>
    </row>
    <row r="46" spans="1:31" s="18" customFormat="1" x14ac:dyDescent="0.2">
      <c r="A46" s="16" t="s">
        <v>339</v>
      </c>
      <c r="B46" s="17" t="s">
        <v>342</v>
      </c>
      <c r="C46" s="95"/>
      <c r="D46" s="95"/>
      <c r="E46" s="95"/>
      <c r="F46" s="96"/>
      <c r="G46" s="96"/>
      <c r="H46" s="96"/>
      <c r="I46" s="96"/>
      <c r="J46" s="96"/>
      <c r="K46" s="96"/>
      <c r="L46" s="96"/>
      <c r="M46" s="96"/>
      <c r="N46" s="96"/>
      <c r="O46" s="97">
        <f t="shared" si="45"/>
        <v>0</v>
      </c>
      <c r="P46" s="98"/>
      <c r="Q46" s="96">
        <f>+SUMIFS(APD.KID!$F:$F,APD.KID!$H:$H,Total!$B46,APD.KID!$A:$A,Total!Q$6)</f>
        <v>0</v>
      </c>
      <c r="R46" s="96">
        <f>+SUMIFS(APD.KID!$F:$F,APD.KID!$H:$H,Total!$B46,APD.KID!$A:$A,Total!R$6)</f>
        <v>422.05</v>
      </c>
      <c r="S46" s="96">
        <f>+SUMIFS(APD.KID!$F:$F,APD.KID!$H:$H,Total!$B46,APD.KID!$A:$A,Total!S$6)</f>
        <v>2850.9700000000003</v>
      </c>
      <c r="T46" s="96">
        <f>+SUMIFS(APD.KID!$F:$F,APD.KID!$H:$H,Total!$B46,APD.KID!$A:$A,Total!T$6)</f>
        <v>8329.35</v>
      </c>
      <c r="U46" s="96">
        <f>+SUMIFS(APD.KID!$F:$F,APD.KID!$H:$H,Total!$B46,APD.KID!$A:$A,Total!U$6)</f>
        <v>0</v>
      </c>
      <c r="V46" s="96">
        <f>+SUMIFS(APD.KID!$F:$F,APD.KID!$H:$H,Total!$B46,APD.KID!$A:$A,Total!V$6)</f>
        <v>0</v>
      </c>
      <c r="W46" s="96">
        <f>+SUMIFS(APD.KID!$F:$F,APD.KID!$H:$H,Total!$B46,APD.KID!$A:$A,Total!W$6)</f>
        <v>0</v>
      </c>
      <c r="X46" s="96">
        <f>+SUMIFS(APD.KID!$F:$F,APD.KID!$H:$H,Total!$B46,APD.KID!$A:$A,Total!X$6)</f>
        <v>0</v>
      </c>
      <c r="Y46" s="96">
        <v>57000</v>
      </c>
      <c r="Z46" s="96">
        <f>+SUMIFS(APD.KID!$F:$F,APD.KID!$H:$H,Total!$B46,APD.KID!$A:$A,Total!Z$6)</f>
        <v>0</v>
      </c>
      <c r="AA46" s="96">
        <f>+SUMIFS(APD.KID!$F:$F,APD.KID!$H:$H,Total!$B46,APD.KID!$A:$A,Total!AA$6)</f>
        <v>0</v>
      </c>
      <c r="AB46" s="96">
        <f>+SUMIFS(APD.KID!$F:$F,APD.KID!$H:$H,Total!$B46,APD.KID!$A:$A,Total!AB$6)</f>
        <v>0</v>
      </c>
      <c r="AC46" s="97">
        <f t="shared" si="46"/>
        <v>68602.37</v>
      </c>
      <c r="AE46" s="97"/>
    </row>
    <row r="47" spans="1:31" s="18" customFormat="1" ht="20" x14ac:dyDescent="0.25">
      <c r="A47" s="15" t="s">
        <v>268</v>
      </c>
      <c r="B47" s="10"/>
      <c r="C47" s="90">
        <v>170.33348017621145</v>
      </c>
      <c r="D47" s="90">
        <v>276.21585903083701</v>
      </c>
      <c r="E47" s="90">
        <v>5660</v>
      </c>
      <c r="F47" s="90">
        <v>600</v>
      </c>
      <c r="G47" s="90">
        <v>600</v>
      </c>
      <c r="H47" s="90">
        <v>16600</v>
      </c>
      <c r="I47" s="90">
        <v>600</v>
      </c>
      <c r="J47" s="90">
        <v>600</v>
      </c>
      <c r="K47" s="90">
        <v>11100</v>
      </c>
      <c r="L47" s="90">
        <v>2100</v>
      </c>
      <c r="M47" s="90">
        <v>600</v>
      </c>
      <c r="N47" s="90">
        <v>168350</v>
      </c>
      <c r="O47" s="91">
        <f>+SUM(C47:N47)</f>
        <v>207256.54933920706</v>
      </c>
      <c r="P47" s="99"/>
      <c r="Q47" s="90">
        <f>+SUM(Q48:Q52)</f>
        <v>147430.09999999998</v>
      </c>
      <c r="R47" s="90">
        <f t="shared" ref="R47:AB47" si="47">+SUM(R48:R52)</f>
        <v>667.90457142857144</v>
      </c>
      <c r="S47" s="90">
        <f t="shared" si="47"/>
        <v>5489.8784437596305</v>
      </c>
      <c r="T47" s="90">
        <f t="shared" si="47"/>
        <v>246.41000000000003</v>
      </c>
      <c r="U47" s="90">
        <f t="shared" si="47"/>
        <v>0</v>
      </c>
      <c r="V47" s="90">
        <f t="shared" si="47"/>
        <v>0</v>
      </c>
      <c r="W47" s="90">
        <f t="shared" si="47"/>
        <v>0</v>
      </c>
      <c r="X47" s="90">
        <f t="shared" si="47"/>
        <v>0</v>
      </c>
      <c r="Y47" s="90">
        <f t="shared" si="47"/>
        <v>0</v>
      </c>
      <c r="Z47" s="90">
        <f t="shared" si="47"/>
        <v>0</v>
      </c>
      <c r="AA47" s="90">
        <f t="shared" si="47"/>
        <v>0</v>
      </c>
      <c r="AB47" s="90">
        <f t="shared" si="47"/>
        <v>0</v>
      </c>
      <c r="AC47" s="91">
        <f>+SUM(Q47:AB47)</f>
        <v>153834.29301518819</v>
      </c>
      <c r="AE47" s="91">
        <f>O47-AC47</f>
        <v>53422.256324018876</v>
      </c>
    </row>
    <row r="48" spans="1:31" s="18" customFormat="1" x14ac:dyDescent="0.2">
      <c r="A48" s="16" t="s">
        <v>483</v>
      </c>
      <c r="B48" s="17" t="s">
        <v>227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7">
        <f>+SUM(C48:N48)</f>
        <v>0</v>
      </c>
      <c r="P48" s="98"/>
      <c r="Q48" s="96">
        <f>+SUMIFS(MA.PR!$F:$F,MA.PR!$H:$H,Total!B48,MA.PR!$A:$A,Total!$Q$6)</f>
        <v>102.57</v>
      </c>
      <c r="R48" s="96">
        <f>+SUMIFS(MA.PR!$F:$F,MA.PR!$H:$H,Total!B48,MA.PR!$A:$A,Total!$R$6)</f>
        <v>16.810000000000002</v>
      </c>
      <c r="S48" s="96">
        <f>+SUMIFS(MA.PR!$F:$F,MA.PR!$H:$H,Total!B48,MA.PR!$A:$A,Total!$S$6)</f>
        <v>72.709999999999994</v>
      </c>
      <c r="T48" s="96">
        <f>+SUMIFS(MA.PR!$F:$F,MA.PR!$H:$H,Total!B48,MA.PR!$A:$A,Total!$T$6)</f>
        <v>92.910000000000011</v>
      </c>
      <c r="U48" s="96"/>
      <c r="V48" s="96"/>
      <c r="W48" s="96"/>
      <c r="X48" s="96"/>
      <c r="Y48" s="96"/>
      <c r="Z48" s="96"/>
      <c r="AA48" s="96"/>
      <c r="AB48" s="96"/>
      <c r="AC48" s="97">
        <f>+SUM(Q48:AB48)</f>
        <v>285</v>
      </c>
      <c r="AE48" s="97"/>
    </row>
    <row r="49" spans="1:31" s="18" customFormat="1" x14ac:dyDescent="0.2">
      <c r="A49" s="16" t="s">
        <v>484</v>
      </c>
      <c r="B49" s="17" t="s">
        <v>485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7">
        <f t="shared" ref="O49:O52" si="48">+SUM(C49:N49)</f>
        <v>0</v>
      </c>
      <c r="P49" s="98"/>
      <c r="Q49" s="96">
        <f>+SUMIFS(MA.PR!$F:$F,MA.PR!$H:$H,Total!B49,MA.PR!$A:$A,Total!$Q$6)</f>
        <v>140622.26999999996</v>
      </c>
      <c r="R49" s="96">
        <f>+SUMIFS(MA.PR!$F:$F,MA.PR!$H:$H,Total!B49,MA.PR!$A:$A,Total!$R$6)</f>
        <v>0</v>
      </c>
      <c r="S49" s="96">
        <f>+SUMIFS(MA.PR!$F:$F,MA.PR!$H:$H,Total!B49,MA.PR!$A:$A,Total!$S$6)</f>
        <v>0</v>
      </c>
      <c r="T49" s="96">
        <f>+SUMIFS(MA.PR!$F:$F,MA.PR!$H:$H,Total!B49,MA.PR!$A:$A,Total!$T$6)</f>
        <v>0</v>
      </c>
      <c r="U49" s="96"/>
      <c r="V49" s="96"/>
      <c r="W49" s="96"/>
      <c r="X49" s="96"/>
      <c r="Y49" s="96"/>
      <c r="Z49" s="96"/>
      <c r="AA49" s="96"/>
      <c r="AB49" s="96"/>
      <c r="AC49" s="97">
        <f t="shared" ref="AC49:AC52" si="49">+SUM(Q49:AB49)</f>
        <v>140622.26999999996</v>
      </c>
      <c r="AE49" s="97"/>
    </row>
    <row r="50" spans="1:31" s="18" customFormat="1" x14ac:dyDescent="0.2">
      <c r="A50" s="16" t="s">
        <v>486</v>
      </c>
      <c r="B50" s="17" t="s">
        <v>157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>
        <f t="shared" si="48"/>
        <v>0</v>
      </c>
      <c r="P50" s="98"/>
      <c r="Q50" s="96">
        <f>+SUMIFS(MA.PR!$F:$F,MA.PR!$H:$H,Total!B50,MA.PR!$A:$A,Total!$Q$6)</f>
        <v>5952.9500000000007</v>
      </c>
      <c r="R50" s="96">
        <f>+SUMIFS(MA.PR!$F:$F,MA.PR!$H:$H,Total!B50,MA.PR!$A:$A,Total!$R$6)</f>
        <v>0</v>
      </c>
      <c r="S50" s="96">
        <f>+SUMIFS(MA.PR!$F:$F,MA.PR!$H:$H,Total!B50,MA.PR!$A:$A,Total!$S$6)</f>
        <v>5285.5784437596303</v>
      </c>
      <c r="T50" s="96">
        <f>+SUMIFS(MA.PR!$F:$F,MA.PR!$H:$H,Total!B50,MA.PR!$A:$A,Total!$T$6)</f>
        <v>0</v>
      </c>
      <c r="U50" s="96"/>
      <c r="V50" s="96"/>
      <c r="W50" s="96"/>
      <c r="X50" s="96"/>
      <c r="Y50" s="96"/>
      <c r="Z50" s="96"/>
      <c r="AA50" s="96"/>
      <c r="AB50" s="96"/>
      <c r="AC50" s="97">
        <f t="shared" si="49"/>
        <v>11238.528443759631</v>
      </c>
      <c r="AE50" s="97"/>
    </row>
    <row r="51" spans="1:31" s="18" customFormat="1" x14ac:dyDescent="0.2">
      <c r="A51" s="16" t="s">
        <v>487</v>
      </c>
      <c r="B51" s="17" t="s">
        <v>488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7">
        <f t="shared" si="48"/>
        <v>0</v>
      </c>
      <c r="P51" s="98"/>
      <c r="Q51" s="96">
        <f>+SUMIFS(MA.PR!$F:$F,MA.PR!$H:$H,Total!B51,MA.PR!$A:$A,Total!$Q$6)</f>
        <v>595.63</v>
      </c>
      <c r="R51" s="96">
        <f>+SUMIFS(MA.PR!$F:$F,MA.PR!$H:$H,Total!B51,MA.PR!$A:$A,Total!$R$6)</f>
        <v>408.36457142857142</v>
      </c>
      <c r="S51" s="96">
        <f>+SUMIFS(MA.PR!$F:$F,MA.PR!$H:$H,Total!B51,MA.PR!$A:$A,Total!$S$6)</f>
        <v>0</v>
      </c>
      <c r="T51" s="96">
        <f>+SUMIFS(MA.PR!$F:$F,MA.PR!$H:$H,Total!B51,MA.PR!$A:$A,Total!$T$6)</f>
        <v>0</v>
      </c>
      <c r="U51" s="96"/>
      <c r="V51" s="96"/>
      <c r="W51" s="96"/>
      <c r="X51" s="96"/>
      <c r="Y51" s="96"/>
      <c r="Z51" s="96"/>
      <c r="AA51" s="96"/>
      <c r="AB51" s="96"/>
      <c r="AC51" s="97">
        <f t="shared" si="49"/>
        <v>1003.9945714285714</v>
      </c>
      <c r="AE51" s="97"/>
    </row>
    <row r="52" spans="1:31" s="18" customFormat="1" x14ac:dyDescent="0.2">
      <c r="A52" s="16" t="s">
        <v>489</v>
      </c>
      <c r="B52" s="17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7">
        <f t="shared" si="48"/>
        <v>0</v>
      </c>
      <c r="P52" s="98"/>
      <c r="Q52" s="96">
        <f>+SUMIFS(MA.PR!$F:$F,MA.PR!$H:$H,Total!B52,MA.PR!$A:$A,Total!$Q$6)</f>
        <v>156.67999999999998</v>
      </c>
      <c r="R52" s="96">
        <f>+SUMIFS(MA.PR!$F:$F,MA.PR!$H:$H,Total!B52,MA.PR!$A:$A,Total!$R$6)</f>
        <v>242.73000000000002</v>
      </c>
      <c r="S52" s="96">
        <f>+SUMIFS(MA.PR!$F:$F,MA.PR!$H:$H,Total!B52,MA.PR!$A:$A,Total!$S$6)</f>
        <v>131.59</v>
      </c>
      <c r="T52" s="96">
        <f>+SUMIFS(MA.PR!$F:$F,MA.PR!$H:$H,Total!B52,MA.PR!$A:$A,Total!$T$6)</f>
        <v>153.5</v>
      </c>
      <c r="U52" s="96"/>
      <c r="V52" s="96"/>
      <c r="W52" s="96"/>
      <c r="X52" s="96"/>
      <c r="Y52" s="96"/>
      <c r="Z52" s="96"/>
      <c r="AA52" s="96"/>
      <c r="AB52" s="96"/>
      <c r="AC52" s="97">
        <f t="shared" si="49"/>
        <v>684.5</v>
      </c>
      <c r="AE52" s="97"/>
    </row>
    <row r="53" spans="1:31" s="18" customFormat="1" ht="20" x14ac:dyDescent="0.25">
      <c r="A53" s="15" t="s">
        <v>269</v>
      </c>
      <c r="B53" s="10"/>
      <c r="C53" s="90">
        <f t="shared" ref="C53:N53" si="50">SUM(C54,C66,C69)</f>
        <v>20388.679867986801</v>
      </c>
      <c r="D53" s="90">
        <f t="shared" si="50"/>
        <v>23582.283828382839</v>
      </c>
      <c r="E53" s="90">
        <f t="shared" si="50"/>
        <v>21843.249174917495</v>
      </c>
      <c r="F53" s="90">
        <f t="shared" si="50"/>
        <v>15842.591254125413</v>
      </c>
      <c r="G53" s="90">
        <f t="shared" si="50"/>
        <v>15879.871254125414</v>
      </c>
      <c r="H53" s="90">
        <f t="shared" si="50"/>
        <v>23015.106915016502</v>
      </c>
      <c r="I53" s="90">
        <f t="shared" si="50"/>
        <v>25517.740680981849</v>
      </c>
      <c r="J53" s="90">
        <f t="shared" si="50"/>
        <v>25727.947376606848</v>
      </c>
      <c r="K53" s="90">
        <f t="shared" si="50"/>
        <v>22624.803336867059</v>
      </c>
      <c r="L53" s="90">
        <f t="shared" si="50"/>
        <v>22746.673432831121</v>
      </c>
      <c r="M53" s="90">
        <f t="shared" si="50"/>
        <v>25000.19223772658</v>
      </c>
      <c r="N53" s="90">
        <f t="shared" si="50"/>
        <v>26239.938350977682</v>
      </c>
      <c r="O53" s="91">
        <f>+SUM(C53:N53)</f>
        <v>268409.07771054556</v>
      </c>
      <c r="P53" s="99"/>
      <c r="Q53" s="90">
        <f>SUM(Q54,Q66,Q69,Q60)</f>
        <v>21210.337234084545</v>
      </c>
      <c r="R53" s="90">
        <f t="shared" ref="R53:AB53" si="51">SUM(R54,R66,R69,R60)</f>
        <v>22029.920000000002</v>
      </c>
      <c r="S53" s="90">
        <f t="shared" si="51"/>
        <v>19850.929999999997</v>
      </c>
      <c r="T53" s="90">
        <f t="shared" si="51"/>
        <v>12011.55</v>
      </c>
      <c r="U53" s="90">
        <f t="shared" si="51"/>
        <v>0</v>
      </c>
      <c r="V53" s="90">
        <f t="shared" si="51"/>
        <v>0</v>
      </c>
      <c r="W53" s="90">
        <f t="shared" si="51"/>
        <v>0</v>
      </c>
      <c r="X53" s="90">
        <f t="shared" si="51"/>
        <v>0</v>
      </c>
      <c r="Y53" s="90">
        <f t="shared" si="51"/>
        <v>0</v>
      </c>
      <c r="Z53" s="90">
        <f t="shared" si="51"/>
        <v>0</v>
      </c>
      <c r="AA53" s="90">
        <f t="shared" si="51"/>
        <v>0</v>
      </c>
      <c r="AB53" s="90">
        <f t="shared" si="51"/>
        <v>0</v>
      </c>
      <c r="AC53" s="90">
        <f t="shared" ref="AC53" si="52">SUM(AC54,AC66,AC69,AC60)</f>
        <v>75102.737234084561</v>
      </c>
      <c r="AE53" s="91">
        <f>O53-AC53</f>
        <v>193306.34047646099</v>
      </c>
    </row>
    <row r="54" spans="1:31" s="31" customFormat="1" ht="14" x14ac:dyDescent="0.2">
      <c r="A54" s="69" t="s">
        <v>473</v>
      </c>
      <c r="B54" s="69"/>
      <c r="C54" s="92">
        <v>11663.679867986799</v>
      </c>
      <c r="D54" s="92">
        <v>14823.283828382839</v>
      </c>
      <c r="E54" s="92">
        <v>13662.249174917493</v>
      </c>
      <c r="F54" s="92">
        <v>7531.5912541254129</v>
      </c>
      <c r="G54" s="92">
        <v>7561.8712541254126</v>
      </c>
      <c r="H54" s="92">
        <v>14523.106915016502</v>
      </c>
      <c r="I54" s="92">
        <v>15583.740680981848</v>
      </c>
      <c r="J54" s="92">
        <v>15619.947376606848</v>
      </c>
      <c r="K54" s="92">
        <v>12578.80333686706</v>
      </c>
      <c r="L54" s="92">
        <v>12619.673432831123</v>
      </c>
      <c r="M54" s="92">
        <v>14716.19223772658</v>
      </c>
      <c r="N54" s="92">
        <v>15788.938350977682</v>
      </c>
      <c r="O54" s="92">
        <f>SUM(C54:N54)</f>
        <v>156673.07771054562</v>
      </c>
      <c r="P54" s="94"/>
      <c r="Q54" s="92">
        <f>SUM(Q55:Q59)</f>
        <v>13127.947234084548</v>
      </c>
      <c r="R54" s="92">
        <f t="shared" ref="R54:AB54" si="53">SUM(R55:R59)</f>
        <v>13235.080000000002</v>
      </c>
      <c r="S54" s="92">
        <f t="shared" si="53"/>
        <v>11911.41</v>
      </c>
      <c r="T54" s="92">
        <f t="shared" si="53"/>
        <v>4072.2599999999998</v>
      </c>
      <c r="U54" s="92">
        <f t="shared" si="53"/>
        <v>0</v>
      </c>
      <c r="V54" s="92">
        <f t="shared" si="53"/>
        <v>0</v>
      </c>
      <c r="W54" s="92">
        <f t="shared" si="53"/>
        <v>0</v>
      </c>
      <c r="X54" s="92">
        <f t="shared" si="53"/>
        <v>0</v>
      </c>
      <c r="Y54" s="92">
        <f t="shared" si="53"/>
        <v>0</v>
      </c>
      <c r="Z54" s="92">
        <f t="shared" si="53"/>
        <v>0</v>
      </c>
      <c r="AA54" s="92">
        <f t="shared" si="53"/>
        <v>0</v>
      </c>
      <c r="AB54" s="92">
        <f t="shared" si="53"/>
        <v>0</v>
      </c>
      <c r="AC54" s="92">
        <f t="shared" ref="AC54" si="54">SUM(AC55:AC59)</f>
        <v>42346.697234084553</v>
      </c>
      <c r="AE54" s="93">
        <f>O54-AC54</f>
        <v>114326.38047646107</v>
      </c>
    </row>
    <row r="55" spans="1:31" s="18" customFormat="1" x14ac:dyDescent="0.2">
      <c r="A55" s="16" t="s">
        <v>155</v>
      </c>
      <c r="B55" s="17" t="s">
        <v>227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7">
        <f>+SUM(C55:N55)</f>
        <v>0</v>
      </c>
      <c r="P55" s="98"/>
      <c r="Q55" s="96">
        <f>+SUMIFS(MA.CA!$F:$F,MA.CA!$H:$H,Total!B55,MA.CA!$A:$A,Total!$Q$6)</f>
        <v>11745.147234084548</v>
      </c>
      <c r="R55" s="96">
        <f>+SUMIFS(MA.CA!$F:$F,MA.CA!$H:$H,Total!B55,MA.CA!$A:$A,Total!$R$6)</f>
        <v>11646.680000000002</v>
      </c>
      <c r="S55" s="96">
        <f>+SUMIFS(MA.CA!$F:$F,MA.CA!$H:$H,Total!B55,MA.CA!$A:$A,Total!$S$6)</f>
        <v>10522.25</v>
      </c>
      <c r="T55" s="96">
        <f>+SUMIFS(MA.CA!$F:$F,MA.CA!$H:$H,Total!B55,MA.CA!$A:$A,Total!$T$6)</f>
        <v>3671.2599999999998</v>
      </c>
      <c r="U55" s="96"/>
      <c r="V55" s="96"/>
      <c r="W55" s="96"/>
      <c r="X55" s="96"/>
      <c r="Y55" s="96"/>
      <c r="Z55" s="96"/>
      <c r="AA55" s="96"/>
      <c r="AB55" s="96"/>
      <c r="AC55" s="97">
        <f>+SUM(Q55:AB55)</f>
        <v>37585.337234084553</v>
      </c>
      <c r="AE55" s="97"/>
    </row>
    <row r="56" spans="1:31" s="18" customFormat="1" x14ac:dyDescent="0.2">
      <c r="A56" s="16" t="s">
        <v>158</v>
      </c>
      <c r="B56" s="17" t="s">
        <v>157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7">
        <f t="shared" ref="O56:O59" si="55">+SUM(C56:N56)</f>
        <v>0</v>
      </c>
      <c r="P56" s="98"/>
      <c r="Q56" s="96">
        <f>+SUMIFS(MA.CA!$F:$F,MA.CA!$H:$H,Total!B56,MA.CA!$A:$A,Total!$Q$6)</f>
        <v>0</v>
      </c>
      <c r="R56" s="96">
        <f>+SUMIFS(MA.CA!$F:$F,MA.CA!$H:$H,Total!B56,MA.CA!$A:$A,Total!$R$6)</f>
        <v>0</v>
      </c>
      <c r="S56" s="96">
        <f>+SUMIFS(MA.CA!$F:$F,MA.CA!$H:$H,Total!B56,MA.CA!$A:$A,Total!$S$6)</f>
        <v>0</v>
      </c>
      <c r="T56" s="96">
        <f>+SUMIFS(MA.CA!$F:$F,MA.CA!$H:$H,Total!B56,MA.CA!$A:$A,Total!$T$6)</f>
        <v>0</v>
      </c>
      <c r="U56" s="96"/>
      <c r="V56" s="96"/>
      <c r="W56" s="96"/>
      <c r="X56" s="96"/>
      <c r="Y56" s="96"/>
      <c r="Z56" s="96"/>
      <c r="AA56" s="96"/>
      <c r="AB56" s="96"/>
      <c r="AC56" s="97">
        <f t="shared" ref="AC56:AC59" si="56">+SUM(Q56:AB56)</f>
        <v>0</v>
      </c>
      <c r="AE56" s="97"/>
    </row>
    <row r="57" spans="1:31" s="18" customFormat="1" x14ac:dyDescent="0.2">
      <c r="A57" s="16" t="s">
        <v>159</v>
      </c>
      <c r="B57" s="17" t="s">
        <v>160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>
        <f t="shared" si="55"/>
        <v>0</v>
      </c>
      <c r="P57" s="98"/>
      <c r="Q57" s="96">
        <f>+SUMIFS(MA.CA!$F:$F,MA.CA!$H:$H,Total!B57,MA.CA!$A:$A,Total!$Q$6)</f>
        <v>0</v>
      </c>
      <c r="R57" s="96">
        <f>+SUMIFS(MA.CA!$F:$F,MA.CA!$H:$H,Total!B57,MA.CA!$A:$A,Total!$R$6)</f>
        <v>0</v>
      </c>
      <c r="S57" s="96">
        <f>+SUMIFS(MA.CA!$F:$F,MA.CA!$H:$H,Total!B57,MA.CA!$A:$A,Total!$S$6)</f>
        <v>0</v>
      </c>
      <c r="T57" s="96">
        <f>+SUMIFS(MA.CA!$F:$F,MA.CA!$H:$H,Total!B57,MA.CA!$A:$A,Total!$T$6)</f>
        <v>0</v>
      </c>
      <c r="U57" s="96"/>
      <c r="V57" s="96"/>
      <c r="W57" s="96"/>
      <c r="X57" s="96"/>
      <c r="Y57" s="96"/>
      <c r="Z57" s="96"/>
      <c r="AA57" s="96"/>
      <c r="AB57" s="96"/>
      <c r="AC57" s="97">
        <f t="shared" si="56"/>
        <v>0</v>
      </c>
      <c r="AE57" s="97"/>
    </row>
    <row r="58" spans="1:31" s="18" customFormat="1" x14ac:dyDescent="0.2">
      <c r="A58" s="16" t="s">
        <v>156</v>
      </c>
      <c r="B58" s="17" t="s">
        <v>161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>
        <f t="shared" si="55"/>
        <v>0</v>
      </c>
      <c r="P58" s="98"/>
      <c r="Q58" s="96">
        <f>+SUMIFS(MA.CA!$F:$F,MA.CA!$H:$H,Total!B58,MA.CA!$A:$A,Total!$Q$6)</f>
        <v>0</v>
      </c>
      <c r="R58" s="96">
        <f>+SUMIFS(MA.CA!$F:$F,MA.CA!$H:$H,Total!B58,MA.CA!$A:$A,Total!$R$6)</f>
        <v>0</v>
      </c>
      <c r="S58" s="96">
        <f>+SUMIFS(MA.CA!$F:$F,MA.CA!$H:$H,Total!B58,MA.CA!$A:$A,Total!$S$6)</f>
        <v>0</v>
      </c>
      <c r="T58" s="96">
        <f>+SUMIFS(MA.CA!$F:$F,MA.CA!$H:$H,Total!B58,MA.CA!$A:$A,Total!$T$6)</f>
        <v>0</v>
      </c>
      <c r="U58" s="96"/>
      <c r="V58" s="96"/>
      <c r="W58" s="96"/>
      <c r="X58" s="96"/>
      <c r="Y58" s="96"/>
      <c r="Z58" s="96"/>
      <c r="AA58" s="96"/>
      <c r="AB58" s="96"/>
      <c r="AC58" s="97">
        <f t="shared" si="56"/>
        <v>0</v>
      </c>
      <c r="AE58" s="97"/>
    </row>
    <row r="59" spans="1:31" s="18" customFormat="1" x14ac:dyDescent="0.2">
      <c r="A59" s="16" t="s">
        <v>200</v>
      </c>
      <c r="B59" s="17" t="s">
        <v>199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>
        <f t="shared" si="55"/>
        <v>0</v>
      </c>
      <c r="P59" s="98"/>
      <c r="Q59" s="96">
        <f>+SUMIFS(MA.CA!$F:$F,MA.CA!$H:$H,Total!B59,MA.CA!$A:$A,Total!$Q$6)</f>
        <v>1382.8</v>
      </c>
      <c r="R59" s="96">
        <f>+SUMIFS(MA.CA!$F:$F,MA.CA!$H:$H,Total!B59,MA.CA!$A:$A,Total!$R$6)</f>
        <v>1588.4</v>
      </c>
      <c r="S59" s="96">
        <f>+SUMIFS(MA.CA!$F:$F,MA.CA!$H:$H,Total!B59,MA.CA!$A:$A,Total!$S$6)</f>
        <v>1389.16</v>
      </c>
      <c r="T59" s="96">
        <f>+SUMIFS(MA.CA!$F:$F,MA.CA!$H:$H,Total!B59,MA.CA!$A:$A,Total!$T$6)</f>
        <v>401</v>
      </c>
      <c r="U59" s="96"/>
      <c r="V59" s="96"/>
      <c r="W59" s="96"/>
      <c r="X59" s="96"/>
      <c r="Y59" s="96"/>
      <c r="Z59" s="96"/>
      <c r="AA59" s="96"/>
      <c r="AB59" s="96"/>
      <c r="AC59" s="97">
        <f t="shared" si="56"/>
        <v>4761.3599999999997</v>
      </c>
      <c r="AE59" s="97"/>
    </row>
    <row r="60" spans="1:31" s="31" customFormat="1" ht="14" x14ac:dyDescent="0.2">
      <c r="A60" s="69" t="s">
        <v>474</v>
      </c>
      <c r="B60" s="69"/>
      <c r="C60" s="92">
        <v>0</v>
      </c>
      <c r="D60" s="92">
        <v>0</v>
      </c>
      <c r="E60" s="92">
        <v>0</v>
      </c>
      <c r="F60" s="92">
        <v>0</v>
      </c>
      <c r="G60" s="92">
        <v>0</v>
      </c>
      <c r="H60" s="92">
        <v>0</v>
      </c>
      <c r="I60" s="92">
        <v>0</v>
      </c>
      <c r="J60" s="92">
        <v>3206.6225165562914</v>
      </c>
      <c r="K60" s="92">
        <v>4011.9205298013244</v>
      </c>
      <c r="L60" s="92">
        <v>5461.4569536423842</v>
      </c>
      <c r="M60" s="92">
        <v>8070.622516556291</v>
      </c>
      <c r="N60" s="92">
        <v>12767.120529801325</v>
      </c>
      <c r="O60" s="92">
        <f>SUM(C60:N60)</f>
        <v>33517.743046357617</v>
      </c>
      <c r="P60" s="94"/>
      <c r="Q60" s="92">
        <f>SUM(Q61:Q65)</f>
        <v>0</v>
      </c>
      <c r="R60" s="92">
        <f t="shared" ref="R60" si="57">SUM(R61:R65)</f>
        <v>0</v>
      </c>
      <c r="S60" s="92">
        <f t="shared" ref="S60" si="58">SUM(S61:S65)</f>
        <v>0</v>
      </c>
      <c r="T60" s="92">
        <f t="shared" ref="T60" si="59">SUM(T61:T65)</f>
        <v>0</v>
      </c>
      <c r="U60" s="92">
        <f t="shared" ref="U60" si="60">SUM(U61:U65)</f>
        <v>0</v>
      </c>
      <c r="V60" s="92">
        <f t="shared" ref="V60" si="61">SUM(V61:V65)</f>
        <v>0</v>
      </c>
      <c r="W60" s="92">
        <f t="shared" ref="W60" si="62">SUM(W61:W65)</f>
        <v>0</v>
      </c>
      <c r="X60" s="92">
        <f t="shared" ref="X60" si="63">SUM(X61:X65)</f>
        <v>0</v>
      </c>
      <c r="Y60" s="92">
        <f t="shared" ref="Y60" si="64">SUM(Y61:Y65)</f>
        <v>0</v>
      </c>
      <c r="Z60" s="92">
        <f t="shared" ref="Z60" si="65">SUM(Z61:Z65)</f>
        <v>0</v>
      </c>
      <c r="AA60" s="92">
        <f t="shared" ref="AA60" si="66">SUM(AA61:AA65)</f>
        <v>0</v>
      </c>
      <c r="AB60" s="92">
        <f t="shared" ref="AB60" si="67">SUM(AB61:AB65)</f>
        <v>0</v>
      </c>
      <c r="AC60" s="92">
        <f t="shared" ref="AC60" si="68">SUM(AC61:AC65)</f>
        <v>0</v>
      </c>
      <c r="AE60" s="93">
        <f>O60-AC60</f>
        <v>33517.743046357617</v>
      </c>
    </row>
    <row r="61" spans="1:31" s="18" customFormat="1" x14ac:dyDescent="0.2">
      <c r="A61" s="16" t="s">
        <v>155</v>
      </c>
      <c r="B61" s="17" t="s">
        <v>550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7">
        <f>+SUM(C61:N61)</f>
        <v>0</v>
      </c>
      <c r="P61" s="98"/>
      <c r="Q61" s="96">
        <f>+SUMIFS(MA.CA!$F:$F,MA.CA!$H:$H,Total!B61,MA.CA!$A:$A,Total!$Q$6)</f>
        <v>0</v>
      </c>
      <c r="R61" s="96">
        <f>+SUMIFS(MA.CA!$F:$F,MA.CA!$H:$H,Total!B61,MA.CA!$A:$A,Total!$R$6)</f>
        <v>0</v>
      </c>
      <c r="S61" s="96">
        <f>+SUMIFS(MA.CA!$F:$F,MA.CA!$H:$H,Total!B61,MA.CA!$A:$A,Total!$S$6)</f>
        <v>0</v>
      </c>
      <c r="T61" s="96">
        <f>+SUMIFS(MA.CA!$F:$F,MA.CA!$H:$H,Total!B61,MA.CA!$A:$A,Total!$T$6)</f>
        <v>0</v>
      </c>
      <c r="U61" s="96"/>
      <c r="V61" s="96"/>
      <c r="W61" s="96"/>
      <c r="X61" s="96"/>
      <c r="Y61" s="96"/>
      <c r="Z61" s="96"/>
      <c r="AA61" s="96"/>
      <c r="AB61" s="96"/>
      <c r="AC61" s="97">
        <f>+SUM(Q61:AB61)</f>
        <v>0</v>
      </c>
      <c r="AE61" s="97"/>
    </row>
    <row r="62" spans="1:31" s="18" customFormat="1" x14ac:dyDescent="0.2">
      <c r="A62" s="16" t="s">
        <v>158</v>
      </c>
      <c r="B62" s="17" t="s">
        <v>551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7">
        <f t="shared" ref="O62:O65" si="69">+SUM(C62:N62)</f>
        <v>0</v>
      </c>
      <c r="P62" s="98"/>
      <c r="Q62" s="96">
        <f>+SUMIFS(MA.CA!$F:$F,MA.CA!$H:$H,Total!B62,MA.CA!$A:$A,Total!$Q$6)</f>
        <v>0</v>
      </c>
      <c r="R62" s="96">
        <f>+SUMIFS(MA.CA!$F:$F,MA.CA!$H:$H,Total!B62,MA.CA!$A:$A,Total!$R$6)</f>
        <v>0</v>
      </c>
      <c r="S62" s="96">
        <f>+SUMIFS(MA.CA!$F:$F,MA.CA!$H:$H,Total!B62,MA.CA!$A:$A,Total!$S$6)</f>
        <v>0</v>
      </c>
      <c r="T62" s="96">
        <f>+SUMIFS(MA.CA!$F:$F,MA.CA!$H:$H,Total!B62,MA.CA!$A:$A,Total!$T$6)</f>
        <v>0</v>
      </c>
      <c r="U62" s="96"/>
      <c r="V62" s="96"/>
      <c r="W62" s="96"/>
      <c r="X62" s="96"/>
      <c r="Y62" s="96"/>
      <c r="Z62" s="96"/>
      <c r="AA62" s="96"/>
      <c r="AB62" s="96"/>
      <c r="AC62" s="97">
        <f t="shared" ref="AC62:AC73" si="70">+SUM(Q62:AB62)</f>
        <v>0</v>
      </c>
      <c r="AE62" s="97"/>
    </row>
    <row r="63" spans="1:31" s="18" customFormat="1" x14ac:dyDescent="0.2">
      <c r="A63" s="16" t="s">
        <v>159</v>
      </c>
      <c r="B63" s="17" t="s">
        <v>552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7">
        <f t="shared" si="69"/>
        <v>0</v>
      </c>
      <c r="P63" s="98"/>
      <c r="Q63" s="96">
        <f>+SUMIFS(MA.CA!$F:$F,MA.CA!$H:$H,Total!B63,MA.CA!$A:$A,Total!$Q$6)</f>
        <v>0</v>
      </c>
      <c r="R63" s="96">
        <f>+SUMIFS(MA.CA!$F:$F,MA.CA!$H:$H,Total!B63,MA.CA!$A:$A,Total!$R$6)</f>
        <v>0</v>
      </c>
      <c r="S63" s="96">
        <f>+SUMIFS(MA.CA!$F:$F,MA.CA!$H:$H,Total!B63,MA.CA!$A:$A,Total!$S$6)</f>
        <v>0</v>
      </c>
      <c r="T63" s="96">
        <f>+SUMIFS(MA.CA!$F:$F,MA.CA!$H:$H,Total!B63,MA.CA!$A:$A,Total!$T$6)</f>
        <v>0</v>
      </c>
      <c r="U63" s="96"/>
      <c r="V63" s="96"/>
      <c r="W63" s="96"/>
      <c r="X63" s="96"/>
      <c r="Y63" s="96"/>
      <c r="Z63" s="96"/>
      <c r="AA63" s="96"/>
      <c r="AB63" s="96"/>
      <c r="AC63" s="97">
        <f t="shared" si="70"/>
        <v>0</v>
      </c>
      <c r="AE63" s="97"/>
    </row>
    <row r="64" spans="1:31" s="18" customFormat="1" x14ac:dyDescent="0.2">
      <c r="A64" s="16" t="s">
        <v>156</v>
      </c>
      <c r="B64" s="17" t="s">
        <v>553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7">
        <f t="shared" si="69"/>
        <v>0</v>
      </c>
      <c r="P64" s="98"/>
      <c r="Q64" s="96">
        <f>+SUMIFS(MA.CA!$F:$F,MA.CA!$H:$H,Total!B64,MA.CA!$A:$A,Total!$Q$6)</f>
        <v>0</v>
      </c>
      <c r="R64" s="96">
        <f>+SUMIFS(MA.CA!$F:$F,MA.CA!$H:$H,Total!B64,MA.CA!$A:$A,Total!$R$6)</f>
        <v>0</v>
      </c>
      <c r="S64" s="96">
        <f>+SUMIFS(MA.CA!$F:$F,MA.CA!$H:$H,Total!B64,MA.CA!$A:$A,Total!$S$6)</f>
        <v>0</v>
      </c>
      <c r="T64" s="96">
        <f>+SUMIFS(MA.CA!$F:$F,MA.CA!$H:$H,Total!B64,MA.CA!$A:$A,Total!$T$6)</f>
        <v>0</v>
      </c>
      <c r="U64" s="96"/>
      <c r="V64" s="96"/>
      <c r="W64" s="96"/>
      <c r="X64" s="96"/>
      <c r="Y64" s="96"/>
      <c r="Z64" s="96"/>
      <c r="AA64" s="96"/>
      <c r="AB64" s="96"/>
      <c r="AC64" s="97">
        <f t="shared" si="70"/>
        <v>0</v>
      </c>
      <c r="AE64" s="97"/>
    </row>
    <row r="65" spans="1:31" s="18" customFormat="1" x14ac:dyDescent="0.2">
      <c r="A65" s="16" t="s">
        <v>200</v>
      </c>
      <c r="B65" s="17" t="s">
        <v>554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7">
        <f t="shared" si="69"/>
        <v>0</v>
      </c>
      <c r="P65" s="98"/>
      <c r="Q65" s="96">
        <f>+SUMIFS(MA.CA!$F:$F,MA.CA!$H:$H,Total!B65,MA.CA!$A:$A,Total!$Q$6)</f>
        <v>0</v>
      </c>
      <c r="R65" s="96">
        <f>+SUMIFS(MA.CA!$F:$F,MA.CA!$H:$H,Total!B65,MA.CA!$A:$A,Total!$R$6)</f>
        <v>0</v>
      </c>
      <c r="S65" s="96">
        <f>+SUMIFS(MA.CA!$F:$F,MA.CA!$H:$H,Total!B65,MA.CA!$A:$A,Total!$S$6)</f>
        <v>0</v>
      </c>
      <c r="T65" s="96">
        <f>+SUMIFS(MA.CA!$F:$F,MA.CA!$H:$H,Total!B65,MA.CA!$A:$A,Total!$T$6)</f>
        <v>0</v>
      </c>
      <c r="U65" s="96"/>
      <c r="V65" s="96"/>
      <c r="W65" s="96"/>
      <c r="X65" s="96"/>
      <c r="Y65" s="96"/>
      <c r="Z65" s="96"/>
      <c r="AA65" s="96"/>
      <c r="AB65" s="96"/>
      <c r="AC65" s="97">
        <f t="shared" si="70"/>
        <v>0</v>
      </c>
      <c r="AE65" s="97"/>
    </row>
    <row r="66" spans="1:31" s="31" customFormat="1" ht="14" x14ac:dyDescent="0.2">
      <c r="A66" s="69" t="s">
        <v>481</v>
      </c>
      <c r="B66" s="69"/>
      <c r="C66" s="92">
        <v>7058</v>
      </c>
      <c r="D66" s="92">
        <v>7092</v>
      </c>
      <c r="E66" s="92">
        <v>6514</v>
      </c>
      <c r="F66" s="92">
        <v>6644</v>
      </c>
      <c r="G66" s="92">
        <v>6651</v>
      </c>
      <c r="H66" s="92">
        <v>6825</v>
      </c>
      <c r="I66" s="92">
        <v>7934</v>
      </c>
      <c r="J66" s="92">
        <v>8108</v>
      </c>
      <c r="K66" s="92">
        <v>8046</v>
      </c>
      <c r="L66" s="92">
        <v>8127</v>
      </c>
      <c r="M66" s="92">
        <v>8284</v>
      </c>
      <c r="N66" s="92">
        <v>8451</v>
      </c>
      <c r="O66" s="92">
        <f>SUM(C66:N66)</f>
        <v>89734</v>
      </c>
      <c r="P66" s="94"/>
      <c r="Q66" s="92">
        <f>SUM(Q67:Q68)</f>
        <v>7608.3600000000006</v>
      </c>
      <c r="R66" s="92">
        <f t="shared" ref="R66:AB66" si="71">SUM(R67:R68)</f>
        <v>8159.88</v>
      </c>
      <c r="S66" s="92">
        <f t="shared" si="71"/>
        <v>7294.9</v>
      </c>
      <c r="T66" s="92">
        <f t="shared" si="71"/>
        <v>7294.91</v>
      </c>
      <c r="U66" s="92">
        <f t="shared" si="71"/>
        <v>0</v>
      </c>
      <c r="V66" s="92">
        <f t="shared" si="71"/>
        <v>0</v>
      </c>
      <c r="W66" s="92">
        <f t="shared" si="71"/>
        <v>0</v>
      </c>
      <c r="X66" s="92">
        <f t="shared" si="71"/>
        <v>0</v>
      </c>
      <c r="Y66" s="92">
        <f t="shared" si="71"/>
        <v>0</v>
      </c>
      <c r="Z66" s="92">
        <f t="shared" si="71"/>
        <v>0</v>
      </c>
      <c r="AA66" s="92">
        <f t="shared" si="71"/>
        <v>0</v>
      </c>
      <c r="AB66" s="92">
        <f t="shared" si="71"/>
        <v>0</v>
      </c>
      <c r="AC66" s="92">
        <f>SUM(AC67:AC68)</f>
        <v>30358.049999999996</v>
      </c>
      <c r="AE66" s="93">
        <f>O66-AC66</f>
        <v>59375.950000000004</v>
      </c>
    </row>
    <row r="67" spans="1:31" s="18" customFormat="1" x14ac:dyDescent="0.2">
      <c r="A67" s="16" t="s">
        <v>476</v>
      </c>
      <c r="B67" s="17" t="s">
        <v>476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7"/>
      <c r="P67" s="98"/>
      <c r="Q67" s="96">
        <f>+SUMIFS(MA.CA!$F:$F,MA.CA!$H:$H,Total!B67,MA.CA!$A:$A,Total!$Q$6)</f>
        <v>1191.69</v>
      </c>
      <c r="R67" s="96">
        <f>+SUMIFS(MA.CA!$F:$F,MA.CA!$H:$H,Total!B67,MA.CA!$A:$A,Total!$R$6)</f>
        <v>1743.22</v>
      </c>
      <c r="S67" s="96">
        <f>+SUMIFS(MA.CA!$F:$F,MA.CA!$H:$H,Total!B67,MA.CA!$A:$A,Total!$S$6)</f>
        <v>878.24</v>
      </c>
      <c r="T67" s="96">
        <f>+SUMIFS(MA.CA!$F:$F,MA.CA!$H:$H,Total!B67,MA.CA!$A:$A,Total!$T$6)</f>
        <v>878.24</v>
      </c>
      <c r="U67" s="96"/>
      <c r="V67" s="96"/>
      <c r="W67" s="96"/>
      <c r="X67" s="96"/>
      <c r="Y67" s="96"/>
      <c r="Z67" s="96"/>
      <c r="AA67" s="96"/>
      <c r="AB67" s="96"/>
      <c r="AC67" s="97">
        <f t="shared" si="70"/>
        <v>4691.3899999999994</v>
      </c>
      <c r="AE67" s="97"/>
    </row>
    <row r="68" spans="1:31" s="18" customFormat="1" ht="15.75" customHeight="1" x14ac:dyDescent="0.2">
      <c r="A68" s="16" t="s">
        <v>475</v>
      </c>
      <c r="B68" s="17" t="s">
        <v>548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7"/>
      <c r="P68" s="98"/>
      <c r="Q68" s="96">
        <f>+SUMIFS(MA.CA!$F:$F,MA.CA!$H:$H,Total!B68,MA.CA!$A:$A,Total!$Q$6)</f>
        <v>6416.67</v>
      </c>
      <c r="R68" s="96">
        <f>+SUMIFS(MA.CA!$F:$F,MA.CA!$H:$H,Total!B68,MA.CA!$A:$A,Total!$R$6)</f>
        <v>6416.66</v>
      </c>
      <c r="S68" s="96">
        <f>+SUMIFS(MA.CA!$F:$F,MA.CA!$H:$H,Total!B68,MA.CA!$A:$A,Total!$S$6)</f>
        <v>6416.66</v>
      </c>
      <c r="T68" s="96">
        <f>+SUMIFS(MA.CA!$F:$F,MA.CA!$H:$H,Total!B68,MA.CA!$A:$A,Total!$T$6)</f>
        <v>6416.67</v>
      </c>
      <c r="U68" s="96"/>
      <c r="V68" s="96"/>
      <c r="W68" s="96"/>
      <c r="X68" s="96"/>
      <c r="Y68" s="96"/>
      <c r="Z68" s="96"/>
      <c r="AA68" s="96"/>
      <c r="AB68" s="96"/>
      <c r="AC68" s="97">
        <f t="shared" si="70"/>
        <v>25666.659999999996</v>
      </c>
      <c r="AE68" s="97"/>
    </row>
    <row r="69" spans="1:31" s="31" customFormat="1" ht="14" x14ac:dyDescent="0.2">
      <c r="A69" s="69" t="s">
        <v>482</v>
      </c>
      <c r="B69" s="69"/>
      <c r="C69" s="92">
        <v>1667</v>
      </c>
      <c r="D69" s="92">
        <v>1667</v>
      </c>
      <c r="E69" s="92">
        <v>1667</v>
      </c>
      <c r="F69" s="92">
        <v>1667</v>
      </c>
      <c r="G69" s="92">
        <v>1667</v>
      </c>
      <c r="H69" s="92">
        <v>1667</v>
      </c>
      <c r="I69" s="92">
        <v>2000</v>
      </c>
      <c r="J69" s="92">
        <v>2000</v>
      </c>
      <c r="K69" s="92">
        <v>2000</v>
      </c>
      <c r="L69" s="92">
        <v>2000</v>
      </c>
      <c r="M69" s="92">
        <v>2000</v>
      </c>
      <c r="N69" s="92">
        <v>2000</v>
      </c>
      <c r="O69" s="92">
        <f>SUM(C69:N69)</f>
        <v>22002</v>
      </c>
      <c r="P69" s="94"/>
      <c r="Q69" s="92">
        <f>SUM(Q70:Q73)</f>
        <v>474.03</v>
      </c>
      <c r="R69" s="92">
        <f t="shared" ref="R69:AB69" si="72">SUM(R70:R73)</f>
        <v>634.96</v>
      </c>
      <c r="S69" s="92">
        <f t="shared" si="72"/>
        <v>644.62</v>
      </c>
      <c r="T69" s="92">
        <f t="shared" si="72"/>
        <v>644.38</v>
      </c>
      <c r="U69" s="92">
        <f t="shared" si="72"/>
        <v>0</v>
      </c>
      <c r="V69" s="92">
        <f t="shared" si="72"/>
        <v>0</v>
      </c>
      <c r="W69" s="92">
        <f t="shared" si="72"/>
        <v>0</v>
      </c>
      <c r="X69" s="92">
        <f t="shared" si="72"/>
        <v>0</v>
      </c>
      <c r="Y69" s="92">
        <f t="shared" si="72"/>
        <v>0</v>
      </c>
      <c r="Z69" s="92">
        <f t="shared" si="72"/>
        <v>0</v>
      </c>
      <c r="AA69" s="92">
        <f t="shared" si="72"/>
        <v>0</v>
      </c>
      <c r="AB69" s="92">
        <f t="shared" si="72"/>
        <v>0</v>
      </c>
      <c r="AC69" s="92">
        <f t="shared" ref="AC69" si="73">SUM(AC70:AC73)</f>
        <v>2397.9899999999998</v>
      </c>
      <c r="AE69" s="93">
        <f>O69-AC69</f>
        <v>19604.010000000002</v>
      </c>
    </row>
    <row r="70" spans="1:31" s="18" customFormat="1" x14ac:dyDescent="0.2">
      <c r="A70" s="16" t="s">
        <v>478</v>
      </c>
      <c r="B70" s="17" t="s">
        <v>546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7"/>
      <c r="P70" s="98"/>
      <c r="Q70" s="96">
        <f>+SUMIFS(MA.CA!$F:$F,MA.CA!$H:$H,Total!B70,MA.CA!$A:$A,Total!$Q$6)</f>
        <v>0</v>
      </c>
      <c r="R70" s="96">
        <f>+SUMIFS(MA.CA!$F:$F,MA.CA!$H:$H,Total!B70,MA.CA!$A:$A,Total!$R$6)</f>
        <v>160.93</v>
      </c>
      <c r="S70" s="96">
        <f>+SUMIFS(MA.CA!$F:$F,MA.CA!$H:$H,Total!B70,MA.CA!$A:$A,Total!$S$6)</f>
        <v>160.63999999999999</v>
      </c>
      <c r="T70" s="96">
        <f>+SUMIFS(MA.CA!$F:$F,MA.CA!$H:$H,Total!B70,MA.CA!$A:$A,Total!$T$6)</f>
        <v>160.4</v>
      </c>
      <c r="U70" s="96"/>
      <c r="V70" s="96"/>
      <c r="W70" s="96"/>
      <c r="X70" s="96"/>
      <c r="Y70" s="96"/>
      <c r="Z70" s="96"/>
      <c r="AA70" s="96"/>
      <c r="AB70" s="96"/>
      <c r="AC70" s="97">
        <f t="shared" si="70"/>
        <v>481.97</v>
      </c>
      <c r="AE70" s="97"/>
    </row>
    <row r="71" spans="1:31" s="18" customFormat="1" x14ac:dyDescent="0.2">
      <c r="A71" s="16" t="s">
        <v>479</v>
      </c>
      <c r="B71" s="17" t="s">
        <v>555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7"/>
      <c r="P71" s="98"/>
      <c r="Q71" s="96">
        <f>+SUMIFS(MA.CA!$F:$F,MA.CA!$H:$H,Total!B71,MA.CA!$A:$A,Total!$Q$6)</f>
        <v>0</v>
      </c>
      <c r="R71" s="96">
        <f>+SUMIFS(MA.CA!$F:$F,MA.CA!$H:$H,Total!B71,MA.CA!$A:$A,Total!$R$6)</f>
        <v>0</v>
      </c>
      <c r="S71" s="96">
        <f>+SUMIFS(MA.CA!$F:$F,MA.CA!$H:$H,Total!B71,MA.CA!$A:$A,Total!$S$6)</f>
        <v>9.9499999999999993</v>
      </c>
      <c r="T71" s="96">
        <f>+SUMIFS(MA.CA!$F:$F,MA.CA!$H:$H,Total!B71,MA.CA!$A:$A,Total!$T$6)</f>
        <v>9.9499999999999993</v>
      </c>
      <c r="U71" s="96"/>
      <c r="V71" s="96"/>
      <c r="W71" s="96"/>
      <c r="X71" s="96"/>
      <c r="Y71" s="96"/>
      <c r="Z71" s="96"/>
      <c r="AA71" s="96"/>
      <c r="AB71" s="96"/>
      <c r="AC71" s="97">
        <f t="shared" si="70"/>
        <v>19.899999999999999</v>
      </c>
      <c r="AE71" s="97"/>
    </row>
    <row r="72" spans="1:31" s="18" customFormat="1" x14ac:dyDescent="0.2">
      <c r="A72" s="16" t="s">
        <v>477</v>
      </c>
      <c r="B72" s="17" t="s">
        <v>549</v>
      </c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7"/>
      <c r="P72" s="98"/>
      <c r="Q72" s="96">
        <f>+SUMIFS(MA.CA!$F:$F,MA.CA!$H:$H,Total!B72,MA.CA!$A:$A,Total!$Q$6)</f>
        <v>183.15</v>
      </c>
      <c r="R72" s="96">
        <f>+SUMIFS(MA.CA!$F:$F,MA.CA!$H:$H,Total!B72,MA.CA!$A:$A,Total!$R$6)</f>
        <v>183.15</v>
      </c>
      <c r="S72" s="96">
        <f>+SUMIFS(MA.CA!$F:$F,MA.CA!$H:$H,Total!B72,MA.CA!$A:$A,Total!$S$6)</f>
        <v>183.15</v>
      </c>
      <c r="T72" s="96">
        <f>+SUMIFS(MA.CA!$F:$F,MA.CA!$H:$H,Total!B72,MA.CA!$A:$A,Total!$T$6)</f>
        <v>183.15</v>
      </c>
      <c r="U72" s="96"/>
      <c r="V72" s="96"/>
      <c r="W72" s="96"/>
      <c r="X72" s="96"/>
      <c r="Y72" s="96"/>
      <c r="Z72" s="96"/>
      <c r="AA72" s="96"/>
      <c r="AB72" s="96"/>
      <c r="AC72" s="97">
        <f t="shared" si="70"/>
        <v>732.6</v>
      </c>
      <c r="AE72" s="97"/>
    </row>
    <row r="73" spans="1:31" s="18" customFormat="1" x14ac:dyDescent="0.2">
      <c r="A73" s="16" t="s">
        <v>480</v>
      </c>
      <c r="B73" s="17" t="s">
        <v>480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7"/>
      <c r="P73" s="98"/>
      <c r="Q73" s="96">
        <f>+SUMIFS(MA.CA!$F:$F,MA.CA!$H:$H,Total!B73,MA.CA!$A:$A,Total!$Q$6)</f>
        <v>290.88</v>
      </c>
      <c r="R73" s="96">
        <f>+SUMIFS(MA.CA!$F:$F,MA.CA!$H:$H,Total!B73,MA.CA!$A:$A,Total!$R$6)</f>
        <v>290.88</v>
      </c>
      <c r="S73" s="96">
        <f>+SUMIFS(MA.CA!$F:$F,MA.CA!$H:$H,Total!B73,MA.CA!$A:$A,Total!$S$6)</f>
        <v>290.88</v>
      </c>
      <c r="T73" s="96">
        <f>+SUMIFS(MA.CA!$F:$F,MA.CA!$H:$H,Total!B73,MA.CA!$A:$A,Total!$T$6)</f>
        <v>290.88</v>
      </c>
      <c r="U73" s="96"/>
      <c r="V73" s="96"/>
      <c r="W73" s="96"/>
      <c r="X73" s="96"/>
      <c r="Y73" s="96"/>
      <c r="Z73" s="96"/>
      <c r="AA73" s="96"/>
      <c r="AB73" s="96"/>
      <c r="AC73" s="97">
        <f t="shared" si="70"/>
        <v>1163.52</v>
      </c>
      <c r="AE73" s="97"/>
    </row>
    <row r="74" spans="1:31" ht="21.75" customHeight="1" x14ac:dyDescent="0.2">
      <c r="A74" s="22" t="s">
        <v>439</v>
      </c>
      <c r="B74" s="21"/>
      <c r="C74" s="101">
        <f t="shared" ref="C74:O74" si="74">+C9+C22+C35+C47+C54+C60</f>
        <v>34285.37311071263</v>
      </c>
      <c r="D74" s="101">
        <f t="shared" si="74"/>
        <v>35137.530858662314</v>
      </c>
      <c r="E74" s="101">
        <f t="shared" si="74"/>
        <v>44053.306933823318</v>
      </c>
      <c r="F74" s="101">
        <f t="shared" si="74"/>
        <v>34099.231811709789</v>
      </c>
      <c r="G74" s="101">
        <f t="shared" si="74"/>
        <v>36294.51366296153</v>
      </c>
      <c r="H74" s="101">
        <f t="shared" si="74"/>
        <v>58732.269523552575</v>
      </c>
      <c r="I74" s="101">
        <f t="shared" si="74"/>
        <v>45992.658714853707</v>
      </c>
      <c r="J74" s="101">
        <f t="shared" si="74"/>
        <v>48957.226971470838</v>
      </c>
      <c r="K74" s="101">
        <f t="shared" si="74"/>
        <v>58847.23760168194</v>
      </c>
      <c r="L74" s="101">
        <f t="shared" si="74"/>
        <v>53611.688812468055</v>
      </c>
      <c r="M74" s="101">
        <f t="shared" si="74"/>
        <v>58969.195556907121</v>
      </c>
      <c r="N74" s="101">
        <f t="shared" si="74"/>
        <v>236959.45755997938</v>
      </c>
      <c r="O74" s="101">
        <f t="shared" si="74"/>
        <v>745939.69111878332</v>
      </c>
      <c r="P74" s="99"/>
      <c r="Q74" s="101">
        <f t="shared" ref="Q74:AC74" si="75">+Q9+Q22+Q35+Q47+Q54+Q60</f>
        <v>176261.72723408451</v>
      </c>
      <c r="R74" s="101">
        <f t="shared" si="75"/>
        <v>39754.252659399324</v>
      </c>
      <c r="S74" s="101">
        <f t="shared" si="75"/>
        <v>34837.861325115562</v>
      </c>
      <c r="T74" s="101">
        <f t="shared" si="75"/>
        <v>17813.55</v>
      </c>
      <c r="U74" s="101">
        <f t="shared" si="75"/>
        <v>0</v>
      </c>
      <c r="V74" s="101">
        <f t="shared" si="75"/>
        <v>0</v>
      </c>
      <c r="W74" s="101">
        <f t="shared" si="75"/>
        <v>0</v>
      </c>
      <c r="X74" s="101">
        <f t="shared" si="75"/>
        <v>0</v>
      </c>
      <c r="Y74" s="101">
        <f t="shared" si="75"/>
        <v>0</v>
      </c>
      <c r="Z74" s="101">
        <f t="shared" si="75"/>
        <v>0</v>
      </c>
      <c r="AA74" s="101">
        <f t="shared" si="75"/>
        <v>0</v>
      </c>
      <c r="AB74" s="101">
        <f t="shared" si="75"/>
        <v>0</v>
      </c>
      <c r="AC74" s="101">
        <f t="shared" si="75"/>
        <v>268667.3912185994</v>
      </c>
      <c r="AE74" s="101">
        <f>+AE9+AE22+AE35+AE47+AE54+AE60</f>
        <v>477272.2999001838</v>
      </c>
    </row>
    <row r="75" spans="1:31" s="18" customFormat="1" ht="21.75" customHeight="1" x14ac:dyDescent="0.2">
      <c r="A75" s="22" t="s">
        <v>440</v>
      </c>
      <c r="B75" s="21"/>
      <c r="C75" s="101">
        <f t="shared" ref="C75:O75" si="76">+C15+C28+C41+C66+C69</f>
        <v>8725</v>
      </c>
      <c r="D75" s="101">
        <f t="shared" si="76"/>
        <v>77762.762789886736</v>
      </c>
      <c r="E75" s="101">
        <f t="shared" si="76"/>
        <v>69767.450190140982</v>
      </c>
      <c r="F75" s="101">
        <f t="shared" si="76"/>
        <v>84321.364681124687</v>
      </c>
      <c r="G75" s="101">
        <f t="shared" si="76"/>
        <v>88128.974845164877</v>
      </c>
      <c r="H75" s="101">
        <f t="shared" si="76"/>
        <v>94957.060645020916</v>
      </c>
      <c r="I75" s="101">
        <f t="shared" si="76"/>
        <v>94790.156937306252</v>
      </c>
      <c r="J75" s="101">
        <f t="shared" si="76"/>
        <v>101725.05708638477</v>
      </c>
      <c r="K75" s="101">
        <f t="shared" si="76"/>
        <v>100807.8281303433</v>
      </c>
      <c r="L75" s="101">
        <f t="shared" si="76"/>
        <v>105885.86297617169</v>
      </c>
      <c r="M75" s="101">
        <f t="shared" si="76"/>
        <v>113032.08955708476</v>
      </c>
      <c r="N75" s="101">
        <f t="shared" si="76"/>
        <v>118972.95198056416</v>
      </c>
      <c r="O75" s="101">
        <f t="shared" si="76"/>
        <v>1058876.5598191931</v>
      </c>
      <c r="P75" s="99"/>
      <c r="Q75" s="101">
        <f t="shared" ref="Q75:AC75" si="77">+Q15+Q28+Q41+Q66+Q69</f>
        <v>51931.750000000007</v>
      </c>
      <c r="R75" s="101">
        <f t="shared" si="77"/>
        <v>34220.499999999993</v>
      </c>
      <c r="S75" s="101">
        <f t="shared" si="77"/>
        <v>31548.12</v>
      </c>
      <c r="T75" s="101">
        <f t="shared" si="77"/>
        <v>33227.105934065934</v>
      </c>
      <c r="U75" s="101">
        <f t="shared" si="77"/>
        <v>0</v>
      </c>
      <c r="V75" s="101">
        <f t="shared" si="77"/>
        <v>0</v>
      </c>
      <c r="W75" s="101">
        <f t="shared" si="77"/>
        <v>0</v>
      </c>
      <c r="X75" s="101">
        <f t="shared" si="77"/>
        <v>0</v>
      </c>
      <c r="Y75" s="101">
        <f t="shared" si="77"/>
        <v>57000</v>
      </c>
      <c r="Z75" s="101">
        <f t="shared" si="77"/>
        <v>0</v>
      </c>
      <c r="AA75" s="101">
        <f t="shared" si="77"/>
        <v>0</v>
      </c>
      <c r="AB75" s="101">
        <f t="shared" si="77"/>
        <v>0</v>
      </c>
      <c r="AC75" s="101">
        <f t="shared" si="77"/>
        <v>207927.47593406594</v>
      </c>
      <c r="AE75" s="101">
        <f>+AE15+AE28+AE41+AE66+AE69</f>
        <v>850949.0838851271</v>
      </c>
    </row>
  </sheetData>
  <mergeCells count="1">
    <mergeCell ref="C2:O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pane ySplit="6" topLeftCell="A7" activePane="bottomLeft" state="frozen"/>
      <selection pane="bottomLeft" activeCell="A6" sqref="A6"/>
    </sheetView>
  </sheetViews>
  <sheetFormatPr baseColWidth="10" defaultColWidth="8.83203125" defaultRowHeight="13" x14ac:dyDescent="0.15"/>
  <cols>
    <col min="1" max="1" width="9.1640625" style="40" bestFit="1" customWidth="1"/>
    <col min="2" max="2" width="22.6640625" style="42" customWidth="1"/>
    <col min="3" max="3" width="12" style="40" customWidth="1"/>
    <col min="4" max="4" width="13" style="40" customWidth="1"/>
    <col min="5" max="5" width="86.83203125" style="40" customWidth="1"/>
    <col min="6" max="6" width="11.5" style="40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6" t="s">
        <v>335</v>
      </c>
      <c r="D2" s="116"/>
      <c r="E2" s="116"/>
      <c r="F2" s="116"/>
      <c r="G2" s="116"/>
      <c r="H2" s="116"/>
    </row>
    <row r="3" spans="1:8" s="55" customFormat="1" ht="12.75" customHeight="1" x14ac:dyDescent="0.15">
      <c r="A3" s="56"/>
      <c r="B3" s="57"/>
      <c r="C3" s="116"/>
      <c r="D3" s="116"/>
      <c r="E3" s="116"/>
      <c r="F3" s="116"/>
      <c r="G3" s="116"/>
      <c r="H3" s="116"/>
    </row>
    <row r="4" spans="1:8" s="60" customFormat="1" ht="25.5" customHeight="1" x14ac:dyDescent="0.2">
      <c r="A4" s="58"/>
      <c r="B4" s="59"/>
      <c r="C4" s="67" t="s">
        <v>343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75102.737234084503</v>
      </c>
      <c r="G5" s="72">
        <f>+SUBTOTAL(9,G7:G1048576)</f>
        <v>1704585465.2105262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15">
      <c r="A7" s="39" t="s">
        <v>164</v>
      </c>
      <c r="B7" s="34" t="s">
        <v>106</v>
      </c>
      <c r="C7" s="1" t="s">
        <v>46</v>
      </c>
      <c r="D7" s="1">
        <v>1801451</v>
      </c>
      <c r="E7" s="1" t="s">
        <v>77</v>
      </c>
      <c r="F7" s="2">
        <v>1198.5999999999999</v>
      </c>
      <c r="G7" s="3">
        <v>27166268.999999996</v>
      </c>
      <c r="H7" s="8" t="s">
        <v>199</v>
      </c>
    </row>
    <row r="8" spans="1:8" x14ac:dyDescent="0.15">
      <c r="A8" s="7" t="s">
        <v>164</v>
      </c>
      <c r="B8" s="34" t="s">
        <v>108</v>
      </c>
      <c r="C8" s="1" t="s">
        <v>46</v>
      </c>
      <c r="D8" s="1">
        <v>1801458</v>
      </c>
      <c r="E8" s="1" t="s">
        <v>91</v>
      </c>
      <c r="F8" s="2">
        <v>11157.89</v>
      </c>
      <c r="G8" s="3">
        <v>252893576.84999999</v>
      </c>
      <c r="H8" s="8" t="s">
        <v>227</v>
      </c>
    </row>
    <row r="9" spans="1:8" x14ac:dyDescent="0.15">
      <c r="A9" s="7" t="s">
        <v>164</v>
      </c>
      <c r="B9" s="34" t="s">
        <v>107</v>
      </c>
      <c r="C9" s="1" t="s">
        <v>46</v>
      </c>
      <c r="D9" s="1">
        <v>1801458</v>
      </c>
      <c r="E9" s="1" t="s">
        <v>102</v>
      </c>
      <c r="F9" s="2">
        <v>184.2</v>
      </c>
      <c r="G9" s="3">
        <v>4174892.9999999995</v>
      </c>
      <c r="H9" s="8" t="s">
        <v>199</v>
      </c>
    </row>
    <row r="10" spans="1:8" x14ac:dyDescent="0.15">
      <c r="A10" s="7" t="s">
        <v>164</v>
      </c>
      <c r="B10" s="34" t="s">
        <v>131</v>
      </c>
      <c r="C10" s="1" t="s">
        <v>46</v>
      </c>
      <c r="D10" s="1">
        <v>1801460</v>
      </c>
      <c r="E10" s="1" t="s">
        <v>132</v>
      </c>
      <c r="F10" s="2">
        <v>587.25723408454962</v>
      </c>
      <c r="G10" s="3">
        <v>13310185.210526317</v>
      </c>
      <c r="H10" s="8" t="s">
        <v>227</v>
      </c>
    </row>
    <row r="11" spans="1:8" x14ac:dyDescent="0.15">
      <c r="A11" s="7" t="s">
        <v>165</v>
      </c>
      <c r="B11" s="35" t="s">
        <v>112</v>
      </c>
      <c r="C11" s="1" t="s">
        <v>311</v>
      </c>
      <c r="D11" s="1">
        <v>1802384</v>
      </c>
      <c r="E11" s="1" t="s">
        <v>312</v>
      </c>
      <c r="F11" s="2">
        <v>219.89</v>
      </c>
      <c r="G11" s="3">
        <v>4986005.75</v>
      </c>
      <c r="H11" s="8" t="s">
        <v>227</v>
      </c>
    </row>
    <row r="12" spans="1:8" x14ac:dyDescent="0.15">
      <c r="A12" s="7" t="s">
        <v>165</v>
      </c>
      <c r="B12" s="35" t="s">
        <v>112</v>
      </c>
      <c r="C12" s="1" t="s">
        <v>311</v>
      </c>
      <c r="D12" s="1">
        <v>1802385</v>
      </c>
      <c r="E12" s="1" t="s">
        <v>312</v>
      </c>
      <c r="F12" s="2">
        <v>355.92</v>
      </c>
      <c r="G12" s="3">
        <v>8070486</v>
      </c>
      <c r="H12" s="8" t="s">
        <v>227</v>
      </c>
    </row>
    <row r="13" spans="1:8" x14ac:dyDescent="0.15">
      <c r="A13" s="7" t="s">
        <v>165</v>
      </c>
      <c r="B13" s="35" t="s">
        <v>112</v>
      </c>
      <c r="C13" s="1" t="s">
        <v>313</v>
      </c>
      <c r="D13" s="1">
        <v>1802386</v>
      </c>
      <c r="E13" s="1" t="s">
        <v>314</v>
      </c>
      <c r="F13" s="2">
        <v>1334.69</v>
      </c>
      <c r="G13" s="3">
        <v>30264095.75</v>
      </c>
      <c r="H13" s="8" t="s">
        <v>227</v>
      </c>
    </row>
    <row r="14" spans="1:8" x14ac:dyDescent="0.15">
      <c r="A14" s="7" t="s">
        <v>165</v>
      </c>
      <c r="B14" s="35" t="s">
        <v>112</v>
      </c>
      <c r="C14" s="1" t="s">
        <v>315</v>
      </c>
      <c r="D14" s="1">
        <v>1802388</v>
      </c>
      <c r="E14" s="1" t="s">
        <v>316</v>
      </c>
      <c r="F14" s="2">
        <v>355.92</v>
      </c>
      <c r="G14" s="3">
        <v>8070486</v>
      </c>
      <c r="H14" s="8" t="s">
        <v>227</v>
      </c>
    </row>
    <row r="15" spans="1:8" x14ac:dyDescent="0.15">
      <c r="A15" s="7" t="s">
        <v>165</v>
      </c>
      <c r="B15" s="35" t="s">
        <v>112</v>
      </c>
      <c r="C15" s="1" t="s">
        <v>315</v>
      </c>
      <c r="D15" s="1">
        <v>1802390</v>
      </c>
      <c r="E15" s="1" t="s">
        <v>316</v>
      </c>
      <c r="F15" s="2">
        <v>355.92</v>
      </c>
      <c r="G15" s="3">
        <v>8070486</v>
      </c>
      <c r="H15" s="8" t="s">
        <v>227</v>
      </c>
    </row>
    <row r="16" spans="1:8" x14ac:dyDescent="0.15">
      <c r="A16" s="7" t="s">
        <v>165</v>
      </c>
      <c r="B16" s="35" t="s">
        <v>112</v>
      </c>
      <c r="C16" s="4" t="s">
        <v>315</v>
      </c>
      <c r="D16" s="1">
        <v>1802387</v>
      </c>
      <c r="E16" s="1" t="s">
        <v>316</v>
      </c>
      <c r="F16" s="2">
        <v>711.83</v>
      </c>
      <c r="G16" s="3">
        <v>16140745.25</v>
      </c>
      <c r="H16" s="8" t="s">
        <v>227</v>
      </c>
    </row>
    <row r="17" spans="1:8" x14ac:dyDescent="0.15">
      <c r="A17" s="7" t="s">
        <v>165</v>
      </c>
      <c r="B17" s="35" t="s">
        <v>112</v>
      </c>
      <c r="C17" s="1" t="s">
        <v>315</v>
      </c>
      <c r="D17" s="1">
        <v>1802389</v>
      </c>
      <c r="E17" s="1" t="s">
        <v>316</v>
      </c>
      <c r="F17" s="2">
        <v>355.92</v>
      </c>
      <c r="G17" s="3">
        <v>8070486</v>
      </c>
      <c r="H17" s="8" t="s">
        <v>227</v>
      </c>
    </row>
    <row r="18" spans="1:8" x14ac:dyDescent="0.15">
      <c r="A18" s="7" t="s">
        <v>165</v>
      </c>
      <c r="B18" s="35" t="s">
        <v>112</v>
      </c>
      <c r="C18" s="1" t="s">
        <v>317</v>
      </c>
      <c r="D18" s="1">
        <v>1802393</v>
      </c>
      <c r="E18" s="1" t="s">
        <v>318</v>
      </c>
      <c r="F18" s="2">
        <v>355.92</v>
      </c>
      <c r="G18" s="3">
        <v>8070486</v>
      </c>
      <c r="H18" s="8" t="s">
        <v>227</v>
      </c>
    </row>
    <row r="19" spans="1:8" x14ac:dyDescent="0.15">
      <c r="A19" s="7" t="s">
        <v>165</v>
      </c>
      <c r="B19" s="35" t="s">
        <v>112</v>
      </c>
      <c r="C19" s="1" t="s">
        <v>317</v>
      </c>
      <c r="D19" s="1">
        <v>1802391</v>
      </c>
      <c r="E19" s="1" t="s">
        <v>318</v>
      </c>
      <c r="F19" s="2">
        <v>355.92</v>
      </c>
      <c r="G19" s="3">
        <v>8070486</v>
      </c>
      <c r="H19" s="8" t="s">
        <v>227</v>
      </c>
    </row>
    <row r="20" spans="1:8" x14ac:dyDescent="0.15">
      <c r="A20" s="7" t="s">
        <v>165</v>
      </c>
      <c r="B20" s="35" t="s">
        <v>112</v>
      </c>
      <c r="C20" s="1" t="s">
        <v>317</v>
      </c>
      <c r="D20" s="1">
        <v>1802392</v>
      </c>
      <c r="E20" s="1" t="s">
        <v>318</v>
      </c>
      <c r="F20" s="2">
        <v>711.83</v>
      </c>
      <c r="G20" s="3">
        <v>16140745.25</v>
      </c>
      <c r="H20" s="8" t="s">
        <v>227</v>
      </c>
    </row>
    <row r="21" spans="1:8" x14ac:dyDescent="0.15">
      <c r="A21" s="7" t="s">
        <v>165</v>
      </c>
      <c r="B21" s="35" t="s">
        <v>112</v>
      </c>
      <c r="C21" s="1" t="s">
        <v>319</v>
      </c>
      <c r="D21" s="1">
        <v>1802394</v>
      </c>
      <c r="E21" s="1" t="s">
        <v>320</v>
      </c>
      <c r="F21" s="2">
        <v>355.92</v>
      </c>
      <c r="G21" s="3">
        <v>8070486</v>
      </c>
      <c r="H21" s="8" t="s">
        <v>227</v>
      </c>
    </row>
    <row r="22" spans="1:8" x14ac:dyDescent="0.15">
      <c r="A22" s="7" t="s">
        <v>165</v>
      </c>
      <c r="B22" s="35" t="s">
        <v>112</v>
      </c>
      <c r="C22" s="1" t="s">
        <v>319</v>
      </c>
      <c r="D22" s="1">
        <v>1802395</v>
      </c>
      <c r="E22" s="1" t="s">
        <v>320</v>
      </c>
      <c r="F22" s="2">
        <v>711.83</v>
      </c>
      <c r="G22" s="3">
        <v>16140745.25</v>
      </c>
      <c r="H22" s="8" t="s">
        <v>227</v>
      </c>
    </row>
    <row r="23" spans="1:8" x14ac:dyDescent="0.15">
      <c r="A23" s="7" t="s">
        <v>165</v>
      </c>
      <c r="B23" s="35" t="s">
        <v>112</v>
      </c>
      <c r="C23" s="1" t="s">
        <v>319</v>
      </c>
      <c r="D23" s="1">
        <v>1802396</v>
      </c>
      <c r="E23" s="1" t="s">
        <v>320</v>
      </c>
      <c r="F23" s="2">
        <v>355.92</v>
      </c>
      <c r="G23" s="3">
        <v>8070486</v>
      </c>
      <c r="H23" s="8" t="s">
        <v>227</v>
      </c>
    </row>
    <row r="24" spans="1:8" x14ac:dyDescent="0.15">
      <c r="A24" s="7" t="s">
        <v>165</v>
      </c>
      <c r="B24" s="35" t="s">
        <v>112</v>
      </c>
      <c r="C24" s="1" t="s">
        <v>321</v>
      </c>
      <c r="D24" s="1">
        <v>1802401</v>
      </c>
      <c r="E24" s="1" t="s">
        <v>322</v>
      </c>
      <c r="F24" s="2">
        <v>355.92</v>
      </c>
      <c r="G24" s="3">
        <v>8070486</v>
      </c>
      <c r="H24" s="8" t="s">
        <v>227</v>
      </c>
    </row>
    <row r="25" spans="1:8" x14ac:dyDescent="0.15">
      <c r="A25" s="7" t="s">
        <v>165</v>
      </c>
      <c r="B25" s="35" t="s">
        <v>112</v>
      </c>
      <c r="C25" s="1" t="s">
        <v>321</v>
      </c>
      <c r="D25" s="1">
        <v>1802398</v>
      </c>
      <c r="E25" s="1" t="s">
        <v>322</v>
      </c>
      <c r="F25" s="2">
        <v>355.92</v>
      </c>
      <c r="G25" s="3">
        <v>8070486</v>
      </c>
      <c r="H25" s="8" t="s">
        <v>227</v>
      </c>
    </row>
    <row r="26" spans="1:8" x14ac:dyDescent="0.15">
      <c r="A26" s="7" t="s">
        <v>165</v>
      </c>
      <c r="B26" s="35" t="s">
        <v>112</v>
      </c>
      <c r="C26" s="1" t="s">
        <v>321</v>
      </c>
      <c r="D26" s="1">
        <v>1802399</v>
      </c>
      <c r="E26" s="1" t="s">
        <v>322</v>
      </c>
      <c r="F26" s="2">
        <v>355.92</v>
      </c>
      <c r="G26" s="3">
        <v>8070486</v>
      </c>
      <c r="H26" s="8" t="s">
        <v>227</v>
      </c>
    </row>
    <row r="27" spans="1:8" x14ac:dyDescent="0.15">
      <c r="A27" s="7" t="s">
        <v>165</v>
      </c>
      <c r="B27" s="35" t="s">
        <v>112</v>
      </c>
      <c r="C27" s="1" t="s">
        <v>321</v>
      </c>
      <c r="D27" s="1">
        <v>1802397</v>
      </c>
      <c r="E27" s="1" t="s">
        <v>322</v>
      </c>
      <c r="F27" s="2">
        <v>355.92</v>
      </c>
      <c r="G27" s="3">
        <v>8070486</v>
      </c>
      <c r="H27" s="8" t="s">
        <v>227</v>
      </c>
    </row>
    <row r="28" spans="1:8" x14ac:dyDescent="0.15">
      <c r="A28" s="7" t="s">
        <v>165</v>
      </c>
      <c r="B28" s="35" t="s">
        <v>112</v>
      </c>
      <c r="C28" s="1" t="s">
        <v>321</v>
      </c>
      <c r="D28" s="1">
        <v>1802400</v>
      </c>
      <c r="E28" s="1" t="s">
        <v>322</v>
      </c>
      <c r="F28" s="2">
        <v>889.79</v>
      </c>
      <c r="G28" s="3">
        <v>20175988.25</v>
      </c>
      <c r="H28" s="8" t="s">
        <v>227</v>
      </c>
    </row>
    <row r="29" spans="1:8" x14ac:dyDescent="0.15">
      <c r="A29" s="7" t="s">
        <v>165</v>
      </c>
      <c r="B29" s="35" t="s">
        <v>112</v>
      </c>
      <c r="C29" s="1" t="s">
        <v>229</v>
      </c>
      <c r="D29" s="1">
        <v>1802405</v>
      </c>
      <c r="E29" s="1" t="s">
        <v>323</v>
      </c>
      <c r="F29" s="2">
        <v>355.92</v>
      </c>
      <c r="G29" s="3">
        <v>8070486</v>
      </c>
      <c r="H29" s="8" t="s">
        <v>227</v>
      </c>
    </row>
    <row r="30" spans="1:8" x14ac:dyDescent="0.15">
      <c r="A30" s="7" t="s">
        <v>165</v>
      </c>
      <c r="B30" s="35" t="s">
        <v>112</v>
      </c>
      <c r="C30" s="1" t="s">
        <v>229</v>
      </c>
      <c r="D30" s="1">
        <v>1802403</v>
      </c>
      <c r="E30" s="1" t="s">
        <v>323</v>
      </c>
      <c r="F30" s="2">
        <v>355.92</v>
      </c>
      <c r="G30" s="3">
        <v>8070486</v>
      </c>
      <c r="H30" s="8" t="s">
        <v>227</v>
      </c>
    </row>
    <row r="31" spans="1:8" x14ac:dyDescent="0.15">
      <c r="A31" s="7" t="s">
        <v>165</v>
      </c>
      <c r="B31" s="35" t="s">
        <v>112</v>
      </c>
      <c r="C31" s="1" t="s">
        <v>169</v>
      </c>
      <c r="D31" s="1">
        <v>1802406</v>
      </c>
      <c r="E31" s="1" t="s">
        <v>324</v>
      </c>
      <c r="F31" s="2">
        <v>355.92</v>
      </c>
      <c r="G31" s="3">
        <v>8070486</v>
      </c>
      <c r="H31" s="8" t="s">
        <v>227</v>
      </c>
    </row>
    <row r="32" spans="1:8" x14ac:dyDescent="0.15">
      <c r="A32" s="7" t="s">
        <v>165</v>
      </c>
      <c r="B32" s="35" t="s">
        <v>112</v>
      </c>
      <c r="C32" s="1" t="s">
        <v>169</v>
      </c>
      <c r="D32" s="1">
        <v>1802402</v>
      </c>
      <c r="E32" s="1" t="s">
        <v>324</v>
      </c>
      <c r="F32" s="2">
        <v>400.41</v>
      </c>
      <c r="G32" s="3">
        <v>9079296.75</v>
      </c>
      <c r="H32" s="8" t="s">
        <v>227</v>
      </c>
    </row>
    <row r="33" spans="1:8" x14ac:dyDescent="0.15">
      <c r="A33" s="7" t="s">
        <v>165</v>
      </c>
      <c r="B33" s="35" t="s">
        <v>112</v>
      </c>
      <c r="C33" s="1" t="s">
        <v>233</v>
      </c>
      <c r="D33" s="1">
        <v>1802407</v>
      </c>
      <c r="E33" s="1" t="s">
        <v>325</v>
      </c>
      <c r="F33" s="2">
        <v>355.92</v>
      </c>
      <c r="G33" s="3">
        <v>8070486</v>
      </c>
      <c r="H33" s="8" t="s">
        <v>227</v>
      </c>
    </row>
    <row r="34" spans="1:8" x14ac:dyDescent="0.15">
      <c r="A34" s="7" t="s">
        <v>165</v>
      </c>
      <c r="B34" s="35" t="s">
        <v>112</v>
      </c>
      <c r="C34" s="1" t="s">
        <v>233</v>
      </c>
      <c r="D34" s="1">
        <v>1802404</v>
      </c>
      <c r="E34" s="1" t="s">
        <v>325</v>
      </c>
      <c r="F34" s="2">
        <v>355.92</v>
      </c>
      <c r="G34" s="3">
        <v>8070486</v>
      </c>
      <c r="H34" s="8" t="s">
        <v>227</v>
      </c>
    </row>
    <row r="35" spans="1:8" x14ac:dyDescent="0.15">
      <c r="A35" s="7" t="s">
        <v>165</v>
      </c>
      <c r="B35" s="35" t="s">
        <v>112</v>
      </c>
      <c r="C35" s="1" t="s">
        <v>233</v>
      </c>
      <c r="D35" s="1">
        <v>1802408</v>
      </c>
      <c r="E35" s="1" t="s">
        <v>325</v>
      </c>
      <c r="F35" s="2">
        <v>33.44</v>
      </c>
      <c r="G35" s="3">
        <v>758252</v>
      </c>
      <c r="H35" s="8" t="s">
        <v>227</v>
      </c>
    </row>
    <row r="36" spans="1:8" x14ac:dyDescent="0.15">
      <c r="A36" s="7" t="s">
        <v>165</v>
      </c>
      <c r="B36" s="34" t="s">
        <v>326</v>
      </c>
      <c r="C36" s="1" t="s">
        <v>171</v>
      </c>
      <c r="D36" s="1">
        <v>1802378</v>
      </c>
      <c r="E36" s="1" t="s">
        <v>327</v>
      </c>
      <c r="F36" s="2">
        <v>1588.4</v>
      </c>
      <c r="G36" s="3">
        <v>36016970</v>
      </c>
      <c r="H36" s="8" t="s">
        <v>199</v>
      </c>
    </row>
    <row r="37" spans="1:8" x14ac:dyDescent="0.15">
      <c r="A37" s="7" t="s">
        <v>165</v>
      </c>
      <c r="B37" s="35" t="s">
        <v>112</v>
      </c>
      <c r="C37" s="1" t="s">
        <v>171</v>
      </c>
      <c r="D37" s="1">
        <v>1802472</v>
      </c>
      <c r="E37" s="1" t="s">
        <v>328</v>
      </c>
      <c r="F37" s="2">
        <v>582.33000000000004</v>
      </c>
      <c r="G37" s="3">
        <v>13204332.75</v>
      </c>
      <c r="H37" s="8" t="s">
        <v>227</v>
      </c>
    </row>
    <row r="38" spans="1:8" x14ac:dyDescent="0.15">
      <c r="A38" s="7" t="s">
        <v>166</v>
      </c>
      <c r="B38" s="34" t="s">
        <v>329</v>
      </c>
      <c r="C38" s="1" t="s">
        <v>186</v>
      </c>
      <c r="D38" s="1">
        <v>1803368</v>
      </c>
      <c r="E38" s="1" t="s">
        <v>330</v>
      </c>
      <c r="F38" s="2">
        <v>1389.16</v>
      </c>
      <c r="G38" s="3">
        <v>31554769.400000002</v>
      </c>
      <c r="H38" s="8" t="s">
        <v>199</v>
      </c>
    </row>
    <row r="39" spans="1:8" x14ac:dyDescent="0.15">
      <c r="A39" s="7" t="s">
        <v>166</v>
      </c>
      <c r="B39" s="34" t="s">
        <v>194</v>
      </c>
      <c r="C39" s="1" t="s">
        <v>186</v>
      </c>
      <c r="D39" s="1">
        <v>1803360</v>
      </c>
      <c r="E39" s="1" t="s">
        <v>331</v>
      </c>
      <c r="F39" s="2">
        <v>526.11</v>
      </c>
      <c r="G39" s="3">
        <v>11950588.65</v>
      </c>
      <c r="H39" s="8" t="s">
        <v>227</v>
      </c>
    </row>
    <row r="40" spans="1:8" x14ac:dyDescent="0.15">
      <c r="A40" s="7" t="s">
        <v>166</v>
      </c>
      <c r="B40" s="34" t="s">
        <v>190</v>
      </c>
      <c r="C40" s="1" t="s">
        <v>186</v>
      </c>
      <c r="D40" s="1">
        <v>1803360</v>
      </c>
      <c r="E40" s="1" t="s">
        <v>332</v>
      </c>
      <c r="F40" s="2">
        <v>9996.14</v>
      </c>
      <c r="G40" s="3">
        <v>227062320.09999999</v>
      </c>
      <c r="H40" s="8" t="s">
        <v>227</v>
      </c>
    </row>
    <row r="41" spans="1:8" x14ac:dyDescent="0.15">
      <c r="A41" s="7" t="s">
        <v>463</v>
      </c>
      <c r="B41" s="34" t="s">
        <v>112</v>
      </c>
      <c r="C41" s="1" t="s">
        <v>490</v>
      </c>
      <c r="D41" s="1">
        <v>1804444</v>
      </c>
      <c r="E41" s="1" t="s">
        <v>499</v>
      </c>
      <c r="F41" s="2">
        <v>3487.7</v>
      </c>
      <c r="G41" s="3">
        <v>79345175</v>
      </c>
      <c r="H41" s="8" t="s">
        <v>227</v>
      </c>
    </row>
    <row r="42" spans="1:8" x14ac:dyDescent="0.15">
      <c r="A42" s="7" t="s">
        <v>463</v>
      </c>
      <c r="B42" s="34" t="s">
        <v>194</v>
      </c>
      <c r="C42" s="1" t="s">
        <v>490</v>
      </c>
      <c r="D42" s="1">
        <v>1804445</v>
      </c>
      <c r="E42" s="1" t="s">
        <v>500</v>
      </c>
      <c r="F42" s="2">
        <v>183.56</v>
      </c>
      <c r="G42" s="3">
        <v>4175990</v>
      </c>
      <c r="H42" s="8" t="s">
        <v>227</v>
      </c>
    </row>
    <row r="43" spans="1:8" x14ac:dyDescent="0.15">
      <c r="A43" s="7" t="s">
        <v>463</v>
      </c>
      <c r="B43" s="34" t="s">
        <v>329</v>
      </c>
      <c r="C43" s="1" t="s">
        <v>490</v>
      </c>
      <c r="D43" s="1">
        <v>1804449</v>
      </c>
      <c r="E43" s="1" t="s">
        <v>501</v>
      </c>
      <c r="F43" s="2">
        <v>401</v>
      </c>
      <c r="G43" s="3">
        <v>9122750</v>
      </c>
      <c r="H43" s="8" t="s">
        <v>199</v>
      </c>
    </row>
    <row r="44" spans="1:8" x14ac:dyDescent="0.15">
      <c r="A44" s="7" t="s">
        <v>164</v>
      </c>
      <c r="B44" s="34" t="s">
        <v>544</v>
      </c>
      <c r="C44" s="1" t="s">
        <v>46</v>
      </c>
      <c r="D44" s="1">
        <v>1801</v>
      </c>
      <c r="E44" s="1" t="s">
        <v>547</v>
      </c>
      <c r="F44" s="2">
        <f>12833.34/2</f>
        <v>6416.67</v>
      </c>
      <c r="G44" s="3">
        <f>+F44*22665</f>
        <v>145433825.55000001</v>
      </c>
      <c r="H44" s="8" t="s">
        <v>548</v>
      </c>
    </row>
    <row r="45" spans="1:8" x14ac:dyDescent="0.15">
      <c r="A45" s="7" t="s">
        <v>164</v>
      </c>
      <c r="B45" s="34" t="s">
        <v>480</v>
      </c>
      <c r="C45" s="1" t="s">
        <v>46</v>
      </c>
      <c r="D45" s="1">
        <v>1801428</v>
      </c>
      <c r="E45" s="1" t="s">
        <v>526</v>
      </c>
      <c r="F45" s="2">
        <v>290.88</v>
      </c>
      <c r="G45" s="3">
        <f>+F45*22665</f>
        <v>6592795.2000000002</v>
      </c>
      <c r="H45" s="8" t="s">
        <v>480</v>
      </c>
    </row>
    <row r="46" spans="1:8" x14ac:dyDescent="0.15">
      <c r="A46" s="7" t="s">
        <v>165</v>
      </c>
      <c r="B46" s="34" t="s">
        <v>545</v>
      </c>
      <c r="C46" s="1" t="s">
        <v>169</v>
      </c>
      <c r="D46" s="1">
        <v>1802089</v>
      </c>
      <c r="E46" s="1" t="s">
        <v>527</v>
      </c>
      <c r="F46" s="2">
        <v>160.93</v>
      </c>
      <c r="G46" s="3">
        <f>+F46*22675</f>
        <v>3649087.75</v>
      </c>
      <c r="H46" s="8" t="s">
        <v>546</v>
      </c>
    </row>
    <row r="47" spans="1:8" x14ac:dyDescent="0.15">
      <c r="A47" s="7" t="s">
        <v>165</v>
      </c>
      <c r="B47" s="34" t="s">
        <v>544</v>
      </c>
      <c r="C47" s="1" t="s">
        <v>171</v>
      </c>
      <c r="D47" s="1">
        <v>1802475</v>
      </c>
      <c r="E47" s="1" t="s">
        <v>528</v>
      </c>
      <c r="F47" s="2">
        <v>6416.66</v>
      </c>
      <c r="G47" s="3">
        <f t="shared" ref="G47:G49" si="0">+F47*22675</f>
        <v>145497765.5</v>
      </c>
      <c r="H47" s="8" t="s">
        <v>548</v>
      </c>
    </row>
    <row r="48" spans="1:8" x14ac:dyDescent="0.15">
      <c r="A48" s="7" t="s">
        <v>165</v>
      </c>
      <c r="B48" s="34" t="s">
        <v>480</v>
      </c>
      <c r="C48" s="1" t="s">
        <v>171</v>
      </c>
      <c r="D48" s="1">
        <v>1802364</v>
      </c>
      <c r="E48" s="1" t="s">
        <v>529</v>
      </c>
      <c r="F48" s="2">
        <v>290.88</v>
      </c>
      <c r="G48" s="3">
        <f t="shared" si="0"/>
        <v>6595704</v>
      </c>
      <c r="H48" s="8" t="s">
        <v>480</v>
      </c>
    </row>
    <row r="49" spans="1:8" x14ac:dyDescent="0.15">
      <c r="A49" s="7" t="s">
        <v>164</v>
      </c>
      <c r="B49" s="34" t="s">
        <v>476</v>
      </c>
      <c r="C49" s="1" t="s">
        <v>183</v>
      </c>
      <c r="D49" s="1">
        <v>1803047</v>
      </c>
      <c r="E49" s="1" t="s">
        <v>530</v>
      </c>
      <c r="F49" s="2">
        <v>1191.69</v>
      </c>
      <c r="G49" s="3">
        <f t="shared" si="0"/>
        <v>27021570.75</v>
      </c>
      <c r="H49" s="8" t="s">
        <v>476</v>
      </c>
    </row>
    <row r="50" spans="1:8" x14ac:dyDescent="0.15">
      <c r="A50" s="7" t="s">
        <v>166</v>
      </c>
      <c r="B50" s="34" t="s">
        <v>545</v>
      </c>
      <c r="C50" s="1" t="s">
        <v>177</v>
      </c>
      <c r="D50" s="1">
        <v>1803193</v>
      </c>
      <c r="E50" s="1" t="s">
        <v>531</v>
      </c>
      <c r="F50" s="2">
        <v>160.63999999999999</v>
      </c>
      <c r="G50" s="3">
        <f>+F50*22715</f>
        <v>3648937.5999999996</v>
      </c>
      <c r="H50" s="8" t="s">
        <v>546</v>
      </c>
    </row>
    <row r="51" spans="1:8" x14ac:dyDescent="0.15">
      <c r="A51" s="7" t="s">
        <v>165</v>
      </c>
      <c r="B51" s="34" t="s">
        <v>476</v>
      </c>
      <c r="C51" s="1" t="s">
        <v>180</v>
      </c>
      <c r="D51" s="1">
        <v>1803278</v>
      </c>
      <c r="E51" s="1" t="s">
        <v>532</v>
      </c>
      <c r="F51" s="2">
        <v>1743.22</v>
      </c>
      <c r="G51" s="3">
        <f t="shared" ref="G51:G54" si="1">+F51*22715</f>
        <v>39597242.299999997</v>
      </c>
      <c r="H51" s="8" t="s">
        <v>476</v>
      </c>
    </row>
    <row r="52" spans="1:8" x14ac:dyDescent="0.15">
      <c r="A52" s="7" t="s">
        <v>166</v>
      </c>
      <c r="B52" s="37"/>
      <c r="C52" s="1" t="s">
        <v>186</v>
      </c>
      <c r="D52" s="1">
        <v>1803368</v>
      </c>
      <c r="E52" s="1" t="s">
        <v>533</v>
      </c>
      <c r="F52" s="2">
        <v>9.9499999999999993</v>
      </c>
      <c r="G52" s="3">
        <f t="shared" si="1"/>
        <v>226014.24999999997</v>
      </c>
      <c r="H52" s="8" t="s">
        <v>555</v>
      </c>
    </row>
    <row r="53" spans="1:8" x14ac:dyDescent="0.15">
      <c r="A53" s="7" t="s">
        <v>166</v>
      </c>
      <c r="B53" s="37" t="s">
        <v>480</v>
      </c>
      <c r="C53" s="1" t="s">
        <v>186</v>
      </c>
      <c r="D53" s="1">
        <v>1803354</v>
      </c>
      <c r="E53" s="1" t="s">
        <v>534</v>
      </c>
      <c r="F53" s="2">
        <v>290.88</v>
      </c>
      <c r="G53" s="3">
        <f t="shared" si="1"/>
        <v>6607339.2000000002</v>
      </c>
      <c r="H53" s="8" t="s">
        <v>480</v>
      </c>
    </row>
    <row r="54" spans="1:8" x14ac:dyDescent="0.15">
      <c r="A54" s="7" t="s">
        <v>166</v>
      </c>
      <c r="B54" s="37" t="s">
        <v>544</v>
      </c>
      <c r="C54" s="1" t="s">
        <v>186</v>
      </c>
      <c r="D54" s="1">
        <v>1803368</v>
      </c>
      <c r="E54" s="1" t="s">
        <v>535</v>
      </c>
      <c r="F54" s="2">
        <v>6416.66</v>
      </c>
      <c r="G54" s="3">
        <f t="shared" si="1"/>
        <v>145754431.90000001</v>
      </c>
      <c r="H54" s="8" t="s">
        <v>548</v>
      </c>
    </row>
    <row r="55" spans="1:8" x14ac:dyDescent="0.15">
      <c r="A55" s="7" t="s">
        <v>463</v>
      </c>
      <c r="B55" s="34" t="s">
        <v>476</v>
      </c>
      <c r="C55" s="1" t="s">
        <v>505</v>
      </c>
      <c r="D55" s="1">
        <v>1804051</v>
      </c>
      <c r="E55" s="1" t="s">
        <v>536</v>
      </c>
      <c r="F55" s="2">
        <v>878.24</v>
      </c>
      <c r="G55" s="3">
        <f>+F55*22750</f>
        <v>19979960</v>
      </c>
      <c r="H55" s="8" t="s">
        <v>476</v>
      </c>
    </row>
    <row r="56" spans="1:8" x14ac:dyDescent="0.15">
      <c r="A56" s="7" t="s">
        <v>166</v>
      </c>
      <c r="B56" s="34" t="s">
        <v>476</v>
      </c>
      <c r="C56" s="1" t="s">
        <v>505</v>
      </c>
      <c r="D56" s="1">
        <v>1804051</v>
      </c>
      <c r="E56" s="1" t="s">
        <v>537</v>
      </c>
      <c r="F56" s="2">
        <v>878.24</v>
      </c>
      <c r="G56" s="3">
        <f t="shared" ref="G56:G64" si="2">+F56*22750</f>
        <v>19979960</v>
      </c>
      <c r="H56" s="8" t="s">
        <v>476</v>
      </c>
    </row>
    <row r="57" spans="1:8" x14ac:dyDescent="0.15">
      <c r="A57" s="7" t="s">
        <v>463</v>
      </c>
      <c r="B57" s="34" t="s">
        <v>545</v>
      </c>
      <c r="C57" s="1" t="s">
        <v>508</v>
      </c>
      <c r="D57" s="1">
        <v>1804287</v>
      </c>
      <c r="E57" s="1" t="s">
        <v>538</v>
      </c>
      <c r="F57" s="2">
        <v>160.4</v>
      </c>
      <c r="G57" s="3">
        <f t="shared" si="2"/>
        <v>3649100</v>
      </c>
      <c r="H57" s="8" t="s">
        <v>546</v>
      </c>
    </row>
    <row r="58" spans="1:8" x14ac:dyDescent="0.15">
      <c r="A58" s="7" t="s">
        <v>164</v>
      </c>
      <c r="B58" s="34" t="s">
        <v>477</v>
      </c>
      <c r="C58" s="1" t="s">
        <v>508</v>
      </c>
      <c r="D58" s="1">
        <v>1804267</v>
      </c>
      <c r="E58" s="1" t="s">
        <v>539</v>
      </c>
      <c r="F58" s="2">
        <f>549.45/3</f>
        <v>183.15</v>
      </c>
      <c r="G58" s="3">
        <f t="shared" si="2"/>
        <v>4166662.5</v>
      </c>
      <c r="H58" s="8" t="s">
        <v>549</v>
      </c>
    </row>
    <row r="59" spans="1:8" x14ac:dyDescent="0.15">
      <c r="A59" s="7" t="s">
        <v>165</v>
      </c>
      <c r="B59" s="34" t="s">
        <v>477</v>
      </c>
      <c r="C59" s="1" t="s">
        <v>508</v>
      </c>
      <c r="D59" s="1">
        <v>1804267</v>
      </c>
      <c r="E59" s="1" t="s">
        <v>539</v>
      </c>
      <c r="F59" s="2">
        <f t="shared" ref="F59:F60" si="3">549.45/3</f>
        <v>183.15</v>
      </c>
      <c r="G59" s="3">
        <f t="shared" si="2"/>
        <v>4166662.5</v>
      </c>
      <c r="H59" s="8" t="s">
        <v>549</v>
      </c>
    </row>
    <row r="60" spans="1:8" x14ac:dyDescent="0.15">
      <c r="A60" s="7" t="s">
        <v>166</v>
      </c>
      <c r="B60" s="34" t="s">
        <v>477</v>
      </c>
      <c r="C60" s="1" t="s">
        <v>508</v>
      </c>
      <c r="D60" s="1">
        <v>1804267</v>
      </c>
      <c r="E60" s="1" t="s">
        <v>539</v>
      </c>
      <c r="F60" s="2">
        <f t="shared" si="3"/>
        <v>183.15</v>
      </c>
      <c r="G60" s="3">
        <f t="shared" si="2"/>
        <v>4166662.5</v>
      </c>
      <c r="H60" s="8" t="s">
        <v>549</v>
      </c>
    </row>
    <row r="61" spans="1:8" x14ac:dyDescent="0.15">
      <c r="A61" s="7" t="s">
        <v>463</v>
      </c>
      <c r="B61" s="34" t="s">
        <v>477</v>
      </c>
      <c r="C61" s="1" t="s">
        <v>508</v>
      </c>
      <c r="D61" s="1">
        <v>1804267</v>
      </c>
      <c r="E61" s="1" t="s">
        <v>540</v>
      </c>
      <c r="F61" s="2">
        <v>183.15</v>
      </c>
      <c r="G61" s="3">
        <f t="shared" si="2"/>
        <v>4166662.5</v>
      </c>
      <c r="H61" s="8" t="s">
        <v>549</v>
      </c>
    </row>
    <row r="62" spans="1:8" x14ac:dyDescent="0.15">
      <c r="A62" s="7" t="s">
        <v>463</v>
      </c>
      <c r="B62" s="34" t="s">
        <v>544</v>
      </c>
      <c r="C62" s="1" t="s">
        <v>490</v>
      </c>
      <c r="D62" s="1">
        <v>1804440</v>
      </c>
      <c r="E62" s="1" t="s">
        <v>541</v>
      </c>
      <c r="F62" s="2">
        <v>6416.67</v>
      </c>
      <c r="G62" s="3">
        <f t="shared" si="2"/>
        <v>145979242.5</v>
      </c>
      <c r="H62" s="8" t="s">
        <v>548</v>
      </c>
    </row>
    <row r="63" spans="1:8" x14ac:dyDescent="0.15">
      <c r="A63" s="7" t="s">
        <v>463</v>
      </c>
      <c r="B63" s="34"/>
      <c r="C63" s="1" t="s">
        <v>490</v>
      </c>
      <c r="D63" s="1">
        <v>1804449</v>
      </c>
      <c r="E63" s="1" t="s">
        <v>542</v>
      </c>
      <c r="F63" s="2">
        <v>9.9499999999999993</v>
      </c>
      <c r="G63" s="3">
        <f t="shared" si="2"/>
        <v>226362.49999999997</v>
      </c>
      <c r="H63" s="8" t="s">
        <v>555</v>
      </c>
    </row>
    <row r="64" spans="1:8" x14ac:dyDescent="0.15">
      <c r="A64" s="7" t="s">
        <v>463</v>
      </c>
      <c r="B64" s="34" t="s">
        <v>480</v>
      </c>
      <c r="C64" s="1" t="s">
        <v>490</v>
      </c>
      <c r="D64" s="1">
        <v>1804436</v>
      </c>
      <c r="E64" s="1" t="s">
        <v>543</v>
      </c>
      <c r="F64" s="2">
        <v>290.88</v>
      </c>
      <c r="G64" s="3">
        <f t="shared" si="2"/>
        <v>6617520</v>
      </c>
      <c r="H64" s="8" t="s">
        <v>480</v>
      </c>
    </row>
  </sheetData>
  <autoFilter ref="A6:H64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workbookViewId="0">
      <pane ySplit="6" topLeftCell="A88" activePane="bottomLeft" state="frozen"/>
      <selection pane="bottomLeft" activeCell="B116" sqref="B116"/>
    </sheetView>
  </sheetViews>
  <sheetFormatPr baseColWidth="10" defaultColWidth="8.83203125" defaultRowHeight="13" x14ac:dyDescent="0.15"/>
  <cols>
    <col min="1" max="1" width="9.1640625" style="40" bestFit="1" customWidth="1"/>
    <col min="2" max="2" width="22.5" style="53" customWidth="1"/>
    <col min="3" max="3" width="12" style="40" customWidth="1"/>
    <col min="4" max="4" width="10.5" style="40" customWidth="1"/>
    <col min="5" max="5" width="86.83203125" style="40" customWidth="1"/>
    <col min="6" max="6" width="11.5" style="40" bestFit="1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6" t="s">
        <v>335</v>
      </c>
      <c r="D2" s="116"/>
      <c r="E2" s="116"/>
      <c r="F2" s="116"/>
      <c r="G2" s="116"/>
      <c r="H2" s="116"/>
    </row>
    <row r="3" spans="1:8" s="55" customFormat="1" ht="12.75" customHeight="1" x14ac:dyDescent="0.15">
      <c r="A3" s="56"/>
      <c r="B3" s="57"/>
      <c r="C3" s="116"/>
      <c r="D3" s="116"/>
      <c r="E3" s="116"/>
      <c r="F3" s="116"/>
      <c r="G3" s="116"/>
      <c r="H3" s="116"/>
    </row>
    <row r="4" spans="1:8" s="60" customFormat="1" ht="25.5" customHeight="1" x14ac:dyDescent="0.2">
      <c r="A4" s="58"/>
      <c r="B4" s="59"/>
      <c r="C4" s="67" t="s">
        <v>344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153834.29301518813</v>
      </c>
      <c r="G5" s="72">
        <f>+SUBTOTAL(9,G7:G1048576)</f>
        <v>3486956369.0071421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15">
      <c r="A7" s="51" t="s">
        <v>164</v>
      </c>
      <c r="B7" s="34" t="s">
        <v>109</v>
      </c>
      <c r="C7" s="1" t="s">
        <v>0</v>
      </c>
      <c r="D7" s="1">
        <v>1801008</v>
      </c>
      <c r="E7" s="1" t="s">
        <v>4</v>
      </c>
      <c r="F7" s="2">
        <v>1191.26</v>
      </c>
      <c r="G7" s="3">
        <v>26999907.899999999</v>
      </c>
      <c r="H7" s="20" t="s">
        <v>485</v>
      </c>
    </row>
    <row r="8" spans="1:8" x14ac:dyDescent="0.15">
      <c r="A8" s="19" t="s">
        <v>164</v>
      </c>
      <c r="B8" s="34" t="s">
        <v>109</v>
      </c>
      <c r="C8" s="1" t="s">
        <v>0</v>
      </c>
      <c r="D8" s="1">
        <v>1801067</v>
      </c>
      <c r="E8" s="1" t="s">
        <v>5</v>
      </c>
      <c r="F8" s="2">
        <v>612.79</v>
      </c>
      <c r="G8" s="3">
        <v>13888885.35</v>
      </c>
      <c r="H8" s="20" t="s">
        <v>485</v>
      </c>
    </row>
    <row r="9" spans="1:8" x14ac:dyDescent="0.15">
      <c r="A9" s="19" t="s">
        <v>164</v>
      </c>
      <c r="B9" s="34" t="s">
        <v>109</v>
      </c>
      <c r="C9" s="1" t="s">
        <v>6</v>
      </c>
      <c r="D9" s="1">
        <v>1801172</v>
      </c>
      <c r="E9" s="1" t="s">
        <v>12</v>
      </c>
      <c r="F9" s="2">
        <v>106876.39</v>
      </c>
      <c r="G9" s="3">
        <v>2422353379.3499999</v>
      </c>
      <c r="H9" s="20" t="s">
        <v>485</v>
      </c>
    </row>
    <row r="10" spans="1:8" x14ac:dyDescent="0.15">
      <c r="A10" s="19" t="s">
        <v>164</v>
      </c>
      <c r="B10" s="34" t="s">
        <v>109</v>
      </c>
      <c r="C10" s="1" t="s">
        <v>23</v>
      </c>
      <c r="D10" s="1">
        <v>1801282</v>
      </c>
      <c r="E10" s="1" t="s">
        <v>24</v>
      </c>
      <c r="F10" s="2">
        <v>735.35</v>
      </c>
      <c r="G10" s="3">
        <v>16666707.75</v>
      </c>
      <c r="H10" s="20" t="s">
        <v>485</v>
      </c>
    </row>
    <row r="11" spans="1:8" x14ac:dyDescent="0.15">
      <c r="A11" s="19" t="s">
        <v>164</v>
      </c>
      <c r="B11" s="34" t="s">
        <v>109</v>
      </c>
      <c r="C11" s="1" t="s">
        <v>23</v>
      </c>
      <c r="D11" s="1">
        <v>1801336</v>
      </c>
      <c r="E11" s="1" t="s">
        <v>25</v>
      </c>
      <c r="F11" s="2">
        <v>980.46</v>
      </c>
      <c r="G11" s="3">
        <v>22222125.900000002</v>
      </c>
      <c r="H11" s="20" t="s">
        <v>485</v>
      </c>
    </row>
    <row r="12" spans="1:8" x14ac:dyDescent="0.15">
      <c r="A12" s="19" t="s">
        <v>164</v>
      </c>
      <c r="B12" s="34" t="s">
        <v>109</v>
      </c>
      <c r="C12" s="1" t="s">
        <v>23</v>
      </c>
      <c r="D12" s="1">
        <v>1801293</v>
      </c>
      <c r="E12" s="1" t="s">
        <v>26</v>
      </c>
      <c r="F12" s="2">
        <v>1486.87</v>
      </c>
      <c r="G12" s="3">
        <v>33699908.549999997</v>
      </c>
      <c r="H12" s="20" t="s">
        <v>485</v>
      </c>
    </row>
    <row r="13" spans="1:8" x14ac:dyDescent="0.15">
      <c r="A13" s="19" t="s">
        <v>164</v>
      </c>
      <c r="B13" s="34" t="s">
        <v>109</v>
      </c>
      <c r="C13" s="1" t="s">
        <v>23</v>
      </c>
      <c r="D13" s="1">
        <v>1801337</v>
      </c>
      <c r="E13" s="1" t="s">
        <v>28</v>
      </c>
      <c r="F13" s="2">
        <v>490.23</v>
      </c>
      <c r="G13" s="3">
        <v>11111062.950000001</v>
      </c>
      <c r="H13" s="20" t="s">
        <v>485</v>
      </c>
    </row>
    <row r="14" spans="1:8" x14ac:dyDescent="0.15">
      <c r="A14" s="19" t="s">
        <v>164</v>
      </c>
      <c r="B14" s="34" t="s">
        <v>109</v>
      </c>
      <c r="C14" s="1" t="s">
        <v>23</v>
      </c>
      <c r="D14" s="1">
        <v>1801287</v>
      </c>
      <c r="E14" s="1" t="s">
        <v>29</v>
      </c>
      <c r="F14" s="2">
        <v>245.11</v>
      </c>
      <c r="G14" s="3">
        <v>5555418.1500000004</v>
      </c>
      <c r="H14" s="20" t="s">
        <v>485</v>
      </c>
    </row>
    <row r="15" spans="1:8" x14ac:dyDescent="0.15">
      <c r="A15" s="19" t="s">
        <v>164</v>
      </c>
      <c r="B15" s="34" t="s">
        <v>109</v>
      </c>
      <c r="C15" s="1" t="s">
        <v>23</v>
      </c>
      <c r="D15" s="1">
        <v>1801270</v>
      </c>
      <c r="E15" s="1" t="s">
        <v>30</v>
      </c>
      <c r="F15" s="2">
        <v>58.83</v>
      </c>
      <c r="G15" s="3">
        <v>1333381.95</v>
      </c>
      <c r="H15" s="20" t="s">
        <v>485</v>
      </c>
    </row>
    <row r="16" spans="1:8" x14ac:dyDescent="0.15">
      <c r="A16" s="19" t="s">
        <v>164</v>
      </c>
      <c r="B16" s="34" t="s">
        <v>109</v>
      </c>
      <c r="C16" s="1" t="s">
        <v>23</v>
      </c>
      <c r="D16" s="1">
        <v>1801267</v>
      </c>
      <c r="E16" s="1" t="s">
        <v>32</v>
      </c>
      <c r="F16" s="2">
        <v>7353.48</v>
      </c>
      <c r="G16" s="3">
        <v>166666624.19999999</v>
      </c>
      <c r="H16" s="20" t="s">
        <v>485</v>
      </c>
    </row>
    <row r="17" spans="1:8" x14ac:dyDescent="0.15">
      <c r="A17" s="19" t="s">
        <v>164</v>
      </c>
      <c r="B17" s="34" t="s">
        <v>109</v>
      </c>
      <c r="C17" s="1" t="s">
        <v>23</v>
      </c>
      <c r="D17" s="1">
        <v>1801268</v>
      </c>
      <c r="E17" s="1" t="s">
        <v>33</v>
      </c>
      <c r="F17" s="2">
        <v>2451.16</v>
      </c>
      <c r="G17" s="3">
        <v>55555541.399999999</v>
      </c>
      <c r="H17" s="20" t="s">
        <v>485</v>
      </c>
    </row>
    <row r="18" spans="1:8" x14ac:dyDescent="0.15">
      <c r="A18" s="19" t="s">
        <v>164</v>
      </c>
      <c r="B18" s="34" t="s">
        <v>109</v>
      </c>
      <c r="C18" s="1" t="s">
        <v>23</v>
      </c>
      <c r="D18" s="1">
        <v>1801345</v>
      </c>
      <c r="E18" s="1" t="s">
        <v>34</v>
      </c>
      <c r="F18" s="2">
        <v>2451.16</v>
      </c>
      <c r="G18" s="3">
        <v>55555541.399999999</v>
      </c>
      <c r="H18" s="20" t="s">
        <v>485</v>
      </c>
    </row>
    <row r="19" spans="1:8" x14ac:dyDescent="0.15">
      <c r="A19" s="19" t="s">
        <v>164</v>
      </c>
      <c r="B19" s="34" t="s">
        <v>109</v>
      </c>
      <c r="C19" s="1" t="s">
        <v>23</v>
      </c>
      <c r="D19" s="1">
        <v>1801281</v>
      </c>
      <c r="E19" s="1" t="s">
        <v>35</v>
      </c>
      <c r="F19" s="2">
        <v>980.46</v>
      </c>
      <c r="G19" s="3">
        <v>22222125.900000002</v>
      </c>
      <c r="H19" s="20" t="s">
        <v>485</v>
      </c>
    </row>
    <row r="20" spans="1:8" x14ac:dyDescent="0.15">
      <c r="A20" s="19" t="s">
        <v>164</v>
      </c>
      <c r="B20" s="34" t="s">
        <v>109</v>
      </c>
      <c r="C20" s="1" t="s">
        <v>23</v>
      </c>
      <c r="D20" s="1">
        <v>1801243</v>
      </c>
      <c r="E20" s="1" t="s">
        <v>37</v>
      </c>
      <c r="F20" s="2">
        <v>490.23</v>
      </c>
      <c r="G20" s="3">
        <v>11111062.950000001</v>
      </c>
      <c r="H20" s="20" t="s">
        <v>485</v>
      </c>
    </row>
    <row r="21" spans="1:8" x14ac:dyDescent="0.15">
      <c r="A21" s="19" t="s">
        <v>164</v>
      </c>
      <c r="B21" s="34" t="s">
        <v>109</v>
      </c>
      <c r="C21" s="4" t="s">
        <v>23</v>
      </c>
      <c r="D21" s="1">
        <v>1801242</v>
      </c>
      <c r="E21" s="1" t="s">
        <v>40</v>
      </c>
      <c r="F21" s="2">
        <v>441.21</v>
      </c>
      <c r="G21" s="3">
        <v>10000024.65</v>
      </c>
      <c r="H21" s="20" t="s">
        <v>485</v>
      </c>
    </row>
    <row r="22" spans="1:8" x14ac:dyDescent="0.15">
      <c r="A22" s="19" t="s">
        <v>164</v>
      </c>
      <c r="B22" s="34" t="s">
        <v>109</v>
      </c>
      <c r="C22" s="1" t="s">
        <v>23</v>
      </c>
      <c r="D22" s="1">
        <v>1801296</v>
      </c>
      <c r="E22" s="1" t="s">
        <v>41</v>
      </c>
      <c r="F22" s="2">
        <v>612.79</v>
      </c>
      <c r="G22" s="3">
        <v>13888885.35</v>
      </c>
      <c r="H22" s="20" t="s">
        <v>485</v>
      </c>
    </row>
    <row r="23" spans="1:8" x14ac:dyDescent="0.15">
      <c r="A23" s="19" t="s">
        <v>164</v>
      </c>
      <c r="B23" s="34" t="s">
        <v>109</v>
      </c>
      <c r="C23" s="1" t="s">
        <v>23</v>
      </c>
      <c r="D23" s="1">
        <v>1801314</v>
      </c>
      <c r="E23" s="1" t="s">
        <v>42</v>
      </c>
      <c r="F23" s="2">
        <v>245.11</v>
      </c>
      <c r="G23" s="3">
        <v>5555418.1500000004</v>
      </c>
      <c r="H23" s="20" t="s">
        <v>485</v>
      </c>
    </row>
    <row r="24" spans="1:8" x14ac:dyDescent="0.15">
      <c r="A24" s="19" t="s">
        <v>164</v>
      </c>
      <c r="B24" s="34" t="s">
        <v>109</v>
      </c>
      <c r="C24" s="1" t="s">
        <v>46</v>
      </c>
      <c r="D24" s="1">
        <v>1801433</v>
      </c>
      <c r="E24" s="1" t="s">
        <v>50</v>
      </c>
      <c r="F24" s="2">
        <v>490.23</v>
      </c>
      <c r="G24" s="3">
        <v>11111062.950000001</v>
      </c>
      <c r="H24" s="20" t="s">
        <v>485</v>
      </c>
    </row>
    <row r="25" spans="1:8" x14ac:dyDescent="0.15">
      <c r="A25" s="19" t="s">
        <v>164</v>
      </c>
      <c r="B25" s="34" t="s">
        <v>109</v>
      </c>
      <c r="C25" s="1" t="s">
        <v>46</v>
      </c>
      <c r="D25" s="1">
        <v>1801433</v>
      </c>
      <c r="E25" s="1" t="s">
        <v>51</v>
      </c>
      <c r="F25" s="2">
        <v>735.35</v>
      </c>
      <c r="G25" s="3">
        <v>16666707.75</v>
      </c>
      <c r="H25" s="20" t="s">
        <v>485</v>
      </c>
    </row>
    <row r="26" spans="1:8" x14ac:dyDescent="0.15">
      <c r="A26" s="19" t="s">
        <v>164</v>
      </c>
      <c r="B26" s="34" t="s">
        <v>109</v>
      </c>
      <c r="C26" s="1" t="s">
        <v>46</v>
      </c>
      <c r="D26" s="1">
        <v>1801433</v>
      </c>
      <c r="E26" s="1" t="s">
        <v>52</v>
      </c>
      <c r="F26" s="2">
        <v>3</v>
      </c>
      <c r="G26" s="3">
        <v>67995</v>
      </c>
      <c r="H26" s="20" t="s">
        <v>485</v>
      </c>
    </row>
    <row r="27" spans="1:8" x14ac:dyDescent="0.15">
      <c r="A27" s="19" t="s">
        <v>164</v>
      </c>
      <c r="B27" s="34" t="s">
        <v>109</v>
      </c>
      <c r="C27" s="1" t="s">
        <v>46</v>
      </c>
      <c r="D27" s="1">
        <v>1801433</v>
      </c>
      <c r="E27" s="1" t="s">
        <v>53</v>
      </c>
      <c r="F27" s="2">
        <v>13.28</v>
      </c>
      <c r="G27" s="3">
        <v>300991.2</v>
      </c>
      <c r="H27" s="20" t="s">
        <v>485</v>
      </c>
    </row>
    <row r="28" spans="1:8" x14ac:dyDescent="0.15">
      <c r="A28" s="19" t="s">
        <v>164</v>
      </c>
      <c r="B28" s="34" t="s">
        <v>109</v>
      </c>
      <c r="C28" s="1" t="s">
        <v>46</v>
      </c>
      <c r="D28" s="1">
        <v>1801433</v>
      </c>
      <c r="E28" s="1" t="s">
        <v>54</v>
      </c>
      <c r="F28" s="2">
        <v>3</v>
      </c>
      <c r="G28" s="3">
        <v>67995</v>
      </c>
      <c r="H28" s="20" t="s">
        <v>485</v>
      </c>
    </row>
    <row r="29" spans="1:8" x14ac:dyDescent="0.15">
      <c r="A29" s="19" t="s">
        <v>164</v>
      </c>
      <c r="B29" s="34" t="s">
        <v>109</v>
      </c>
      <c r="C29" s="1" t="s">
        <v>46</v>
      </c>
      <c r="D29" s="1">
        <v>1801433</v>
      </c>
      <c r="E29" s="1" t="s">
        <v>55</v>
      </c>
      <c r="F29" s="2">
        <v>13.24</v>
      </c>
      <c r="G29" s="3">
        <v>300084.59999999998</v>
      </c>
      <c r="H29" s="20" t="s">
        <v>485</v>
      </c>
    </row>
    <row r="30" spans="1:8" x14ac:dyDescent="0.15">
      <c r="A30" s="19" t="s">
        <v>164</v>
      </c>
      <c r="B30" s="34" t="s">
        <v>109</v>
      </c>
      <c r="C30" s="1" t="s">
        <v>46</v>
      </c>
      <c r="D30" s="1">
        <v>1801433</v>
      </c>
      <c r="E30" s="1" t="s">
        <v>56</v>
      </c>
      <c r="F30" s="2">
        <v>79.41</v>
      </c>
      <c r="G30" s="3">
        <v>1799827.65</v>
      </c>
      <c r="H30" s="20" t="s">
        <v>485</v>
      </c>
    </row>
    <row r="31" spans="1:8" x14ac:dyDescent="0.15">
      <c r="A31" s="19" t="s">
        <v>164</v>
      </c>
      <c r="B31" s="34" t="s">
        <v>109</v>
      </c>
      <c r="C31" s="1" t="s">
        <v>46</v>
      </c>
      <c r="D31" s="1">
        <v>1801433</v>
      </c>
      <c r="E31" s="1" t="s">
        <v>57</v>
      </c>
      <c r="F31" s="2">
        <v>562.63</v>
      </c>
      <c r="G31" s="3">
        <v>12752008.949999999</v>
      </c>
      <c r="H31" s="20" t="s">
        <v>485</v>
      </c>
    </row>
    <row r="32" spans="1:8" x14ac:dyDescent="0.15">
      <c r="A32" s="19" t="s">
        <v>164</v>
      </c>
      <c r="B32" s="34" t="s">
        <v>109</v>
      </c>
      <c r="C32" s="1" t="s">
        <v>46</v>
      </c>
      <c r="D32" s="1">
        <v>1801433</v>
      </c>
      <c r="E32" s="1" t="s">
        <v>58</v>
      </c>
      <c r="F32" s="2">
        <v>2183.98</v>
      </c>
      <c r="G32" s="3">
        <v>49499906.700000003</v>
      </c>
      <c r="H32" s="20" t="s">
        <v>485</v>
      </c>
    </row>
    <row r="33" spans="1:8" x14ac:dyDescent="0.15">
      <c r="A33" s="19" t="s">
        <v>164</v>
      </c>
      <c r="B33" s="34" t="s">
        <v>109</v>
      </c>
      <c r="C33" s="1" t="s">
        <v>46</v>
      </c>
      <c r="D33" s="1">
        <v>1801447</v>
      </c>
      <c r="E33" s="1" t="s">
        <v>76</v>
      </c>
      <c r="F33" s="2">
        <v>4850.09</v>
      </c>
      <c r="G33" s="3">
        <v>109927289.85000001</v>
      </c>
      <c r="H33" s="20" t="s">
        <v>485</v>
      </c>
    </row>
    <row r="34" spans="1:8" x14ac:dyDescent="0.15">
      <c r="A34" s="19" t="s">
        <v>164</v>
      </c>
      <c r="B34" s="34" t="s">
        <v>109</v>
      </c>
      <c r="C34" s="1" t="s">
        <v>46</v>
      </c>
      <c r="D34" s="1">
        <v>1801455</v>
      </c>
      <c r="E34" s="1" t="s">
        <v>79</v>
      </c>
      <c r="F34" s="2">
        <v>99.05</v>
      </c>
      <c r="G34" s="3">
        <v>2244968.25</v>
      </c>
      <c r="H34" s="20" t="s">
        <v>485</v>
      </c>
    </row>
    <row r="35" spans="1:8" x14ac:dyDescent="0.15">
      <c r="A35" s="19" t="s">
        <v>164</v>
      </c>
      <c r="B35" s="34" t="s">
        <v>109</v>
      </c>
      <c r="C35" s="1" t="s">
        <v>46</v>
      </c>
      <c r="D35" s="1">
        <v>1801455</v>
      </c>
      <c r="E35" s="1" t="s">
        <v>80</v>
      </c>
      <c r="F35" s="2">
        <v>99.05</v>
      </c>
      <c r="G35" s="3">
        <v>2244968.25</v>
      </c>
      <c r="H35" s="20" t="s">
        <v>485</v>
      </c>
    </row>
    <row r="36" spans="1:8" x14ac:dyDescent="0.15">
      <c r="A36" s="19" t="s">
        <v>164</v>
      </c>
      <c r="B36" s="34" t="s">
        <v>109</v>
      </c>
      <c r="C36" s="1" t="s">
        <v>46</v>
      </c>
      <c r="D36" s="1">
        <v>1801455</v>
      </c>
      <c r="E36" s="1" t="s">
        <v>81</v>
      </c>
      <c r="F36" s="2">
        <v>99.05</v>
      </c>
      <c r="G36" s="3">
        <v>2244968.25</v>
      </c>
      <c r="H36" s="20" t="s">
        <v>485</v>
      </c>
    </row>
    <row r="37" spans="1:8" x14ac:dyDescent="0.15">
      <c r="A37" s="19" t="s">
        <v>164</v>
      </c>
      <c r="B37" s="34" t="s">
        <v>109</v>
      </c>
      <c r="C37" s="45" t="s">
        <v>46</v>
      </c>
      <c r="D37" s="45">
        <v>1801455</v>
      </c>
      <c r="E37" s="45" t="s">
        <v>82</v>
      </c>
      <c r="F37" s="45">
        <v>99.05</v>
      </c>
      <c r="G37" s="3">
        <v>2244968.25</v>
      </c>
      <c r="H37" s="20" t="s">
        <v>485</v>
      </c>
    </row>
    <row r="38" spans="1:8" x14ac:dyDescent="0.15">
      <c r="A38" s="19" t="s">
        <v>164</v>
      </c>
      <c r="B38" s="34" t="s">
        <v>109</v>
      </c>
      <c r="C38" s="45" t="s">
        <v>46</v>
      </c>
      <c r="D38" s="45">
        <v>1801455</v>
      </c>
      <c r="E38" s="45" t="s">
        <v>83</v>
      </c>
      <c r="F38" s="45">
        <v>99.05</v>
      </c>
      <c r="G38" s="3">
        <v>2244968.25</v>
      </c>
      <c r="H38" s="20" t="s">
        <v>485</v>
      </c>
    </row>
    <row r="39" spans="1:8" x14ac:dyDescent="0.15">
      <c r="A39" s="19" t="s">
        <v>164</v>
      </c>
      <c r="B39" s="34" t="s">
        <v>109</v>
      </c>
      <c r="C39" s="45" t="s">
        <v>46</v>
      </c>
      <c r="D39" s="45">
        <v>1801455</v>
      </c>
      <c r="E39" s="45" t="s">
        <v>84</v>
      </c>
      <c r="F39" s="45">
        <v>99.05</v>
      </c>
      <c r="G39" s="3">
        <v>2244968.25</v>
      </c>
      <c r="H39" s="20" t="s">
        <v>485</v>
      </c>
    </row>
    <row r="40" spans="1:8" x14ac:dyDescent="0.15">
      <c r="A40" s="19" t="s">
        <v>164</v>
      </c>
      <c r="B40" s="34" t="s">
        <v>109</v>
      </c>
      <c r="C40" s="45" t="s">
        <v>46</v>
      </c>
      <c r="D40" s="45">
        <v>1801455</v>
      </c>
      <c r="E40" s="45" t="s">
        <v>85</v>
      </c>
      <c r="F40" s="45">
        <v>99.05</v>
      </c>
      <c r="G40" s="3">
        <v>2244968.25</v>
      </c>
      <c r="H40" s="20" t="s">
        <v>485</v>
      </c>
    </row>
    <row r="41" spans="1:8" x14ac:dyDescent="0.15">
      <c r="A41" s="19" t="s">
        <v>164</v>
      </c>
      <c r="B41" s="34" t="s">
        <v>109</v>
      </c>
      <c r="C41" s="45" t="s">
        <v>46</v>
      </c>
      <c r="D41" s="45">
        <v>1801455</v>
      </c>
      <c r="E41" s="45" t="s">
        <v>86</v>
      </c>
      <c r="F41" s="45">
        <v>196.09</v>
      </c>
      <c r="G41" s="3">
        <v>4444379.8499999996</v>
      </c>
      <c r="H41" s="20" t="s">
        <v>485</v>
      </c>
    </row>
    <row r="42" spans="1:8" x14ac:dyDescent="0.15">
      <c r="A42" s="19" t="s">
        <v>164</v>
      </c>
      <c r="B42" s="34" t="s">
        <v>109</v>
      </c>
      <c r="C42" s="45" t="s">
        <v>46</v>
      </c>
      <c r="D42" s="45">
        <v>1801455</v>
      </c>
      <c r="E42" s="45" t="s">
        <v>87</v>
      </c>
      <c r="F42" s="45">
        <v>294.14</v>
      </c>
      <c r="G42" s="3">
        <v>6666683.0999999996</v>
      </c>
      <c r="H42" s="20" t="s">
        <v>485</v>
      </c>
    </row>
    <row r="43" spans="1:8" x14ac:dyDescent="0.15">
      <c r="A43" s="19" t="s">
        <v>164</v>
      </c>
      <c r="B43" s="34" t="s">
        <v>109</v>
      </c>
      <c r="C43" s="45" t="s">
        <v>46</v>
      </c>
      <c r="D43" s="45">
        <v>1801455</v>
      </c>
      <c r="E43" s="45" t="s">
        <v>88</v>
      </c>
      <c r="F43" s="45">
        <v>99.05</v>
      </c>
      <c r="G43" s="3">
        <v>2244968.25</v>
      </c>
      <c r="H43" s="20" t="s">
        <v>485</v>
      </c>
    </row>
    <row r="44" spans="1:8" x14ac:dyDescent="0.15">
      <c r="A44" s="19" t="s">
        <v>164</v>
      </c>
      <c r="B44" s="34" t="s">
        <v>109</v>
      </c>
      <c r="C44" s="45" t="s">
        <v>46</v>
      </c>
      <c r="D44" s="45">
        <v>1801455</v>
      </c>
      <c r="E44" s="45" t="s">
        <v>89</v>
      </c>
      <c r="F44" s="45">
        <v>980.46</v>
      </c>
      <c r="G44" s="3">
        <v>22222125.900000002</v>
      </c>
      <c r="H44" s="20" t="s">
        <v>485</v>
      </c>
    </row>
    <row r="45" spans="1:8" x14ac:dyDescent="0.15">
      <c r="A45" s="19" t="s">
        <v>164</v>
      </c>
      <c r="B45" s="34" t="s">
        <v>109</v>
      </c>
      <c r="C45" s="45" t="s">
        <v>46</v>
      </c>
      <c r="D45" s="45">
        <v>1801463</v>
      </c>
      <c r="E45" s="45" t="s">
        <v>138</v>
      </c>
      <c r="F45" s="45">
        <v>1323.63</v>
      </c>
      <c r="G45" s="3">
        <v>30000073.950000003</v>
      </c>
      <c r="H45" s="20" t="s">
        <v>485</v>
      </c>
    </row>
    <row r="46" spans="1:8" x14ac:dyDescent="0.15">
      <c r="A46" s="19" t="s">
        <v>164</v>
      </c>
      <c r="B46" s="34" t="s">
        <v>109</v>
      </c>
      <c r="C46" s="45" t="s">
        <v>46</v>
      </c>
      <c r="D46" s="45">
        <v>1801458</v>
      </c>
      <c r="E46" s="45" t="s">
        <v>93</v>
      </c>
      <c r="F46" s="45">
        <v>398.45</v>
      </c>
      <c r="G46" s="3">
        <v>9030869.25</v>
      </c>
      <c r="H46" s="20" t="s">
        <v>485</v>
      </c>
    </row>
    <row r="47" spans="1:8" x14ac:dyDescent="0.15">
      <c r="A47" s="19" t="s">
        <v>164</v>
      </c>
      <c r="B47" s="52" t="s">
        <v>113</v>
      </c>
      <c r="C47" s="45" t="s">
        <v>46</v>
      </c>
      <c r="D47" s="45">
        <v>1801458</v>
      </c>
      <c r="E47" s="45" t="s">
        <v>99</v>
      </c>
      <c r="F47" s="45">
        <v>77.52</v>
      </c>
      <c r="G47" s="3">
        <v>1756990.7999999998</v>
      </c>
      <c r="H47" s="20" t="s">
        <v>227</v>
      </c>
    </row>
    <row r="48" spans="1:8" x14ac:dyDescent="0.15">
      <c r="A48" s="19" t="s">
        <v>164</v>
      </c>
      <c r="B48" s="52" t="s">
        <v>110</v>
      </c>
      <c r="C48" s="45" t="s">
        <v>6</v>
      </c>
      <c r="D48" s="45">
        <v>1801130</v>
      </c>
      <c r="E48" s="45" t="s">
        <v>10</v>
      </c>
      <c r="F48" s="45">
        <v>595.63</v>
      </c>
      <c r="G48" s="3">
        <v>13499953.949999999</v>
      </c>
      <c r="H48" s="20" t="s">
        <v>488</v>
      </c>
    </row>
    <row r="49" spans="1:8" x14ac:dyDescent="0.15">
      <c r="A49" s="19" t="s">
        <v>164</v>
      </c>
      <c r="B49" s="52" t="s">
        <v>111</v>
      </c>
      <c r="C49" s="45" t="s">
        <v>6</v>
      </c>
      <c r="D49" s="45">
        <v>1801366</v>
      </c>
      <c r="E49" s="45" t="s">
        <v>8</v>
      </c>
      <c r="F49" s="45">
        <v>7.24</v>
      </c>
      <c r="G49" s="3">
        <v>164094.6</v>
      </c>
      <c r="H49" s="20" t="s">
        <v>157</v>
      </c>
    </row>
    <row r="50" spans="1:8" x14ac:dyDescent="0.15">
      <c r="A50" s="19" t="s">
        <v>164</v>
      </c>
      <c r="B50" s="52" t="s">
        <v>111</v>
      </c>
      <c r="C50" s="45" t="s">
        <v>6</v>
      </c>
      <c r="D50" s="45">
        <v>1801069</v>
      </c>
      <c r="E50" s="45" t="s">
        <v>9</v>
      </c>
      <c r="F50" s="45">
        <v>230.41</v>
      </c>
      <c r="G50" s="3">
        <v>5222242.6500000004</v>
      </c>
      <c r="H50" s="20" t="s">
        <v>157</v>
      </c>
    </row>
    <row r="51" spans="1:8" x14ac:dyDescent="0.15">
      <c r="A51" s="19" t="s">
        <v>164</v>
      </c>
      <c r="B51" s="52" t="s">
        <v>111</v>
      </c>
      <c r="C51" s="45" t="s">
        <v>6</v>
      </c>
      <c r="D51" s="45">
        <v>1801148</v>
      </c>
      <c r="E51" s="45" t="s">
        <v>13</v>
      </c>
      <c r="F51" s="45">
        <v>1926.27</v>
      </c>
      <c r="G51" s="3">
        <v>43658909.549999997</v>
      </c>
      <c r="H51" s="20" t="s">
        <v>157</v>
      </c>
    </row>
    <row r="52" spans="1:8" x14ac:dyDescent="0.15">
      <c r="A52" s="19" t="s">
        <v>164</v>
      </c>
      <c r="B52" s="52" t="s">
        <v>111</v>
      </c>
      <c r="C52" s="45" t="s">
        <v>6</v>
      </c>
      <c r="D52" s="45">
        <v>1801162</v>
      </c>
      <c r="E52" s="45" t="s">
        <v>14</v>
      </c>
      <c r="F52" s="45">
        <v>595.63</v>
      </c>
      <c r="G52" s="3">
        <v>13499953.949999999</v>
      </c>
      <c r="H52" s="20" t="s">
        <v>157</v>
      </c>
    </row>
    <row r="53" spans="1:8" x14ac:dyDescent="0.15">
      <c r="A53" s="19" t="s">
        <v>164</v>
      </c>
      <c r="B53" s="52" t="s">
        <v>111</v>
      </c>
      <c r="C53" s="45" t="s">
        <v>15</v>
      </c>
      <c r="D53" s="45">
        <v>1801379</v>
      </c>
      <c r="E53" s="45" t="s">
        <v>16</v>
      </c>
      <c r="F53" s="45">
        <v>44.13</v>
      </c>
      <c r="G53" s="3">
        <v>1000206.4500000001</v>
      </c>
      <c r="H53" s="20" t="s">
        <v>157</v>
      </c>
    </row>
    <row r="54" spans="1:8" x14ac:dyDescent="0.15">
      <c r="A54" s="19" t="s">
        <v>164</v>
      </c>
      <c r="B54" s="52" t="s">
        <v>111</v>
      </c>
      <c r="C54" s="45" t="s">
        <v>15</v>
      </c>
      <c r="D54" s="45">
        <v>1801379</v>
      </c>
      <c r="E54" s="45" t="s">
        <v>17</v>
      </c>
      <c r="F54" s="45">
        <v>55.03</v>
      </c>
      <c r="G54" s="3">
        <v>1247254.95</v>
      </c>
      <c r="H54" s="20" t="s">
        <v>157</v>
      </c>
    </row>
    <row r="55" spans="1:8" x14ac:dyDescent="0.15">
      <c r="A55" s="19" t="s">
        <v>164</v>
      </c>
      <c r="B55" s="52" t="s">
        <v>111</v>
      </c>
      <c r="C55" s="45" t="s">
        <v>15</v>
      </c>
      <c r="D55" s="45">
        <v>1801379</v>
      </c>
      <c r="E55" s="45" t="s">
        <v>18</v>
      </c>
      <c r="F55" s="45">
        <v>41.91</v>
      </c>
      <c r="G55" s="3">
        <v>949890.14999999991</v>
      </c>
      <c r="H55" s="20" t="s">
        <v>157</v>
      </c>
    </row>
    <row r="56" spans="1:8" x14ac:dyDescent="0.15">
      <c r="A56" s="19" t="s">
        <v>164</v>
      </c>
      <c r="B56" s="52" t="s">
        <v>111</v>
      </c>
      <c r="C56" s="45" t="s">
        <v>15</v>
      </c>
      <c r="D56" s="45">
        <v>1801379</v>
      </c>
      <c r="E56" s="45" t="s">
        <v>19</v>
      </c>
      <c r="F56" s="45">
        <v>13.41</v>
      </c>
      <c r="G56" s="3">
        <v>303937.65000000002</v>
      </c>
      <c r="H56" s="20" t="s">
        <v>157</v>
      </c>
    </row>
    <row r="57" spans="1:8" x14ac:dyDescent="0.15">
      <c r="A57" s="19" t="s">
        <v>164</v>
      </c>
      <c r="B57" s="52" t="s">
        <v>111</v>
      </c>
      <c r="C57" s="45" t="s">
        <v>15</v>
      </c>
      <c r="D57" s="45">
        <v>1801379</v>
      </c>
      <c r="E57" s="45" t="s">
        <v>20</v>
      </c>
      <c r="F57" s="45">
        <v>3.53</v>
      </c>
      <c r="G57" s="3">
        <v>80007.45</v>
      </c>
      <c r="H57" s="20" t="s">
        <v>157</v>
      </c>
    </row>
    <row r="58" spans="1:8" x14ac:dyDescent="0.15">
      <c r="A58" s="19" t="s">
        <v>164</v>
      </c>
      <c r="B58" s="52" t="s">
        <v>111</v>
      </c>
      <c r="C58" s="45" t="s">
        <v>15</v>
      </c>
      <c r="D58" s="45">
        <v>1801379</v>
      </c>
      <c r="E58" s="45" t="s">
        <v>21</v>
      </c>
      <c r="F58" s="45">
        <v>18.22</v>
      </c>
      <c r="G58" s="3">
        <v>412956.3</v>
      </c>
      <c r="H58" s="20" t="s">
        <v>157</v>
      </c>
    </row>
    <row r="59" spans="1:8" x14ac:dyDescent="0.15">
      <c r="A59" s="19" t="s">
        <v>164</v>
      </c>
      <c r="B59" s="52" t="s">
        <v>111</v>
      </c>
      <c r="C59" s="45" t="s">
        <v>15</v>
      </c>
      <c r="D59" s="45">
        <v>1801379</v>
      </c>
      <c r="E59" s="45" t="s">
        <v>22</v>
      </c>
      <c r="F59" s="45">
        <v>2338.41</v>
      </c>
      <c r="G59" s="3">
        <v>53000062.649999999</v>
      </c>
      <c r="H59" s="20" t="s">
        <v>157</v>
      </c>
    </row>
    <row r="60" spans="1:8" x14ac:dyDescent="0.15">
      <c r="A60" s="19" t="s">
        <v>164</v>
      </c>
      <c r="B60" s="52" t="s">
        <v>111</v>
      </c>
      <c r="C60" s="45" t="s">
        <v>23</v>
      </c>
      <c r="D60" s="45">
        <v>1801337</v>
      </c>
      <c r="E60" s="45" t="s">
        <v>27</v>
      </c>
      <c r="F60" s="45">
        <v>294.14</v>
      </c>
      <c r="G60" s="3">
        <v>6666683.0999999996</v>
      </c>
      <c r="H60" s="20" t="s">
        <v>157</v>
      </c>
    </row>
    <row r="61" spans="1:8" x14ac:dyDescent="0.15">
      <c r="A61" s="19" t="s">
        <v>164</v>
      </c>
      <c r="B61" s="52" t="s">
        <v>111</v>
      </c>
      <c r="C61" s="45" t="s">
        <v>23</v>
      </c>
      <c r="D61" s="45">
        <v>1801242</v>
      </c>
      <c r="E61" s="45" t="s">
        <v>39</v>
      </c>
      <c r="F61" s="45">
        <v>98.05</v>
      </c>
      <c r="G61" s="3">
        <v>2222303.25</v>
      </c>
      <c r="H61" s="20" t="s">
        <v>157</v>
      </c>
    </row>
    <row r="62" spans="1:8" x14ac:dyDescent="0.15">
      <c r="A62" s="19" t="s">
        <v>164</v>
      </c>
      <c r="B62" s="52" t="s">
        <v>111</v>
      </c>
      <c r="C62" s="45" t="s">
        <v>46</v>
      </c>
      <c r="D62" s="45">
        <v>1801455</v>
      </c>
      <c r="E62" s="45" t="s">
        <v>90</v>
      </c>
      <c r="F62" s="45">
        <v>286.57</v>
      </c>
      <c r="G62" s="3">
        <v>6495109.0499999998</v>
      </c>
      <c r="H62" s="20" t="s">
        <v>157</v>
      </c>
    </row>
    <row r="63" spans="1:8" x14ac:dyDescent="0.15">
      <c r="A63" s="19" t="s">
        <v>164</v>
      </c>
      <c r="B63" s="52" t="s">
        <v>130</v>
      </c>
      <c r="C63" s="45" t="s">
        <v>46</v>
      </c>
      <c r="D63" s="45">
        <v>1801432</v>
      </c>
      <c r="E63" s="45" t="s">
        <v>123</v>
      </c>
      <c r="F63" s="45">
        <v>38.39</v>
      </c>
      <c r="G63" s="3">
        <v>870109.35</v>
      </c>
      <c r="H63" s="20" t="s">
        <v>199</v>
      </c>
    </row>
    <row r="64" spans="1:8" x14ac:dyDescent="0.15">
      <c r="A64" s="19" t="s">
        <v>164</v>
      </c>
      <c r="B64" s="52" t="s">
        <v>130</v>
      </c>
      <c r="C64" s="45" t="s">
        <v>46</v>
      </c>
      <c r="D64" s="45">
        <v>1801432</v>
      </c>
      <c r="E64" s="45" t="s">
        <v>124</v>
      </c>
      <c r="F64" s="45">
        <v>33.83</v>
      </c>
      <c r="G64" s="3">
        <v>766756.95</v>
      </c>
      <c r="H64" s="20" t="s">
        <v>199</v>
      </c>
    </row>
    <row r="65" spans="1:8" x14ac:dyDescent="0.15">
      <c r="A65" s="19" t="s">
        <v>164</v>
      </c>
      <c r="B65" s="52" t="s">
        <v>130</v>
      </c>
      <c r="C65" s="45" t="s">
        <v>46</v>
      </c>
      <c r="D65" s="45">
        <v>1801432</v>
      </c>
      <c r="E65" s="45" t="s">
        <v>125</v>
      </c>
      <c r="F65" s="45">
        <v>15.77</v>
      </c>
      <c r="G65" s="3">
        <v>357427.05</v>
      </c>
      <c r="H65" s="20" t="s">
        <v>199</v>
      </c>
    </row>
    <row r="66" spans="1:8" x14ac:dyDescent="0.15">
      <c r="A66" s="19" t="s">
        <v>164</v>
      </c>
      <c r="B66" s="52" t="s">
        <v>130</v>
      </c>
      <c r="C66" s="45" t="s">
        <v>46</v>
      </c>
      <c r="D66" s="45">
        <v>1801432</v>
      </c>
      <c r="E66" s="45" t="s">
        <v>126</v>
      </c>
      <c r="F66" s="45">
        <v>33.18</v>
      </c>
      <c r="G66" s="3">
        <v>752024.7</v>
      </c>
      <c r="H66" s="20" t="s">
        <v>199</v>
      </c>
    </row>
    <row r="67" spans="1:8" x14ac:dyDescent="0.15">
      <c r="A67" s="19" t="s">
        <v>164</v>
      </c>
      <c r="B67" s="52" t="s">
        <v>130</v>
      </c>
      <c r="C67" s="45" t="s">
        <v>46</v>
      </c>
      <c r="D67" s="45">
        <v>1801432</v>
      </c>
      <c r="E67" s="45" t="s">
        <v>127</v>
      </c>
      <c r="F67" s="45">
        <v>14.56</v>
      </c>
      <c r="G67" s="3">
        <v>330002.40000000002</v>
      </c>
      <c r="H67" s="20" t="s">
        <v>199</v>
      </c>
    </row>
    <row r="68" spans="1:8" x14ac:dyDescent="0.15">
      <c r="A68" s="19" t="s">
        <v>164</v>
      </c>
      <c r="B68" s="52" t="s">
        <v>130</v>
      </c>
      <c r="C68" s="45" t="s">
        <v>46</v>
      </c>
      <c r="D68" s="45">
        <v>1801432</v>
      </c>
      <c r="E68" s="45" t="s">
        <v>128</v>
      </c>
      <c r="F68" s="45">
        <v>19.190000000000001</v>
      </c>
      <c r="G68" s="3">
        <v>434941.35000000003</v>
      </c>
      <c r="H68" s="20" t="s">
        <v>199</v>
      </c>
    </row>
    <row r="69" spans="1:8" x14ac:dyDescent="0.15">
      <c r="A69" s="19" t="s">
        <v>164</v>
      </c>
      <c r="B69" s="52" t="s">
        <v>130</v>
      </c>
      <c r="C69" s="45" t="s">
        <v>46</v>
      </c>
      <c r="D69" s="45">
        <v>1801432</v>
      </c>
      <c r="E69" s="45" t="s">
        <v>129</v>
      </c>
      <c r="F69" s="45">
        <v>1.76</v>
      </c>
      <c r="G69" s="3">
        <v>39890.400000000001</v>
      </c>
      <c r="H69" s="20" t="s">
        <v>199</v>
      </c>
    </row>
    <row r="70" spans="1:8" x14ac:dyDescent="0.15">
      <c r="A70" s="19" t="s">
        <v>164</v>
      </c>
      <c r="B70" s="52" t="s">
        <v>131</v>
      </c>
      <c r="C70" s="45" t="s">
        <v>46</v>
      </c>
      <c r="D70" s="45">
        <v>1801460</v>
      </c>
      <c r="E70" s="45" t="s">
        <v>134</v>
      </c>
      <c r="F70" s="45">
        <v>25.05</v>
      </c>
      <c r="G70" s="3">
        <v>567758.25</v>
      </c>
      <c r="H70" s="20" t="s">
        <v>227</v>
      </c>
    </row>
    <row r="71" spans="1:8" x14ac:dyDescent="0.15">
      <c r="A71" s="19" t="s">
        <v>165</v>
      </c>
      <c r="B71" s="52" t="s">
        <v>294</v>
      </c>
      <c r="C71" s="45" t="s">
        <v>169</v>
      </c>
      <c r="D71" s="45">
        <v>1802028</v>
      </c>
      <c r="E71" s="45" t="s">
        <v>295</v>
      </c>
      <c r="F71" s="45">
        <v>49</v>
      </c>
      <c r="G71" s="3">
        <v>1111075</v>
      </c>
      <c r="H71" s="20" t="s">
        <v>488</v>
      </c>
    </row>
    <row r="72" spans="1:8" x14ac:dyDescent="0.15">
      <c r="A72" s="19" t="s">
        <v>165</v>
      </c>
      <c r="B72" s="52" t="s">
        <v>296</v>
      </c>
      <c r="C72" s="45" t="s">
        <v>169</v>
      </c>
      <c r="D72" s="45">
        <v>1802191</v>
      </c>
      <c r="E72" s="45" t="s">
        <v>297</v>
      </c>
      <c r="F72" s="45">
        <v>359.36457142857142</v>
      </c>
      <c r="G72" s="3">
        <v>8148591.6571428571</v>
      </c>
      <c r="H72" s="20" t="s">
        <v>488</v>
      </c>
    </row>
    <row r="73" spans="1:8" x14ac:dyDescent="0.15">
      <c r="A73" s="19" t="s">
        <v>165</v>
      </c>
      <c r="B73" s="52" t="s">
        <v>113</v>
      </c>
      <c r="C73" s="45" t="s">
        <v>171</v>
      </c>
      <c r="D73" s="45">
        <v>1802384</v>
      </c>
      <c r="E73" s="45" t="s">
        <v>298</v>
      </c>
      <c r="F73" s="45">
        <v>15.97</v>
      </c>
      <c r="G73" s="3">
        <v>362119.75</v>
      </c>
      <c r="H73" s="20" t="s">
        <v>227</v>
      </c>
    </row>
    <row r="74" spans="1:8" x14ac:dyDescent="0.15">
      <c r="A74" s="19" t="s">
        <v>165</v>
      </c>
      <c r="B74" s="52" t="s">
        <v>299</v>
      </c>
      <c r="C74" s="45" t="s">
        <v>300</v>
      </c>
      <c r="D74" s="45">
        <v>1803311</v>
      </c>
      <c r="E74" s="45" t="s">
        <v>301</v>
      </c>
      <c r="F74" s="45">
        <v>11.61</v>
      </c>
      <c r="G74" s="3">
        <v>263256.75</v>
      </c>
      <c r="H74" s="20" t="s">
        <v>199</v>
      </c>
    </row>
    <row r="75" spans="1:8" x14ac:dyDescent="0.15">
      <c r="A75" s="19" t="s">
        <v>165</v>
      </c>
      <c r="B75" s="52" t="s">
        <v>299</v>
      </c>
      <c r="C75" s="45" t="s">
        <v>300</v>
      </c>
      <c r="D75" s="45">
        <v>1803311</v>
      </c>
      <c r="E75" s="45" t="s">
        <v>302</v>
      </c>
      <c r="F75" s="45">
        <v>14.73</v>
      </c>
      <c r="G75" s="3">
        <v>334002.75</v>
      </c>
      <c r="H75" s="20" t="s">
        <v>199</v>
      </c>
    </row>
    <row r="76" spans="1:8" x14ac:dyDescent="0.15">
      <c r="A76" s="19" t="s">
        <v>165</v>
      </c>
      <c r="B76" s="52" t="s">
        <v>299</v>
      </c>
      <c r="C76" s="45" t="s">
        <v>300</v>
      </c>
      <c r="D76" s="45">
        <v>1803311</v>
      </c>
      <c r="E76" s="45" t="s">
        <v>303</v>
      </c>
      <c r="F76" s="45">
        <v>22.41</v>
      </c>
      <c r="G76" s="3">
        <v>508146.75</v>
      </c>
      <c r="H76" s="20" t="s">
        <v>199</v>
      </c>
    </row>
    <row r="77" spans="1:8" x14ac:dyDescent="0.15">
      <c r="A77" s="19" t="s">
        <v>165</v>
      </c>
      <c r="B77" s="52" t="s">
        <v>299</v>
      </c>
      <c r="C77" s="45" t="s">
        <v>300</v>
      </c>
      <c r="D77" s="45">
        <v>1803311</v>
      </c>
      <c r="E77" s="45" t="s">
        <v>304</v>
      </c>
      <c r="F77" s="45">
        <v>24.65</v>
      </c>
      <c r="G77" s="3">
        <v>558938.75</v>
      </c>
      <c r="H77" s="20" t="s">
        <v>199</v>
      </c>
    </row>
    <row r="78" spans="1:8" x14ac:dyDescent="0.15">
      <c r="A78" s="19" t="s">
        <v>165</v>
      </c>
      <c r="B78" s="52" t="s">
        <v>299</v>
      </c>
      <c r="C78" s="45" t="s">
        <v>300</v>
      </c>
      <c r="D78" s="45">
        <v>1803311</v>
      </c>
      <c r="E78" s="45" t="s">
        <v>305</v>
      </c>
      <c r="F78" s="45">
        <v>47.28</v>
      </c>
      <c r="G78" s="3">
        <v>1072074</v>
      </c>
      <c r="H78" s="20" t="s">
        <v>199</v>
      </c>
    </row>
    <row r="79" spans="1:8" x14ac:dyDescent="0.15">
      <c r="A79" s="19" t="s">
        <v>165</v>
      </c>
      <c r="B79" s="52" t="s">
        <v>299</v>
      </c>
      <c r="C79" s="45" t="s">
        <v>177</v>
      </c>
      <c r="D79" s="45">
        <v>1803175</v>
      </c>
      <c r="E79" s="45" t="s">
        <v>306</v>
      </c>
      <c r="F79" s="45">
        <v>20.81</v>
      </c>
      <c r="G79" s="3">
        <v>471866.75</v>
      </c>
      <c r="H79" s="20" t="s">
        <v>199</v>
      </c>
    </row>
    <row r="80" spans="1:8" x14ac:dyDescent="0.15">
      <c r="A80" s="19" t="s">
        <v>165</v>
      </c>
      <c r="B80" s="52" t="s">
        <v>299</v>
      </c>
      <c r="C80" s="45" t="s">
        <v>177</v>
      </c>
      <c r="D80" s="45">
        <v>1803175</v>
      </c>
      <c r="E80" s="45" t="s">
        <v>307</v>
      </c>
      <c r="F80" s="45">
        <v>23.55</v>
      </c>
      <c r="G80" s="3">
        <v>533996.25</v>
      </c>
      <c r="H80" s="20" t="s">
        <v>199</v>
      </c>
    </row>
    <row r="81" spans="1:8" x14ac:dyDescent="0.15">
      <c r="A81" s="19" t="s">
        <v>165</v>
      </c>
      <c r="B81" s="52" t="s">
        <v>299</v>
      </c>
      <c r="C81" s="45" t="s">
        <v>177</v>
      </c>
      <c r="D81" s="45">
        <v>1803175</v>
      </c>
      <c r="E81" s="45" t="s">
        <v>308</v>
      </c>
      <c r="F81" s="45">
        <v>25.21</v>
      </c>
      <c r="G81" s="3">
        <v>571636.75</v>
      </c>
      <c r="H81" s="20" t="s">
        <v>199</v>
      </c>
    </row>
    <row r="82" spans="1:8" x14ac:dyDescent="0.15">
      <c r="A82" s="19" t="s">
        <v>165</v>
      </c>
      <c r="B82" s="52" t="s">
        <v>299</v>
      </c>
      <c r="C82" s="45" t="s">
        <v>177</v>
      </c>
      <c r="D82" s="45">
        <v>1803175</v>
      </c>
      <c r="E82" s="45" t="s">
        <v>309</v>
      </c>
      <c r="F82" s="45">
        <v>52.48</v>
      </c>
      <c r="G82" s="3">
        <v>1189984</v>
      </c>
      <c r="H82" s="20" t="s">
        <v>199</v>
      </c>
    </row>
    <row r="83" spans="1:8" x14ac:dyDescent="0.15">
      <c r="A83" s="19" t="s">
        <v>165</v>
      </c>
      <c r="B83" s="52" t="s">
        <v>131</v>
      </c>
      <c r="C83" s="45" t="s">
        <v>171</v>
      </c>
      <c r="D83" s="45">
        <v>1802472</v>
      </c>
      <c r="E83" s="45" t="s">
        <v>310</v>
      </c>
      <c r="F83" s="45">
        <v>0.84</v>
      </c>
      <c r="G83" s="3">
        <v>19047</v>
      </c>
      <c r="H83" s="20" t="s">
        <v>227</v>
      </c>
    </row>
    <row r="84" spans="1:8" x14ac:dyDescent="0.15">
      <c r="A84" s="19" t="s">
        <v>166</v>
      </c>
      <c r="B84" s="52" t="s">
        <v>271</v>
      </c>
      <c r="C84" s="45" t="s">
        <v>183</v>
      </c>
      <c r="D84" s="45">
        <v>1803075</v>
      </c>
      <c r="E84" s="45" t="s">
        <v>272</v>
      </c>
      <c r="F84" s="45">
        <v>1867.4884437596302</v>
      </c>
      <c r="G84" s="3">
        <v>42420000</v>
      </c>
      <c r="H84" s="20" t="s">
        <v>157</v>
      </c>
    </row>
    <row r="85" spans="1:8" x14ac:dyDescent="0.15">
      <c r="A85" s="19" t="s">
        <v>166</v>
      </c>
      <c r="B85" s="52" t="s">
        <v>271</v>
      </c>
      <c r="C85" s="45" t="s">
        <v>177</v>
      </c>
      <c r="D85" s="45">
        <v>1803132</v>
      </c>
      <c r="E85" s="45" t="s">
        <v>273</v>
      </c>
      <c r="F85" s="45">
        <v>97.83</v>
      </c>
      <c r="G85" s="3">
        <v>2222208.4500000002</v>
      </c>
      <c r="H85" s="20" t="s">
        <v>157</v>
      </c>
    </row>
    <row r="86" spans="1:8" x14ac:dyDescent="0.15">
      <c r="A86" s="19" t="s">
        <v>166</v>
      </c>
      <c r="B86" s="52" t="s">
        <v>271</v>
      </c>
      <c r="C86" s="45" t="s">
        <v>177</v>
      </c>
      <c r="D86" s="45">
        <v>1803196</v>
      </c>
      <c r="E86" s="45" t="s">
        <v>274</v>
      </c>
      <c r="F86" s="45">
        <v>142.99</v>
      </c>
      <c r="G86" s="3">
        <v>3248017.85</v>
      </c>
      <c r="H86" s="20" t="s">
        <v>157</v>
      </c>
    </row>
    <row r="87" spans="1:8" x14ac:dyDescent="0.15">
      <c r="A87" s="19" t="s">
        <v>166</v>
      </c>
      <c r="B87" s="52" t="s">
        <v>271</v>
      </c>
      <c r="C87" s="45" t="s">
        <v>177</v>
      </c>
      <c r="D87" s="45">
        <v>1803190</v>
      </c>
      <c r="E87" s="45" t="s">
        <v>275</v>
      </c>
      <c r="F87" s="45">
        <v>229.9</v>
      </c>
      <c r="G87" s="3">
        <v>5222178.5</v>
      </c>
      <c r="H87" s="20" t="s">
        <v>157</v>
      </c>
    </row>
    <row r="88" spans="1:8" x14ac:dyDescent="0.15">
      <c r="A88" s="19" t="s">
        <v>166</v>
      </c>
      <c r="B88" s="52" t="s">
        <v>271</v>
      </c>
      <c r="C88" s="45" t="s">
        <v>177</v>
      </c>
      <c r="D88" s="45">
        <v>1803161</v>
      </c>
      <c r="E88" s="45" t="s">
        <v>276</v>
      </c>
      <c r="F88" s="45">
        <v>391.32</v>
      </c>
      <c r="G88" s="3">
        <v>8888833.8000000007</v>
      </c>
      <c r="H88" s="20" t="s">
        <v>157</v>
      </c>
    </row>
    <row r="89" spans="1:8" x14ac:dyDescent="0.15">
      <c r="A89" s="19" t="s">
        <v>166</v>
      </c>
      <c r="B89" s="52" t="s">
        <v>271</v>
      </c>
      <c r="C89" s="45" t="s">
        <v>180</v>
      </c>
      <c r="D89" s="45">
        <v>1803330</v>
      </c>
      <c r="E89" s="45" t="s">
        <v>277</v>
      </c>
      <c r="F89" s="45">
        <v>7.26</v>
      </c>
      <c r="G89" s="3">
        <v>164910.9</v>
      </c>
      <c r="H89" s="20" t="s">
        <v>157</v>
      </c>
    </row>
    <row r="90" spans="1:8" x14ac:dyDescent="0.15">
      <c r="A90" s="19" t="s">
        <v>166</v>
      </c>
      <c r="B90" s="52" t="s">
        <v>271</v>
      </c>
      <c r="C90" s="45" t="s">
        <v>180</v>
      </c>
      <c r="D90" s="45">
        <v>1803330</v>
      </c>
      <c r="E90" s="45" t="s">
        <v>278</v>
      </c>
      <c r="F90" s="45">
        <v>6.46</v>
      </c>
      <c r="G90" s="3">
        <v>146738.9</v>
      </c>
      <c r="H90" s="20" t="s">
        <v>157</v>
      </c>
    </row>
    <row r="91" spans="1:8" x14ac:dyDescent="0.15">
      <c r="A91" s="19" t="s">
        <v>166</v>
      </c>
      <c r="B91" s="52" t="s">
        <v>271</v>
      </c>
      <c r="C91" s="45" t="s">
        <v>180</v>
      </c>
      <c r="D91" s="45">
        <v>1803330</v>
      </c>
      <c r="E91" s="45" t="s">
        <v>279</v>
      </c>
      <c r="F91" s="45">
        <v>3.35</v>
      </c>
      <c r="G91" s="3">
        <v>76095.25</v>
      </c>
      <c r="H91" s="20" t="s">
        <v>157</v>
      </c>
    </row>
    <row r="92" spans="1:8" x14ac:dyDescent="0.15">
      <c r="A92" s="19" t="s">
        <v>166</v>
      </c>
      <c r="B92" s="52" t="s">
        <v>271</v>
      </c>
      <c r="C92" s="45" t="s">
        <v>180</v>
      </c>
      <c r="D92" s="45">
        <v>1803330</v>
      </c>
      <c r="E92" s="45" t="s">
        <v>280</v>
      </c>
      <c r="F92" s="45">
        <v>8.01</v>
      </c>
      <c r="G92" s="3">
        <v>181947.15</v>
      </c>
      <c r="H92" s="20" t="s">
        <v>157</v>
      </c>
    </row>
    <row r="93" spans="1:8" x14ac:dyDescent="0.15">
      <c r="A93" s="19" t="s">
        <v>166</v>
      </c>
      <c r="B93" s="52" t="s">
        <v>271</v>
      </c>
      <c r="C93" s="45" t="s">
        <v>180</v>
      </c>
      <c r="D93" s="45">
        <v>1803330</v>
      </c>
      <c r="E93" s="45" t="s">
        <v>281</v>
      </c>
      <c r="F93" s="45">
        <v>16.73</v>
      </c>
      <c r="G93" s="3">
        <v>380021.95</v>
      </c>
      <c r="H93" s="20" t="s">
        <v>157</v>
      </c>
    </row>
    <row r="94" spans="1:8" x14ac:dyDescent="0.15">
      <c r="A94" s="19" t="s">
        <v>166</v>
      </c>
      <c r="B94" s="52" t="s">
        <v>271</v>
      </c>
      <c r="C94" s="45" t="s">
        <v>180</v>
      </c>
      <c r="D94" s="45">
        <v>1803330</v>
      </c>
      <c r="E94" s="45" t="s">
        <v>282</v>
      </c>
      <c r="F94" s="45">
        <v>17.61</v>
      </c>
      <c r="G94" s="3">
        <v>400011.14999999997</v>
      </c>
      <c r="H94" s="20" t="s">
        <v>157</v>
      </c>
    </row>
    <row r="95" spans="1:8" x14ac:dyDescent="0.15">
      <c r="A95" s="19" t="s">
        <v>166</v>
      </c>
      <c r="B95" s="52" t="s">
        <v>271</v>
      </c>
      <c r="C95" s="45" t="s">
        <v>180</v>
      </c>
      <c r="D95" s="45">
        <v>1803270</v>
      </c>
      <c r="E95" s="45" t="s">
        <v>283</v>
      </c>
      <c r="F95" s="45">
        <v>48.91</v>
      </c>
      <c r="G95" s="3">
        <v>1110990.6499999999</v>
      </c>
      <c r="H95" s="20" t="s">
        <v>157</v>
      </c>
    </row>
    <row r="96" spans="1:8" x14ac:dyDescent="0.15">
      <c r="A96" s="19" t="s">
        <v>166</v>
      </c>
      <c r="B96" s="52" t="s">
        <v>271</v>
      </c>
      <c r="C96" s="45" t="s">
        <v>180</v>
      </c>
      <c r="D96" s="45">
        <v>1803330</v>
      </c>
      <c r="E96" s="45" t="s">
        <v>284</v>
      </c>
      <c r="F96" s="45">
        <v>92.45</v>
      </c>
      <c r="G96" s="3">
        <v>2100001.75</v>
      </c>
      <c r="H96" s="20" t="s">
        <v>157</v>
      </c>
    </row>
    <row r="97" spans="1:8" x14ac:dyDescent="0.15">
      <c r="A97" s="19" t="s">
        <v>166</v>
      </c>
      <c r="B97" s="52" t="s">
        <v>271</v>
      </c>
      <c r="C97" s="45" t="s">
        <v>180</v>
      </c>
      <c r="D97" s="45">
        <v>1803330</v>
      </c>
      <c r="E97" s="45" t="s">
        <v>285</v>
      </c>
      <c r="F97" s="45">
        <v>2355.27</v>
      </c>
      <c r="G97" s="3">
        <v>53499958.049999997</v>
      </c>
      <c r="H97" s="20" t="s">
        <v>157</v>
      </c>
    </row>
    <row r="98" spans="1:8" x14ac:dyDescent="0.15">
      <c r="A98" s="19" t="s">
        <v>166</v>
      </c>
      <c r="B98" s="52" t="s">
        <v>192</v>
      </c>
      <c r="C98" s="45" t="s">
        <v>186</v>
      </c>
      <c r="D98" s="45">
        <v>1803360</v>
      </c>
      <c r="E98" s="45" t="s">
        <v>286</v>
      </c>
      <c r="F98" s="45">
        <v>69.069999999999993</v>
      </c>
      <c r="G98" s="3">
        <v>1568925.0499999998</v>
      </c>
      <c r="H98" s="20" t="s">
        <v>227</v>
      </c>
    </row>
    <row r="99" spans="1:8" x14ac:dyDescent="0.15">
      <c r="A99" s="19" t="s">
        <v>166</v>
      </c>
      <c r="B99" s="52" t="s">
        <v>194</v>
      </c>
      <c r="C99" s="45" t="s">
        <v>186</v>
      </c>
      <c r="D99" s="45">
        <v>1803360</v>
      </c>
      <c r="E99" s="45" t="s">
        <v>287</v>
      </c>
      <c r="F99" s="45">
        <v>3.64</v>
      </c>
      <c r="G99" s="3">
        <v>82682.600000000006</v>
      </c>
      <c r="H99" s="20" t="s">
        <v>227</v>
      </c>
    </row>
    <row r="100" spans="1:8" x14ac:dyDescent="0.15">
      <c r="A100" s="19" t="s">
        <v>166</v>
      </c>
      <c r="B100" s="52" t="s">
        <v>130</v>
      </c>
      <c r="C100" s="45" t="s">
        <v>186</v>
      </c>
      <c r="D100" s="45">
        <v>1803367</v>
      </c>
      <c r="E100" s="45" t="s">
        <v>288</v>
      </c>
      <c r="F100" s="45">
        <v>14.37</v>
      </c>
      <c r="G100" s="3">
        <v>326414.55</v>
      </c>
      <c r="H100" s="20" t="s">
        <v>199</v>
      </c>
    </row>
    <row r="101" spans="1:8" x14ac:dyDescent="0.15">
      <c r="A101" s="19" t="s">
        <v>166</v>
      </c>
      <c r="B101" s="52" t="s">
        <v>130</v>
      </c>
      <c r="C101" s="45" t="s">
        <v>186</v>
      </c>
      <c r="D101" s="45">
        <v>1803367</v>
      </c>
      <c r="E101" s="45" t="s">
        <v>289</v>
      </c>
      <c r="F101" s="45">
        <v>14.89</v>
      </c>
      <c r="G101" s="3">
        <v>338226.35000000003</v>
      </c>
      <c r="H101" s="20" t="s">
        <v>199</v>
      </c>
    </row>
    <row r="102" spans="1:8" x14ac:dyDescent="0.15">
      <c r="A102" s="19" t="s">
        <v>166</v>
      </c>
      <c r="B102" s="52" t="s">
        <v>130</v>
      </c>
      <c r="C102" s="45" t="s">
        <v>186</v>
      </c>
      <c r="D102" s="45">
        <v>1803367</v>
      </c>
      <c r="E102" s="45" t="s">
        <v>290</v>
      </c>
      <c r="F102" s="45">
        <v>15.45</v>
      </c>
      <c r="G102" s="3">
        <v>350946.75</v>
      </c>
      <c r="H102" s="20" t="s">
        <v>199</v>
      </c>
    </row>
    <row r="103" spans="1:8" x14ac:dyDescent="0.15">
      <c r="A103" s="19" t="s">
        <v>166</v>
      </c>
      <c r="B103" s="52" t="s">
        <v>130</v>
      </c>
      <c r="C103" s="45" t="s">
        <v>186</v>
      </c>
      <c r="D103" s="45">
        <v>1803367</v>
      </c>
      <c r="E103" s="45" t="s">
        <v>291</v>
      </c>
      <c r="F103" s="45">
        <v>27.96</v>
      </c>
      <c r="G103" s="3">
        <v>635111.4</v>
      </c>
      <c r="H103" s="20" t="s">
        <v>199</v>
      </c>
    </row>
    <row r="104" spans="1:8" x14ac:dyDescent="0.15">
      <c r="A104" s="19" t="s">
        <v>166</v>
      </c>
      <c r="B104" s="52" t="s">
        <v>130</v>
      </c>
      <c r="C104" s="45" t="s">
        <v>186</v>
      </c>
      <c r="D104" s="45">
        <v>1803367</v>
      </c>
      <c r="E104" s="45" t="s">
        <v>292</v>
      </c>
      <c r="F104" s="45">
        <v>29.46</v>
      </c>
      <c r="G104" s="3">
        <v>669183.9</v>
      </c>
      <c r="H104" s="20" t="s">
        <v>199</v>
      </c>
    </row>
    <row r="105" spans="1:8" x14ac:dyDescent="0.15">
      <c r="A105" s="19" t="s">
        <v>166</v>
      </c>
      <c r="B105" s="52" t="s">
        <v>130</v>
      </c>
      <c r="C105" s="45" t="s">
        <v>186</v>
      </c>
      <c r="D105" s="45">
        <v>1803367</v>
      </c>
      <c r="E105" s="45" t="s">
        <v>293</v>
      </c>
      <c r="F105" s="45">
        <v>29.46</v>
      </c>
      <c r="G105" s="3">
        <v>669183.9</v>
      </c>
      <c r="H105" s="20" t="s">
        <v>199</v>
      </c>
    </row>
    <row r="106" spans="1:8" x14ac:dyDescent="0.15">
      <c r="A106" s="19" t="s">
        <v>463</v>
      </c>
      <c r="B106" s="52" t="s">
        <v>113</v>
      </c>
      <c r="C106" s="45" t="s">
        <v>490</v>
      </c>
      <c r="D106" s="45">
        <v>1804444</v>
      </c>
      <c r="E106" s="45" t="s">
        <v>491</v>
      </c>
      <c r="F106" s="45">
        <v>88.26</v>
      </c>
      <c r="G106" s="3">
        <v>2007915</v>
      </c>
      <c r="H106" s="20" t="s">
        <v>227</v>
      </c>
    </row>
    <row r="107" spans="1:8" x14ac:dyDescent="0.15">
      <c r="A107" s="19" t="s">
        <v>463</v>
      </c>
      <c r="B107" s="52" t="s">
        <v>194</v>
      </c>
      <c r="C107" s="45" t="s">
        <v>490</v>
      </c>
      <c r="D107" s="45">
        <v>1804445</v>
      </c>
      <c r="E107" s="45" t="s">
        <v>492</v>
      </c>
      <c r="F107" s="45">
        <v>4.6500000000000004</v>
      </c>
      <c r="G107" s="3">
        <v>105787.50000000001</v>
      </c>
      <c r="H107" s="20" t="s">
        <v>227</v>
      </c>
    </row>
    <row r="108" spans="1:8" x14ac:dyDescent="0.15">
      <c r="A108" s="19" t="s">
        <v>463</v>
      </c>
      <c r="B108" s="52" t="s">
        <v>130</v>
      </c>
      <c r="C108" s="45" t="s">
        <v>490</v>
      </c>
      <c r="D108" s="45">
        <v>1804449</v>
      </c>
      <c r="E108" s="45" t="s">
        <v>493</v>
      </c>
      <c r="F108" s="45">
        <v>28.22</v>
      </c>
      <c r="G108" s="3">
        <v>642005</v>
      </c>
      <c r="H108" s="20" t="s">
        <v>199</v>
      </c>
    </row>
    <row r="109" spans="1:8" x14ac:dyDescent="0.15">
      <c r="A109" s="19" t="s">
        <v>463</v>
      </c>
      <c r="B109" s="52" t="s">
        <v>130</v>
      </c>
      <c r="C109" s="45" t="s">
        <v>490</v>
      </c>
      <c r="D109" s="45">
        <v>1804449</v>
      </c>
      <c r="E109" s="45" t="s">
        <v>494</v>
      </c>
      <c r="F109" s="45">
        <v>59.18</v>
      </c>
      <c r="G109" s="3">
        <v>1346345</v>
      </c>
      <c r="H109" s="20" t="s">
        <v>199</v>
      </c>
    </row>
    <row r="110" spans="1:8" x14ac:dyDescent="0.15">
      <c r="A110" s="19" t="s">
        <v>463</v>
      </c>
      <c r="B110" s="52" t="s">
        <v>130</v>
      </c>
      <c r="C110" s="45" t="s">
        <v>490</v>
      </c>
      <c r="D110" s="45">
        <v>1804449</v>
      </c>
      <c r="E110" s="45" t="s">
        <v>495</v>
      </c>
      <c r="F110" s="45">
        <v>22.59</v>
      </c>
      <c r="G110" s="3">
        <v>513922.5</v>
      </c>
      <c r="H110" s="20" t="s">
        <v>199</v>
      </c>
    </row>
    <row r="111" spans="1:8" x14ac:dyDescent="0.15">
      <c r="A111" s="19" t="s">
        <v>463</v>
      </c>
      <c r="B111" s="52" t="s">
        <v>130</v>
      </c>
      <c r="C111" s="45" t="s">
        <v>490</v>
      </c>
      <c r="D111" s="45">
        <v>1804449</v>
      </c>
      <c r="E111" s="45" t="s">
        <v>496</v>
      </c>
      <c r="F111" s="45">
        <v>19.649999999999999</v>
      </c>
      <c r="G111" s="3">
        <v>447037.49999999994</v>
      </c>
      <c r="H111" s="20" t="s">
        <v>199</v>
      </c>
    </row>
    <row r="112" spans="1:8" x14ac:dyDescent="0.15">
      <c r="A112" s="19" t="s">
        <v>463</v>
      </c>
      <c r="B112" s="52" t="s">
        <v>130</v>
      </c>
      <c r="C112" s="45" t="s">
        <v>490</v>
      </c>
      <c r="D112" s="45">
        <v>1804449</v>
      </c>
      <c r="E112" s="45" t="s">
        <v>497</v>
      </c>
      <c r="F112" s="45">
        <v>19.38</v>
      </c>
      <c r="G112" s="3">
        <v>440895</v>
      </c>
      <c r="H112" s="20" t="s">
        <v>199</v>
      </c>
    </row>
    <row r="113" spans="1:8" x14ac:dyDescent="0.15">
      <c r="A113" s="19" t="s">
        <v>463</v>
      </c>
      <c r="B113" s="52" t="s">
        <v>130</v>
      </c>
      <c r="C113" s="45" t="s">
        <v>490</v>
      </c>
      <c r="D113" s="45">
        <v>1804449</v>
      </c>
      <c r="E113" s="45" t="s">
        <v>498</v>
      </c>
      <c r="F113" s="45">
        <v>4.4800000000000004</v>
      </c>
      <c r="G113" s="3">
        <v>101920.00000000001</v>
      </c>
      <c r="H113" s="20" t="s">
        <v>199</v>
      </c>
    </row>
    <row r="114" spans="1:8" x14ac:dyDescent="0.15">
      <c r="A114" s="19"/>
      <c r="B114" s="52"/>
      <c r="C114" s="45"/>
      <c r="D114" s="45"/>
      <c r="E114" s="45"/>
      <c r="F114" s="45"/>
      <c r="G114" s="3"/>
      <c r="H114" s="20"/>
    </row>
    <row r="115" spans="1:8" x14ac:dyDescent="0.15">
      <c r="A115" s="19"/>
      <c r="B115" s="52"/>
      <c r="C115" s="45"/>
      <c r="D115" s="45"/>
      <c r="E115" s="45"/>
      <c r="F115" s="45"/>
      <c r="G115" s="3"/>
      <c r="H115" s="20"/>
    </row>
    <row r="116" spans="1:8" x14ac:dyDescent="0.15">
      <c r="A116" s="19"/>
      <c r="B116" s="52"/>
      <c r="C116" s="45"/>
      <c r="D116" s="45"/>
      <c r="E116" s="45"/>
      <c r="F116" s="45"/>
      <c r="G116" s="3"/>
      <c r="H116" s="20"/>
    </row>
    <row r="117" spans="1:8" x14ac:dyDescent="0.15">
      <c r="A117" s="19"/>
      <c r="B117" s="52"/>
      <c r="C117" s="45"/>
      <c r="D117" s="45"/>
      <c r="E117" s="45"/>
      <c r="F117" s="45"/>
      <c r="G117" s="3"/>
      <c r="H117" s="20"/>
    </row>
    <row r="118" spans="1:8" x14ac:dyDescent="0.15">
      <c r="A118" s="19"/>
      <c r="B118" s="52"/>
      <c r="C118" s="45"/>
      <c r="D118" s="45"/>
      <c r="E118" s="45"/>
      <c r="F118" s="45"/>
      <c r="G118" s="3"/>
      <c r="H118" s="20"/>
    </row>
    <row r="119" spans="1:8" x14ac:dyDescent="0.15">
      <c r="A119" s="19"/>
      <c r="B119" s="52"/>
      <c r="C119" s="45"/>
      <c r="D119" s="45"/>
      <c r="E119" s="45"/>
      <c r="F119" s="45"/>
      <c r="G119" s="3"/>
      <c r="H119" s="20"/>
    </row>
    <row r="120" spans="1:8" x14ac:dyDescent="0.15">
      <c r="A120" s="19"/>
      <c r="B120" s="52"/>
      <c r="C120" s="45"/>
      <c r="D120" s="45"/>
      <c r="E120" s="45"/>
      <c r="F120" s="45"/>
      <c r="G120" s="3"/>
      <c r="H120" s="20"/>
    </row>
    <row r="121" spans="1:8" x14ac:dyDescent="0.15">
      <c r="A121" s="19"/>
      <c r="B121" s="52"/>
      <c r="C121" s="45"/>
      <c r="D121" s="45"/>
      <c r="E121" s="45"/>
      <c r="F121" s="45"/>
      <c r="G121" s="3"/>
      <c r="H121" s="20"/>
    </row>
    <row r="122" spans="1:8" x14ac:dyDescent="0.15">
      <c r="A122" s="19"/>
      <c r="B122" s="52"/>
      <c r="C122" s="45"/>
      <c r="D122" s="45"/>
      <c r="E122" s="45"/>
      <c r="F122" s="45"/>
      <c r="G122" s="3"/>
      <c r="H122" s="20"/>
    </row>
    <row r="123" spans="1:8" x14ac:dyDescent="0.15">
      <c r="A123" s="19"/>
      <c r="B123" s="52"/>
      <c r="C123" s="45"/>
      <c r="D123" s="45"/>
      <c r="E123" s="45"/>
      <c r="F123" s="45"/>
      <c r="G123" s="3"/>
      <c r="H123" s="20"/>
    </row>
    <row r="124" spans="1:8" x14ac:dyDescent="0.15">
      <c r="A124" s="19"/>
      <c r="B124" s="52"/>
      <c r="C124" s="45"/>
      <c r="D124" s="45"/>
      <c r="E124" s="45"/>
      <c r="F124" s="45"/>
      <c r="G124" s="3"/>
      <c r="H124" s="20"/>
    </row>
    <row r="125" spans="1:8" x14ac:dyDescent="0.15">
      <c r="A125" s="19"/>
      <c r="B125" s="52"/>
      <c r="C125" s="45"/>
      <c r="D125" s="45"/>
      <c r="E125" s="45"/>
      <c r="F125" s="45"/>
      <c r="G125" s="3"/>
      <c r="H125" s="20"/>
    </row>
    <row r="126" spans="1:8" x14ac:dyDescent="0.15">
      <c r="A126" s="19"/>
      <c r="B126" s="52"/>
      <c r="C126" s="45"/>
      <c r="D126" s="45"/>
      <c r="E126" s="45"/>
      <c r="F126" s="45"/>
      <c r="G126" s="3"/>
      <c r="H126" s="20"/>
    </row>
    <row r="127" spans="1:8" x14ac:dyDescent="0.15">
      <c r="A127" s="19"/>
      <c r="B127" s="52"/>
      <c r="C127" s="45"/>
      <c r="D127" s="45"/>
      <c r="E127" s="45"/>
      <c r="F127" s="45"/>
      <c r="G127" s="3"/>
      <c r="H127" s="20"/>
    </row>
    <row r="128" spans="1:8" x14ac:dyDescent="0.15">
      <c r="A128" s="19"/>
      <c r="B128" s="52"/>
      <c r="C128" s="45"/>
      <c r="D128" s="45"/>
      <c r="E128" s="45"/>
      <c r="F128" s="45"/>
      <c r="G128" s="3"/>
      <c r="H128" s="20"/>
    </row>
    <row r="129" spans="1:8" x14ac:dyDescent="0.15">
      <c r="A129" s="19"/>
      <c r="B129" s="52"/>
      <c r="C129" s="45"/>
      <c r="D129" s="45"/>
      <c r="E129" s="45"/>
      <c r="F129" s="45"/>
      <c r="G129" s="3"/>
      <c r="H129" s="20"/>
    </row>
    <row r="130" spans="1:8" x14ac:dyDescent="0.15">
      <c r="A130" s="19"/>
      <c r="B130" s="52"/>
      <c r="C130" s="45"/>
      <c r="D130" s="45"/>
      <c r="E130" s="45"/>
      <c r="F130" s="45"/>
      <c r="G130" s="3"/>
      <c r="H130" s="20"/>
    </row>
    <row r="131" spans="1:8" x14ac:dyDescent="0.15">
      <c r="A131" s="19"/>
      <c r="B131" s="52"/>
      <c r="C131" s="45"/>
      <c r="D131" s="45"/>
      <c r="E131" s="45"/>
      <c r="F131" s="45"/>
      <c r="G131" s="3"/>
      <c r="H131" s="20"/>
    </row>
    <row r="132" spans="1:8" x14ac:dyDescent="0.15">
      <c r="A132" s="19"/>
      <c r="B132" s="52"/>
      <c r="C132" s="45"/>
      <c r="D132" s="45"/>
      <c r="E132" s="45"/>
      <c r="F132" s="45"/>
      <c r="G132" s="3"/>
      <c r="H132" s="20"/>
    </row>
    <row r="133" spans="1:8" x14ac:dyDescent="0.15">
      <c r="A133" s="19"/>
      <c r="B133" s="52"/>
      <c r="C133" s="45"/>
      <c r="D133" s="45"/>
      <c r="E133" s="45"/>
      <c r="F133" s="45"/>
      <c r="G133" s="3"/>
      <c r="H133" s="20"/>
    </row>
    <row r="134" spans="1:8" x14ac:dyDescent="0.15">
      <c r="A134" s="19"/>
      <c r="B134" s="52"/>
      <c r="C134" s="45"/>
      <c r="D134" s="45"/>
      <c r="E134" s="45"/>
      <c r="F134" s="45"/>
      <c r="G134" s="3"/>
      <c r="H134" s="20"/>
    </row>
    <row r="135" spans="1:8" x14ac:dyDescent="0.15">
      <c r="A135" s="19"/>
      <c r="B135" s="52"/>
      <c r="C135" s="45"/>
      <c r="D135" s="45"/>
      <c r="E135" s="45"/>
      <c r="F135" s="45"/>
      <c r="G135" s="3"/>
      <c r="H135" s="20"/>
    </row>
    <row r="136" spans="1:8" x14ac:dyDescent="0.15">
      <c r="A136" s="19"/>
      <c r="B136" s="52"/>
      <c r="C136" s="45"/>
      <c r="D136" s="45"/>
      <c r="E136" s="45"/>
      <c r="F136" s="45"/>
      <c r="G136" s="3"/>
      <c r="H136" s="20"/>
    </row>
    <row r="137" spans="1:8" x14ac:dyDescent="0.15">
      <c r="A137" s="19"/>
      <c r="B137" s="52"/>
      <c r="C137" s="45"/>
      <c r="D137" s="45"/>
      <c r="E137" s="45"/>
      <c r="F137" s="45"/>
      <c r="G137" s="3"/>
      <c r="H137" s="20"/>
    </row>
    <row r="138" spans="1:8" x14ac:dyDescent="0.15">
      <c r="A138" s="19"/>
      <c r="B138" s="52"/>
      <c r="C138" s="45"/>
      <c r="D138" s="45"/>
      <c r="E138" s="45"/>
      <c r="F138" s="45"/>
      <c r="G138" s="3"/>
      <c r="H138" s="20"/>
    </row>
    <row r="139" spans="1:8" x14ac:dyDescent="0.15">
      <c r="A139" s="19"/>
      <c r="B139" s="52"/>
      <c r="C139" s="45"/>
      <c r="D139" s="45"/>
      <c r="E139" s="45"/>
      <c r="F139" s="45"/>
      <c r="G139" s="3"/>
      <c r="H139" s="20"/>
    </row>
    <row r="140" spans="1:8" x14ac:dyDescent="0.15">
      <c r="A140" s="19"/>
      <c r="B140" s="52"/>
      <c r="C140" s="45"/>
      <c r="D140" s="45"/>
      <c r="E140" s="45"/>
      <c r="F140" s="45"/>
      <c r="G140" s="3"/>
      <c r="H140" s="20"/>
    </row>
    <row r="141" spans="1:8" x14ac:dyDescent="0.15">
      <c r="A141" s="19"/>
      <c r="B141" s="52"/>
      <c r="C141" s="45"/>
      <c r="D141" s="45"/>
      <c r="E141" s="45"/>
      <c r="F141" s="45"/>
      <c r="G141" s="3"/>
      <c r="H141" s="20"/>
    </row>
    <row r="142" spans="1:8" x14ac:dyDescent="0.15">
      <c r="A142" s="19"/>
      <c r="B142" s="52"/>
      <c r="C142" s="45"/>
      <c r="D142" s="45"/>
      <c r="E142" s="45"/>
      <c r="F142" s="45"/>
      <c r="G142" s="3"/>
      <c r="H142" s="20"/>
    </row>
    <row r="143" spans="1:8" x14ac:dyDescent="0.15">
      <c r="A143" s="19"/>
      <c r="B143" s="52"/>
      <c r="C143" s="45"/>
      <c r="D143" s="45"/>
      <c r="E143" s="45"/>
      <c r="F143" s="45"/>
      <c r="G143" s="3"/>
      <c r="H143" s="20"/>
    </row>
    <row r="144" spans="1:8" x14ac:dyDescent="0.15">
      <c r="A144" s="19"/>
      <c r="B144" s="52"/>
      <c r="C144" s="45"/>
      <c r="D144" s="45"/>
      <c r="E144" s="45"/>
      <c r="F144" s="45"/>
      <c r="G144" s="3"/>
      <c r="H144" s="20"/>
    </row>
    <row r="145" spans="1:8" x14ac:dyDescent="0.15">
      <c r="A145" s="19"/>
      <c r="B145" s="52"/>
      <c r="C145" s="45"/>
      <c r="D145" s="45"/>
      <c r="E145" s="45"/>
      <c r="F145" s="45"/>
      <c r="G145" s="3"/>
      <c r="H145" s="20"/>
    </row>
    <row r="146" spans="1:8" x14ac:dyDescent="0.15">
      <c r="A146" s="19"/>
      <c r="B146" s="52"/>
      <c r="C146" s="45"/>
      <c r="D146" s="45"/>
      <c r="E146" s="45"/>
      <c r="F146" s="45"/>
      <c r="G146" s="3"/>
      <c r="H146" s="20"/>
    </row>
    <row r="147" spans="1:8" x14ac:dyDescent="0.15">
      <c r="A147" s="19"/>
      <c r="B147" s="52"/>
      <c r="C147" s="45"/>
      <c r="D147" s="45"/>
      <c r="E147" s="45"/>
      <c r="F147" s="45"/>
      <c r="G147" s="3"/>
      <c r="H147" s="20"/>
    </row>
    <row r="148" spans="1:8" x14ac:dyDescent="0.15">
      <c r="A148" s="19"/>
      <c r="B148" s="52"/>
      <c r="C148" s="45"/>
      <c r="D148" s="45"/>
      <c r="E148" s="45"/>
      <c r="F148" s="45"/>
      <c r="G148" s="3"/>
      <c r="H148" s="20"/>
    </row>
    <row r="149" spans="1:8" x14ac:dyDescent="0.15">
      <c r="A149" s="19"/>
      <c r="B149" s="52"/>
      <c r="C149" s="45"/>
      <c r="D149" s="45"/>
      <c r="E149" s="45"/>
      <c r="F149" s="45"/>
      <c r="G149" s="3"/>
      <c r="H149" s="20"/>
    </row>
    <row r="150" spans="1:8" x14ac:dyDescent="0.15">
      <c r="A150" s="19"/>
      <c r="B150" s="52"/>
      <c r="C150" s="45"/>
      <c r="D150" s="45"/>
      <c r="E150" s="45"/>
      <c r="F150" s="45"/>
      <c r="G150" s="3"/>
      <c r="H150" s="20"/>
    </row>
    <row r="151" spans="1:8" x14ac:dyDescent="0.15">
      <c r="A151" s="19"/>
      <c r="B151" s="52"/>
      <c r="C151" s="45"/>
      <c r="D151" s="45"/>
      <c r="E151" s="45"/>
      <c r="F151" s="45"/>
      <c r="G151" s="3"/>
      <c r="H151" s="20"/>
    </row>
    <row r="152" spans="1:8" x14ac:dyDescent="0.15">
      <c r="A152" s="19"/>
      <c r="B152" s="52"/>
      <c r="C152" s="45"/>
      <c r="D152" s="45"/>
      <c r="E152" s="45"/>
      <c r="F152" s="45"/>
      <c r="G152" s="3"/>
      <c r="H152" s="20"/>
    </row>
    <row r="153" spans="1:8" x14ac:dyDescent="0.15">
      <c r="A153" s="19"/>
      <c r="B153" s="52"/>
      <c r="C153" s="45"/>
      <c r="D153" s="45"/>
      <c r="E153" s="45"/>
      <c r="F153" s="45"/>
      <c r="G153" s="3"/>
      <c r="H153" s="20"/>
    </row>
    <row r="154" spans="1:8" x14ac:dyDescent="0.15">
      <c r="A154" s="19"/>
      <c r="B154" s="52"/>
      <c r="C154" s="45"/>
      <c r="D154" s="45"/>
      <c r="E154" s="45"/>
      <c r="F154" s="45"/>
      <c r="G154" s="3"/>
      <c r="H154" s="20"/>
    </row>
    <row r="155" spans="1:8" x14ac:dyDescent="0.15">
      <c r="A155" s="19"/>
      <c r="B155" s="52"/>
      <c r="C155" s="45"/>
      <c r="D155" s="45"/>
      <c r="E155" s="45"/>
      <c r="F155" s="45"/>
      <c r="G155" s="3"/>
      <c r="H155" s="20"/>
    </row>
    <row r="156" spans="1:8" x14ac:dyDescent="0.15">
      <c r="A156" s="19"/>
      <c r="B156" s="52"/>
      <c r="C156" s="45"/>
      <c r="D156" s="45"/>
      <c r="E156" s="45"/>
      <c r="F156" s="45"/>
      <c r="G156" s="3"/>
      <c r="H156" s="20"/>
    </row>
    <row r="157" spans="1:8" x14ac:dyDescent="0.15">
      <c r="A157" s="19"/>
      <c r="B157" s="52"/>
      <c r="C157" s="45"/>
      <c r="D157" s="45"/>
      <c r="E157" s="45"/>
      <c r="F157" s="45"/>
      <c r="G157" s="3"/>
      <c r="H157" s="20"/>
    </row>
    <row r="158" spans="1:8" x14ac:dyDescent="0.15">
      <c r="A158" s="19"/>
      <c r="B158" s="52"/>
      <c r="C158" s="45"/>
      <c r="D158" s="45"/>
      <c r="E158" s="45"/>
      <c r="F158" s="45"/>
      <c r="G158" s="3"/>
      <c r="H158" s="20"/>
    </row>
    <row r="159" spans="1:8" x14ac:dyDescent="0.15">
      <c r="A159" s="19"/>
      <c r="B159" s="52"/>
      <c r="C159" s="45"/>
      <c r="D159" s="45"/>
      <c r="E159" s="45"/>
      <c r="F159" s="45"/>
      <c r="G159" s="3"/>
      <c r="H159" s="20"/>
    </row>
    <row r="160" spans="1:8" x14ac:dyDescent="0.15">
      <c r="A160" s="19"/>
      <c r="B160" s="52"/>
      <c r="C160" s="45"/>
      <c r="D160" s="45"/>
      <c r="E160" s="45"/>
      <c r="F160" s="45"/>
      <c r="G160" s="3"/>
      <c r="H160" s="20"/>
    </row>
    <row r="161" spans="1:8" x14ac:dyDescent="0.15">
      <c r="A161" s="19"/>
      <c r="B161" s="52"/>
      <c r="C161" s="45"/>
      <c r="D161" s="45"/>
      <c r="E161" s="45"/>
      <c r="F161" s="45"/>
      <c r="G161" s="3"/>
      <c r="H161" s="20"/>
    </row>
    <row r="162" spans="1:8" x14ac:dyDescent="0.15">
      <c r="A162" s="19"/>
      <c r="B162" s="52"/>
      <c r="C162" s="45"/>
      <c r="D162" s="45"/>
      <c r="E162" s="45"/>
      <c r="F162" s="45"/>
      <c r="G162" s="3"/>
      <c r="H162" s="20"/>
    </row>
    <row r="163" spans="1:8" x14ac:dyDescent="0.15">
      <c r="A163" s="19"/>
      <c r="B163" s="52"/>
      <c r="C163" s="45"/>
      <c r="D163" s="45"/>
      <c r="E163" s="45"/>
      <c r="F163" s="45"/>
      <c r="G163" s="3"/>
      <c r="H163" s="20"/>
    </row>
    <row r="164" spans="1:8" x14ac:dyDescent="0.15">
      <c r="A164" s="19"/>
      <c r="B164" s="52"/>
      <c r="C164" s="45"/>
      <c r="D164" s="45"/>
      <c r="E164" s="45"/>
      <c r="F164" s="45"/>
      <c r="G164" s="3"/>
      <c r="H164" s="20"/>
    </row>
    <row r="165" spans="1:8" x14ac:dyDescent="0.15">
      <c r="A165" s="19"/>
      <c r="B165" s="52"/>
      <c r="C165" s="45"/>
      <c r="D165" s="45"/>
      <c r="E165" s="45"/>
      <c r="F165" s="45"/>
      <c r="G165" s="3"/>
      <c r="H165" s="20"/>
    </row>
    <row r="166" spans="1:8" x14ac:dyDescent="0.15">
      <c r="A166" s="19"/>
      <c r="B166" s="52"/>
      <c r="C166" s="45"/>
      <c r="D166" s="45"/>
      <c r="E166" s="45"/>
      <c r="F166" s="45"/>
      <c r="G166" s="3"/>
      <c r="H166" s="20"/>
    </row>
    <row r="167" spans="1:8" x14ac:dyDescent="0.15">
      <c r="A167" s="19"/>
      <c r="B167" s="52"/>
      <c r="C167" s="45"/>
      <c r="D167" s="45"/>
      <c r="E167" s="45"/>
      <c r="F167" s="45"/>
      <c r="G167" s="3"/>
      <c r="H167" s="20"/>
    </row>
    <row r="168" spans="1:8" x14ac:dyDescent="0.15">
      <c r="A168" s="19"/>
      <c r="B168" s="52"/>
      <c r="C168" s="45"/>
      <c r="D168" s="45"/>
      <c r="E168" s="45"/>
      <c r="F168" s="45"/>
      <c r="G168" s="3"/>
      <c r="H168" s="20"/>
    </row>
    <row r="169" spans="1:8" x14ac:dyDescent="0.15">
      <c r="A169" s="19"/>
      <c r="B169" s="52"/>
      <c r="C169" s="45"/>
      <c r="D169" s="45"/>
      <c r="E169" s="45"/>
      <c r="F169" s="45"/>
      <c r="G169" s="3"/>
      <c r="H169" s="20"/>
    </row>
    <row r="170" spans="1:8" x14ac:dyDescent="0.15">
      <c r="A170" s="19"/>
      <c r="B170" s="52"/>
      <c r="C170" s="45"/>
      <c r="D170" s="45"/>
      <c r="E170" s="45"/>
      <c r="F170" s="45"/>
      <c r="G170" s="3"/>
      <c r="H170" s="20"/>
    </row>
    <row r="171" spans="1:8" x14ac:dyDescent="0.15">
      <c r="A171" s="19"/>
      <c r="B171" s="52"/>
      <c r="C171" s="45"/>
      <c r="D171" s="45"/>
      <c r="E171" s="45"/>
      <c r="F171" s="45"/>
      <c r="G171" s="3"/>
      <c r="H171" s="20"/>
    </row>
    <row r="172" spans="1:8" x14ac:dyDescent="0.15">
      <c r="A172" s="19"/>
      <c r="B172" s="52"/>
      <c r="C172" s="45"/>
      <c r="D172" s="45"/>
      <c r="E172" s="45"/>
      <c r="F172" s="45"/>
      <c r="G172" s="3"/>
      <c r="H172" s="20"/>
    </row>
    <row r="173" spans="1:8" x14ac:dyDescent="0.15">
      <c r="A173" s="19"/>
      <c r="B173" s="52"/>
      <c r="C173" s="45"/>
      <c r="D173" s="45"/>
      <c r="E173" s="45"/>
      <c r="F173" s="45"/>
      <c r="G173" s="3"/>
      <c r="H173" s="20"/>
    </row>
    <row r="174" spans="1:8" x14ac:dyDescent="0.15">
      <c r="A174" s="19"/>
      <c r="B174" s="52"/>
      <c r="C174" s="45"/>
      <c r="D174" s="45"/>
      <c r="E174" s="45"/>
      <c r="F174" s="45"/>
      <c r="G174" s="3"/>
      <c r="H174" s="20"/>
    </row>
    <row r="175" spans="1:8" x14ac:dyDescent="0.15">
      <c r="A175" s="19"/>
      <c r="B175" s="52"/>
      <c r="C175" s="45"/>
      <c r="D175" s="45"/>
      <c r="E175" s="45"/>
      <c r="F175" s="45"/>
      <c r="G175" s="3"/>
      <c r="H175" s="20"/>
    </row>
    <row r="176" spans="1:8" x14ac:dyDescent="0.15">
      <c r="A176" s="19"/>
      <c r="B176" s="52"/>
      <c r="C176" s="45"/>
      <c r="D176" s="45"/>
      <c r="E176" s="45"/>
      <c r="F176" s="45"/>
      <c r="G176" s="3"/>
      <c r="H176" s="20"/>
    </row>
    <row r="177" spans="1:8" x14ac:dyDescent="0.15">
      <c r="A177" s="19"/>
      <c r="B177" s="52"/>
      <c r="C177" s="45"/>
      <c r="D177" s="45"/>
      <c r="E177" s="45"/>
      <c r="F177" s="45"/>
      <c r="G177" s="3"/>
      <c r="H177" s="20"/>
    </row>
    <row r="178" spans="1:8" x14ac:dyDescent="0.15">
      <c r="A178" s="19"/>
      <c r="B178" s="52"/>
      <c r="C178" s="45"/>
      <c r="D178" s="45"/>
      <c r="E178" s="45"/>
      <c r="F178" s="45"/>
      <c r="G178" s="3"/>
      <c r="H178" s="20"/>
    </row>
    <row r="179" spans="1:8" x14ac:dyDescent="0.15">
      <c r="A179" s="19"/>
      <c r="B179" s="52"/>
      <c r="C179" s="45"/>
      <c r="D179" s="45"/>
      <c r="E179" s="45"/>
      <c r="F179" s="45"/>
      <c r="G179" s="3"/>
      <c r="H179" s="20"/>
    </row>
    <row r="180" spans="1:8" x14ac:dyDescent="0.15">
      <c r="A180" s="19"/>
      <c r="B180" s="52"/>
      <c r="C180" s="45"/>
      <c r="D180" s="45"/>
      <c r="E180" s="45"/>
      <c r="F180" s="45"/>
      <c r="G180" s="3"/>
      <c r="H180" s="20"/>
    </row>
    <row r="181" spans="1:8" x14ac:dyDescent="0.15">
      <c r="A181" s="19"/>
      <c r="B181" s="52"/>
      <c r="C181" s="45"/>
      <c r="D181" s="45"/>
      <c r="E181" s="45"/>
      <c r="F181" s="45"/>
      <c r="G181" s="3"/>
      <c r="H181" s="20"/>
    </row>
    <row r="182" spans="1:8" x14ac:dyDescent="0.15">
      <c r="A182" s="19"/>
      <c r="B182" s="52"/>
      <c r="C182" s="45"/>
      <c r="D182" s="45"/>
      <c r="E182" s="45"/>
      <c r="F182" s="45"/>
      <c r="G182" s="3"/>
      <c r="H182" s="20"/>
    </row>
    <row r="183" spans="1:8" x14ac:dyDescent="0.15">
      <c r="A183" s="19"/>
      <c r="B183" s="52"/>
      <c r="C183" s="45"/>
      <c r="D183" s="45"/>
      <c r="E183" s="45"/>
      <c r="F183" s="45"/>
      <c r="G183" s="3"/>
      <c r="H183" s="20"/>
    </row>
    <row r="184" spans="1:8" x14ac:dyDescent="0.15">
      <c r="A184" s="19"/>
      <c r="B184" s="52"/>
      <c r="C184" s="45"/>
      <c r="D184" s="45"/>
      <c r="E184" s="45"/>
      <c r="F184" s="45"/>
      <c r="G184" s="3"/>
      <c r="H184" s="20"/>
    </row>
    <row r="185" spans="1:8" x14ac:dyDescent="0.15">
      <c r="A185" s="19"/>
      <c r="B185" s="52"/>
      <c r="C185" s="45"/>
      <c r="D185" s="45"/>
      <c r="E185" s="45"/>
      <c r="F185" s="45"/>
      <c r="G185" s="3"/>
      <c r="H185" s="20"/>
    </row>
    <row r="186" spans="1:8" x14ac:dyDescent="0.15">
      <c r="A186" s="19"/>
      <c r="B186" s="52"/>
      <c r="C186" s="45"/>
      <c r="D186" s="45"/>
      <c r="E186" s="45"/>
      <c r="F186" s="45"/>
      <c r="G186" s="3"/>
      <c r="H186" s="20"/>
    </row>
    <row r="187" spans="1:8" x14ac:dyDescent="0.15">
      <c r="A187" s="19"/>
      <c r="B187" s="52"/>
      <c r="C187" s="45"/>
      <c r="D187" s="45"/>
      <c r="E187" s="45"/>
      <c r="F187" s="45"/>
      <c r="G187" s="3"/>
      <c r="H187" s="20"/>
    </row>
    <row r="188" spans="1:8" x14ac:dyDescent="0.15">
      <c r="A188" s="19"/>
      <c r="B188" s="52"/>
      <c r="C188" s="45"/>
      <c r="D188" s="45"/>
      <c r="E188" s="45"/>
      <c r="F188" s="45"/>
      <c r="G188" s="3"/>
      <c r="H188" s="20"/>
    </row>
    <row r="189" spans="1:8" x14ac:dyDescent="0.15">
      <c r="A189" s="19"/>
      <c r="B189" s="52"/>
      <c r="C189" s="45"/>
      <c r="D189" s="45"/>
      <c r="E189" s="45"/>
      <c r="F189" s="45"/>
      <c r="G189" s="3"/>
      <c r="H189" s="20"/>
    </row>
    <row r="190" spans="1:8" x14ac:dyDescent="0.15">
      <c r="A190" s="19"/>
      <c r="B190" s="52"/>
      <c r="C190" s="45"/>
      <c r="D190" s="45"/>
      <c r="E190" s="45"/>
      <c r="F190" s="45"/>
      <c r="G190" s="3"/>
      <c r="H190" s="20"/>
    </row>
    <row r="191" spans="1:8" x14ac:dyDescent="0.15">
      <c r="A191" s="19"/>
      <c r="B191" s="52"/>
      <c r="C191" s="45"/>
      <c r="D191" s="45"/>
      <c r="E191" s="45"/>
      <c r="F191" s="45"/>
      <c r="G191" s="3"/>
      <c r="H191" s="20"/>
    </row>
    <row r="192" spans="1:8" x14ac:dyDescent="0.15">
      <c r="A192" s="19"/>
      <c r="B192" s="52"/>
      <c r="C192" s="45"/>
      <c r="D192" s="45"/>
      <c r="E192" s="45"/>
      <c r="F192" s="45"/>
      <c r="G192" s="3"/>
      <c r="H192" s="20"/>
    </row>
    <row r="193" spans="1:8" x14ac:dyDescent="0.15">
      <c r="A193" s="19"/>
      <c r="B193" s="52"/>
      <c r="C193" s="45"/>
      <c r="D193" s="45"/>
      <c r="E193" s="45"/>
      <c r="F193" s="45"/>
      <c r="G193" s="3"/>
      <c r="H193" s="20"/>
    </row>
    <row r="194" spans="1:8" x14ac:dyDescent="0.15">
      <c r="A194" s="19"/>
      <c r="B194" s="52"/>
      <c r="C194" s="45"/>
      <c r="D194" s="45"/>
      <c r="E194" s="45"/>
      <c r="F194" s="45"/>
      <c r="G194" s="3"/>
      <c r="H194" s="20"/>
    </row>
    <row r="195" spans="1:8" x14ac:dyDescent="0.15">
      <c r="A195" s="19"/>
      <c r="B195" s="52"/>
      <c r="C195" s="45"/>
      <c r="D195" s="45"/>
      <c r="E195" s="45"/>
      <c r="F195" s="45"/>
      <c r="G195" s="3"/>
      <c r="H195" s="20"/>
    </row>
    <row r="196" spans="1:8" x14ac:dyDescent="0.15">
      <c r="A196" s="19"/>
      <c r="B196" s="52"/>
      <c r="C196" s="45"/>
      <c r="D196" s="45"/>
      <c r="E196" s="45"/>
      <c r="F196" s="45"/>
      <c r="G196" s="3"/>
      <c r="H196" s="20"/>
    </row>
    <row r="197" spans="1:8" x14ac:dyDescent="0.15">
      <c r="A197" s="19"/>
      <c r="B197" s="52"/>
      <c r="C197" s="45"/>
      <c r="D197" s="45"/>
      <c r="E197" s="45"/>
      <c r="F197" s="45"/>
      <c r="G197" s="3"/>
      <c r="H197" s="20"/>
    </row>
    <row r="198" spans="1:8" x14ac:dyDescent="0.15">
      <c r="A198" s="19"/>
      <c r="B198" s="52"/>
      <c r="C198" s="45"/>
      <c r="D198" s="45"/>
      <c r="E198" s="45"/>
      <c r="F198" s="45"/>
      <c r="G198" s="3"/>
      <c r="H198" s="20"/>
    </row>
    <row r="199" spans="1:8" x14ac:dyDescent="0.15">
      <c r="A199" s="19"/>
      <c r="B199" s="52"/>
      <c r="C199" s="45"/>
      <c r="D199" s="45"/>
      <c r="E199" s="45"/>
      <c r="F199" s="45"/>
      <c r="G199" s="3"/>
      <c r="H199" s="20"/>
    </row>
    <row r="200" spans="1:8" x14ac:dyDescent="0.15">
      <c r="A200" s="19"/>
      <c r="B200" s="52"/>
      <c r="C200" s="45"/>
      <c r="D200" s="45"/>
      <c r="E200" s="45"/>
      <c r="F200" s="45"/>
      <c r="G200" s="3"/>
      <c r="H200" s="20"/>
    </row>
    <row r="201" spans="1:8" x14ac:dyDescent="0.15">
      <c r="A201" s="19"/>
      <c r="B201" s="52"/>
      <c r="C201" s="45"/>
      <c r="D201" s="45"/>
      <c r="E201" s="45"/>
      <c r="F201" s="45"/>
      <c r="G201" s="3"/>
      <c r="H201" s="20"/>
    </row>
    <row r="202" spans="1:8" x14ac:dyDescent="0.15">
      <c r="A202" s="19"/>
      <c r="B202" s="52"/>
      <c r="C202" s="45"/>
      <c r="D202" s="45"/>
      <c r="E202" s="45"/>
      <c r="F202" s="45"/>
      <c r="G202" s="3"/>
      <c r="H202" s="20"/>
    </row>
    <row r="203" spans="1:8" x14ac:dyDescent="0.15">
      <c r="A203" s="19"/>
      <c r="B203" s="52"/>
      <c r="C203" s="45"/>
      <c r="D203" s="45"/>
      <c r="E203" s="45"/>
      <c r="F203" s="45"/>
      <c r="G203" s="3"/>
      <c r="H203" s="20"/>
    </row>
    <row r="204" spans="1:8" x14ac:dyDescent="0.15">
      <c r="A204" s="19"/>
      <c r="B204" s="52"/>
      <c r="C204" s="45"/>
      <c r="D204" s="45"/>
      <c r="E204" s="45"/>
      <c r="F204" s="45"/>
      <c r="G204" s="3"/>
      <c r="H204" s="20"/>
    </row>
    <row r="205" spans="1:8" x14ac:dyDescent="0.15">
      <c r="A205" s="19"/>
      <c r="B205" s="52"/>
      <c r="C205" s="45"/>
      <c r="D205" s="45"/>
      <c r="E205" s="45"/>
      <c r="F205" s="45"/>
      <c r="G205" s="3"/>
      <c r="H205" s="20"/>
    </row>
    <row r="206" spans="1:8" x14ac:dyDescent="0.15">
      <c r="A206" s="19"/>
      <c r="B206" s="52"/>
      <c r="C206" s="45"/>
      <c r="D206" s="45"/>
      <c r="E206" s="45"/>
      <c r="F206" s="45"/>
      <c r="G206" s="3"/>
      <c r="H206" s="20"/>
    </row>
    <row r="207" spans="1:8" x14ac:dyDescent="0.15">
      <c r="A207" s="19"/>
      <c r="B207" s="52"/>
      <c r="C207" s="45"/>
      <c r="D207" s="45"/>
      <c r="E207" s="45"/>
      <c r="F207" s="45"/>
      <c r="G207" s="3"/>
      <c r="H207" s="20"/>
    </row>
    <row r="208" spans="1:8" x14ac:dyDescent="0.15">
      <c r="A208" s="19"/>
      <c r="B208" s="52"/>
      <c r="C208" s="45"/>
      <c r="D208" s="45"/>
      <c r="E208" s="45"/>
      <c r="F208" s="45"/>
      <c r="G208" s="3"/>
      <c r="H208" s="20"/>
    </row>
    <row r="209" spans="1:8" x14ac:dyDescent="0.15">
      <c r="A209" s="19"/>
      <c r="B209" s="52"/>
      <c r="C209" s="45"/>
      <c r="D209" s="45"/>
      <c r="E209" s="45"/>
      <c r="F209" s="45"/>
      <c r="G209" s="3"/>
      <c r="H209" s="20"/>
    </row>
    <row r="210" spans="1:8" x14ac:dyDescent="0.15">
      <c r="A210" s="19"/>
      <c r="B210" s="52"/>
      <c r="C210" s="45"/>
      <c r="D210" s="45"/>
      <c r="E210" s="45"/>
      <c r="F210" s="45"/>
      <c r="G210" s="3"/>
      <c r="H210" s="20"/>
    </row>
    <row r="211" spans="1:8" x14ac:dyDescent="0.15">
      <c r="A211" s="19"/>
      <c r="B211" s="52"/>
      <c r="C211" s="45"/>
      <c r="D211" s="45"/>
      <c r="E211" s="45"/>
      <c r="F211" s="45"/>
      <c r="G211" s="3"/>
      <c r="H211" s="20"/>
    </row>
    <row r="212" spans="1:8" x14ac:dyDescent="0.15">
      <c r="A212" s="19"/>
      <c r="B212" s="52"/>
      <c r="C212" s="45"/>
      <c r="D212" s="45"/>
      <c r="E212" s="45"/>
      <c r="F212" s="45"/>
      <c r="G212" s="3"/>
      <c r="H212" s="20"/>
    </row>
    <row r="213" spans="1:8" x14ac:dyDescent="0.15">
      <c r="A213" s="19"/>
      <c r="B213" s="52"/>
      <c r="C213" s="45"/>
      <c r="D213" s="45"/>
      <c r="E213" s="45"/>
      <c r="F213" s="45"/>
      <c r="G213" s="3"/>
      <c r="H213" s="20"/>
    </row>
    <row r="214" spans="1:8" x14ac:dyDescent="0.15">
      <c r="A214" s="19"/>
      <c r="B214" s="52"/>
      <c r="C214" s="45"/>
      <c r="D214" s="45"/>
      <c r="E214" s="45"/>
      <c r="F214" s="45"/>
      <c r="G214" s="3"/>
      <c r="H214" s="20"/>
    </row>
    <row r="215" spans="1:8" x14ac:dyDescent="0.15">
      <c r="A215" s="19"/>
      <c r="B215" s="52"/>
      <c r="C215" s="45"/>
      <c r="D215" s="45"/>
      <c r="E215" s="45"/>
      <c r="F215" s="45"/>
      <c r="G215" s="3"/>
      <c r="H215" s="20"/>
    </row>
    <row r="216" spans="1:8" x14ac:dyDescent="0.15">
      <c r="A216" s="19"/>
      <c r="B216" s="52"/>
      <c r="C216" s="45"/>
      <c r="D216" s="45"/>
      <c r="E216" s="45"/>
      <c r="F216" s="45"/>
      <c r="G216" s="3"/>
      <c r="H216" s="20"/>
    </row>
    <row r="217" spans="1:8" x14ac:dyDescent="0.15">
      <c r="A217" s="19"/>
      <c r="B217" s="52"/>
      <c r="C217" s="45"/>
      <c r="D217" s="45"/>
      <c r="E217" s="45"/>
      <c r="F217" s="45"/>
      <c r="G217" s="3"/>
      <c r="H217" s="20"/>
    </row>
  </sheetData>
  <autoFilter ref="A6:H22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ySplit="6" topLeftCell="A28" activePane="bottomLeft" state="frozen"/>
      <selection pane="bottomLeft" activeCell="F37" sqref="F37:F43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5" style="31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6" t="s">
        <v>335</v>
      </c>
      <c r="D2" s="116"/>
      <c r="E2" s="116"/>
      <c r="F2" s="116"/>
      <c r="G2" s="116"/>
      <c r="H2" s="116"/>
    </row>
    <row r="3" spans="1:8" s="55" customFormat="1" ht="12.75" customHeight="1" x14ac:dyDescent="0.15">
      <c r="A3" s="56"/>
      <c r="B3" s="57"/>
      <c r="C3" s="116"/>
      <c r="D3" s="116"/>
      <c r="E3" s="116"/>
      <c r="F3" s="116"/>
      <c r="G3" s="116"/>
      <c r="H3" s="116"/>
    </row>
    <row r="4" spans="1:8" s="60" customFormat="1" ht="25.5" customHeight="1" x14ac:dyDescent="0.2">
      <c r="A4" s="58"/>
      <c r="B4" s="59"/>
      <c r="C4" s="67" t="s">
        <v>345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20126.093430381403</v>
      </c>
      <c r="G5" s="72">
        <f>+SUBTOTAL(9,G7:G1048576)</f>
        <v>456937958.94999999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ht="27" x14ac:dyDescent="0.2">
      <c r="A7" s="39" t="s">
        <v>164</v>
      </c>
      <c r="B7" s="34" t="s">
        <v>114</v>
      </c>
      <c r="C7" s="1" t="s">
        <v>0</v>
      </c>
      <c r="D7" s="1">
        <v>1801085</v>
      </c>
      <c r="E7" s="1" t="s">
        <v>1</v>
      </c>
      <c r="F7" s="2">
        <v>215.7</v>
      </c>
      <c r="G7" s="3">
        <f>+F7*22665</f>
        <v>4888840.5</v>
      </c>
      <c r="H7" s="8" t="s">
        <v>160</v>
      </c>
    </row>
    <row r="8" spans="1:8" ht="27" x14ac:dyDescent="0.2">
      <c r="A8" s="7" t="s">
        <v>164</v>
      </c>
      <c r="B8" s="34" t="s">
        <v>114</v>
      </c>
      <c r="C8" s="1" t="s">
        <v>0</v>
      </c>
      <c r="D8" s="1">
        <v>1801044</v>
      </c>
      <c r="E8" s="1" t="s">
        <v>2</v>
      </c>
      <c r="F8" s="2">
        <v>49.02</v>
      </c>
      <c r="G8" s="3">
        <f t="shared" ref="G8:G21" si="0">+F8*22665</f>
        <v>1111038.3</v>
      </c>
      <c r="H8" s="8" t="s">
        <v>160</v>
      </c>
    </row>
    <row r="9" spans="1:8" ht="26" x14ac:dyDescent="0.2">
      <c r="A9" s="7" t="s">
        <v>164</v>
      </c>
      <c r="B9" s="34" t="s">
        <v>114</v>
      </c>
      <c r="C9" s="1" t="s">
        <v>44</v>
      </c>
      <c r="D9" s="1">
        <v>1801363</v>
      </c>
      <c r="E9" s="1" t="s">
        <v>45</v>
      </c>
      <c r="F9" s="2">
        <v>3.75</v>
      </c>
      <c r="G9" s="3">
        <f t="shared" si="0"/>
        <v>84993.75</v>
      </c>
      <c r="H9" s="8" t="s">
        <v>160</v>
      </c>
    </row>
    <row r="10" spans="1:8" ht="27" x14ac:dyDescent="0.2">
      <c r="A10" s="7" t="s">
        <v>164</v>
      </c>
      <c r="B10" s="34" t="s">
        <v>114</v>
      </c>
      <c r="C10" s="1" t="s">
        <v>46</v>
      </c>
      <c r="D10" s="1">
        <v>1801403</v>
      </c>
      <c r="E10" s="1" t="s">
        <v>47</v>
      </c>
      <c r="F10" s="2">
        <v>58.83</v>
      </c>
      <c r="G10" s="3">
        <f t="shared" si="0"/>
        <v>1333381.95</v>
      </c>
      <c r="H10" s="8" t="s">
        <v>160</v>
      </c>
    </row>
    <row r="11" spans="1:8" ht="27" x14ac:dyDescent="0.2">
      <c r="A11" s="7" t="s">
        <v>164</v>
      </c>
      <c r="B11" s="34" t="s">
        <v>115</v>
      </c>
      <c r="C11" s="1" t="s">
        <v>23</v>
      </c>
      <c r="D11" s="1">
        <v>1801259</v>
      </c>
      <c r="E11" s="1" t="s">
        <v>38</v>
      </c>
      <c r="F11" s="2">
        <v>24.51</v>
      </c>
      <c r="G11" s="3">
        <f t="shared" si="0"/>
        <v>555519.15</v>
      </c>
      <c r="H11" s="8" t="s">
        <v>160</v>
      </c>
    </row>
    <row r="12" spans="1:8" ht="27" x14ac:dyDescent="0.2">
      <c r="A12" s="7" t="s">
        <v>164</v>
      </c>
      <c r="B12" s="34" t="s">
        <v>116</v>
      </c>
      <c r="C12" s="1" t="s">
        <v>0</v>
      </c>
      <c r="D12" s="1">
        <v>1801062</v>
      </c>
      <c r="E12" s="1" t="s">
        <v>3</v>
      </c>
      <c r="F12" s="2">
        <v>24.51</v>
      </c>
      <c r="G12" s="3">
        <f t="shared" si="0"/>
        <v>555519.15</v>
      </c>
      <c r="H12" s="8" t="s">
        <v>160</v>
      </c>
    </row>
    <row r="13" spans="1:8" x14ac:dyDescent="0.2">
      <c r="A13" s="7" t="s">
        <v>164</v>
      </c>
      <c r="B13" s="34" t="s">
        <v>117</v>
      </c>
      <c r="C13" s="1" t="s">
        <v>23</v>
      </c>
      <c r="D13" s="1">
        <v>1801240</v>
      </c>
      <c r="E13" s="1" t="s">
        <v>36</v>
      </c>
      <c r="F13" s="2">
        <v>648.58000000000004</v>
      </c>
      <c r="G13" s="3">
        <f t="shared" si="0"/>
        <v>14700065.700000001</v>
      </c>
      <c r="H13" s="8" t="s">
        <v>160</v>
      </c>
    </row>
    <row r="14" spans="1:8" x14ac:dyDescent="0.2">
      <c r="A14" s="7" t="s">
        <v>164</v>
      </c>
      <c r="B14" s="34" t="s">
        <v>117</v>
      </c>
      <c r="C14" s="1" t="s">
        <v>23</v>
      </c>
      <c r="D14" s="1">
        <v>1801386</v>
      </c>
      <c r="E14" s="1" t="s">
        <v>43</v>
      </c>
      <c r="F14" s="2">
        <v>30.88</v>
      </c>
      <c r="G14" s="3">
        <f t="shared" si="0"/>
        <v>699895.2</v>
      </c>
      <c r="H14" s="8" t="s">
        <v>160</v>
      </c>
    </row>
    <row r="15" spans="1:8" ht="27" x14ac:dyDescent="0.2">
      <c r="A15" s="7" t="s">
        <v>164</v>
      </c>
      <c r="B15" s="35" t="s">
        <v>118</v>
      </c>
      <c r="C15" s="1" t="s">
        <v>46</v>
      </c>
      <c r="D15" s="1">
        <v>1801414</v>
      </c>
      <c r="E15" s="1" t="s">
        <v>48</v>
      </c>
      <c r="F15" s="2">
        <v>26.47</v>
      </c>
      <c r="G15" s="3">
        <f t="shared" si="0"/>
        <v>599942.54999999993</v>
      </c>
      <c r="H15" s="8" t="s">
        <v>160</v>
      </c>
    </row>
    <row r="16" spans="1:8" x14ac:dyDescent="0.2">
      <c r="A16" s="7" t="s">
        <v>164</v>
      </c>
      <c r="B16" s="35" t="s">
        <v>118</v>
      </c>
      <c r="C16" s="1" t="s">
        <v>46</v>
      </c>
      <c r="D16" s="1">
        <v>1801414</v>
      </c>
      <c r="E16" s="1" t="s">
        <v>49</v>
      </c>
      <c r="F16" s="2">
        <v>323.55</v>
      </c>
      <c r="G16" s="3">
        <f t="shared" si="0"/>
        <v>7333260.75</v>
      </c>
      <c r="H16" s="8" t="s">
        <v>160</v>
      </c>
    </row>
    <row r="17" spans="1:8" ht="27" x14ac:dyDescent="0.2">
      <c r="A17" s="7" t="s">
        <v>164</v>
      </c>
      <c r="B17" s="34" t="s">
        <v>119</v>
      </c>
      <c r="C17" s="1" t="s">
        <v>46</v>
      </c>
      <c r="D17" s="1">
        <v>1801438</v>
      </c>
      <c r="E17" s="1" t="s">
        <v>74</v>
      </c>
      <c r="F17" s="2">
        <v>429.15</v>
      </c>
      <c r="G17" s="3">
        <f t="shared" si="0"/>
        <v>9726684.75</v>
      </c>
      <c r="H17" s="8" t="s">
        <v>160</v>
      </c>
    </row>
    <row r="18" spans="1:8" x14ac:dyDescent="0.2">
      <c r="A18" s="7" t="s">
        <v>164</v>
      </c>
      <c r="B18" s="34" t="s">
        <v>119</v>
      </c>
      <c r="C18" s="1" t="s">
        <v>46</v>
      </c>
      <c r="D18" s="1">
        <v>1801438</v>
      </c>
      <c r="E18" s="1" t="s">
        <v>75</v>
      </c>
      <c r="F18" s="2">
        <v>564.75</v>
      </c>
      <c r="G18" s="3">
        <f t="shared" si="0"/>
        <v>12800058.75</v>
      </c>
      <c r="H18" s="8" t="s">
        <v>160</v>
      </c>
    </row>
    <row r="19" spans="1:8" x14ac:dyDescent="0.2">
      <c r="A19" s="7" t="s">
        <v>164</v>
      </c>
      <c r="B19" s="36" t="s">
        <v>112</v>
      </c>
      <c r="C19" s="1" t="s">
        <v>46</v>
      </c>
      <c r="D19" s="1">
        <v>1801458</v>
      </c>
      <c r="E19" s="1" t="s">
        <v>97</v>
      </c>
      <c r="F19" s="2">
        <v>2316.61</v>
      </c>
      <c r="G19" s="3">
        <f t="shared" si="0"/>
        <v>52505965.650000006</v>
      </c>
      <c r="H19" s="8" t="s">
        <v>227</v>
      </c>
    </row>
    <row r="20" spans="1:8" x14ac:dyDescent="0.2">
      <c r="A20" s="7" t="s">
        <v>164</v>
      </c>
      <c r="B20" s="36" t="s">
        <v>113</v>
      </c>
      <c r="C20" s="1" t="s">
        <v>46</v>
      </c>
      <c r="D20" s="1">
        <v>1801458</v>
      </c>
      <c r="E20" s="1" t="s">
        <v>101</v>
      </c>
      <c r="F20" s="2">
        <v>507.1</v>
      </c>
      <c r="G20" s="3">
        <f t="shared" ref="G20" si="1">+F20*22665</f>
        <v>11493421.5</v>
      </c>
      <c r="H20" s="8" t="s">
        <v>227</v>
      </c>
    </row>
    <row r="21" spans="1:8" x14ac:dyDescent="0.2">
      <c r="A21" s="7" t="s">
        <v>164</v>
      </c>
      <c r="B21" s="36" t="s">
        <v>131</v>
      </c>
      <c r="C21" s="4">
        <v>43131</v>
      </c>
      <c r="D21" s="1">
        <v>1801460</v>
      </c>
      <c r="E21" s="1" t="s">
        <v>137</v>
      </c>
      <c r="F21" s="2">
        <v>148.62</v>
      </c>
      <c r="G21" s="3">
        <f t="shared" si="0"/>
        <v>3368472.3000000003</v>
      </c>
      <c r="H21" s="8" t="s">
        <v>227</v>
      </c>
    </row>
    <row r="22" spans="1:8" x14ac:dyDescent="0.2">
      <c r="A22" s="7" t="s">
        <v>165</v>
      </c>
      <c r="B22" s="35" t="s">
        <v>168</v>
      </c>
      <c r="C22" s="1" t="s">
        <v>169</v>
      </c>
      <c r="D22" s="1">
        <v>1802055</v>
      </c>
      <c r="E22" s="1" t="s">
        <v>170</v>
      </c>
      <c r="F22" s="2">
        <v>24.5</v>
      </c>
      <c r="G22" s="3">
        <f>+F22*22675</f>
        <v>555537.5</v>
      </c>
      <c r="H22" s="8" t="s">
        <v>199</v>
      </c>
    </row>
    <row r="23" spans="1:8" x14ac:dyDescent="0.2">
      <c r="A23" s="7" t="s">
        <v>165</v>
      </c>
      <c r="B23" s="36" t="s">
        <v>112</v>
      </c>
      <c r="C23" s="1" t="s">
        <v>171</v>
      </c>
      <c r="D23" s="1">
        <v>1802467</v>
      </c>
      <c r="E23" s="1" t="s">
        <v>172</v>
      </c>
      <c r="F23" s="2">
        <v>2952.13</v>
      </c>
      <c r="G23" s="3">
        <f t="shared" ref="G23:G26" si="2">+F23*22675</f>
        <v>66939547.75</v>
      </c>
      <c r="H23" s="8" t="s">
        <v>227</v>
      </c>
    </row>
    <row r="24" spans="1:8" x14ac:dyDescent="0.2">
      <c r="A24" s="7" t="s">
        <v>165</v>
      </c>
      <c r="B24" s="36" t="s">
        <v>113</v>
      </c>
      <c r="C24" s="1" t="s">
        <v>171</v>
      </c>
      <c r="D24" s="1">
        <v>1802384</v>
      </c>
      <c r="E24" s="1" t="s">
        <v>173</v>
      </c>
      <c r="F24" s="2">
        <v>36.724277839029767</v>
      </c>
      <c r="G24" s="3">
        <f t="shared" si="2"/>
        <v>832723</v>
      </c>
      <c r="H24" s="8" t="s">
        <v>227</v>
      </c>
    </row>
    <row r="25" spans="1:8" x14ac:dyDescent="0.2">
      <c r="A25" s="7" t="s">
        <v>165</v>
      </c>
      <c r="B25" s="36" t="s">
        <v>113</v>
      </c>
      <c r="C25" s="1" t="s">
        <v>171</v>
      </c>
      <c r="D25" s="1">
        <v>1802384</v>
      </c>
      <c r="E25" s="1" t="s">
        <v>174</v>
      </c>
      <c r="F25" s="2">
        <v>152.9</v>
      </c>
      <c r="G25" s="3">
        <f t="shared" si="2"/>
        <v>3467007.5</v>
      </c>
      <c r="H25" s="8" t="s">
        <v>227</v>
      </c>
    </row>
    <row r="26" spans="1:8" x14ac:dyDescent="0.2">
      <c r="A26" s="7" t="s">
        <v>165</v>
      </c>
      <c r="B26" s="36" t="s">
        <v>131</v>
      </c>
      <c r="C26" s="1" t="s">
        <v>171</v>
      </c>
      <c r="D26" s="1">
        <v>1802472</v>
      </c>
      <c r="E26" s="1" t="s">
        <v>175</v>
      </c>
      <c r="F26" s="2">
        <v>163.41999999999999</v>
      </c>
      <c r="G26" s="3">
        <f t="shared" si="2"/>
        <v>3705548.4999999995</v>
      </c>
      <c r="H26" s="8" t="s">
        <v>227</v>
      </c>
    </row>
    <row r="27" spans="1:8" ht="27" x14ac:dyDescent="0.2">
      <c r="A27" s="7" t="s">
        <v>166</v>
      </c>
      <c r="B27" s="34" t="s">
        <v>176</v>
      </c>
      <c r="C27" s="1" t="s">
        <v>177</v>
      </c>
      <c r="D27" s="1">
        <v>1803146</v>
      </c>
      <c r="E27" s="1" t="s">
        <v>178</v>
      </c>
      <c r="F27" s="2">
        <v>48.92</v>
      </c>
      <c r="G27" s="3">
        <f>+F27*22715</f>
        <v>1111217.8</v>
      </c>
      <c r="H27" s="8" t="s">
        <v>160</v>
      </c>
    </row>
    <row r="28" spans="1:8" ht="27" x14ac:dyDescent="0.2">
      <c r="A28" s="7" t="s">
        <v>166</v>
      </c>
      <c r="B28" s="34" t="s">
        <v>176</v>
      </c>
      <c r="C28" s="1" t="s">
        <v>177</v>
      </c>
      <c r="D28" s="1">
        <v>1803177</v>
      </c>
      <c r="E28" s="1" t="s">
        <v>179</v>
      </c>
      <c r="F28" s="2">
        <v>266.58999999999997</v>
      </c>
      <c r="G28" s="3">
        <f t="shared" ref="G28:G36" si="3">+F28*22715</f>
        <v>6055591.8499999996</v>
      </c>
      <c r="H28" s="8" t="s">
        <v>160</v>
      </c>
    </row>
    <row r="29" spans="1:8" ht="27" x14ac:dyDescent="0.2">
      <c r="A29" s="7" t="s">
        <v>166</v>
      </c>
      <c r="B29" s="34" t="s">
        <v>176</v>
      </c>
      <c r="C29" s="1" t="s">
        <v>180</v>
      </c>
      <c r="D29" s="1">
        <v>1803329</v>
      </c>
      <c r="E29" s="1" t="s">
        <v>181</v>
      </c>
      <c r="F29" s="2">
        <v>4.4000000000000004</v>
      </c>
      <c r="G29" s="3">
        <f t="shared" si="3"/>
        <v>99946.000000000015</v>
      </c>
      <c r="H29" s="8" t="s">
        <v>160</v>
      </c>
    </row>
    <row r="30" spans="1:8" x14ac:dyDescent="0.2">
      <c r="A30" s="7" t="s">
        <v>166</v>
      </c>
      <c r="B30" s="34" t="s">
        <v>182</v>
      </c>
      <c r="C30" s="1" t="s">
        <v>183</v>
      </c>
      <c r="D30" s="1">
        <v>1803075</v>
      </c>
      <c r="E30" s="1" t="s">
        <v>184</v>
      </c>
      <c r="F30" s="2">
        <f>+G30/22715</f>
        <v>1016.9491525423729</v>
      </c>
      <c r="G30" s="3">
        <v>23100000</v>
      </c>
      <c r="H30" s="8" t="s">
        <v>157</v>
      </c>
    </row>
    <row r="31" spans="1:8" ht="26" x14ac:dyDescent="0.2">
      <c r="A31" s="7" t="s">
        <v>166</v>
      </c>
      <c r="B31" s="34" t="s">
        <v>185</v>
      </c>
      <c r="C31" s="1" t="s">
        <v>186</v>
      </c>
      <c r="D31" s="1">
        <v>1803363</v>
      </c>
      <c r="E31" s="1" t="s">
        <v>187</v>
      </c>
      <c r="F31" s="2">
        <v>244.58</v>
      </c>
      <c r="G31" s="3">
        <f t="shared" si="3"/>
        <v>5555634.7000000002</v>
      </c>
      <c r="H31" s="8" t="s">
        <v>160</v>
      </c>
    </row>
    <row r="32" spans="1:8" ht="27" x14ac:dyDescent="0.2">
      <c r="A32" s="7" t="s">
        <v>166</v>
      </c>
      <c r="B32" s="34" t="s">
        <v>188</v>
      </c>
      <c r="C32" s="1" t="s">
        <v>180</v>
      </c>
      <c r="D32" s="1">
        <v>1803320</v>
      </c>
      <c r="E32" s="1" t="s">
        <v>189</v>
      </c>
      <c r="F32" s="2">
        <v>22.01</v>
      </c>
      <c r="G32" s="3">
        <f t="shared" si="3"/>
        <v>499957.15</v>
      </c>
      <c r="H32" s="8" t="s">
        <v>160</v>
      </c>
    </row>
    <row r="33" spans="1:8" x14ac:dyDescent="0.2">
      <c r="A33" s="7" t="s">
        <v>166</v>
      </c>
      <c r="B33" s="34" t="s">
        <v>190</v>
      </c>
      <c r="C33" s="1" t="s">
        <v>186</v>
      </c>
      <c r="D33" s="1">
        <v>1803360</v>
      </c>
      <c r="E33" s="1" t="s">
        <v>191</v>
      </c>
      <c r="F33" s="2">
        <v>4147.59</v>
      </c>
      <c r="G33" s="3">
        <f t="shared" si="3"/>
        <v>94212506.850000009</v>
      </c>
      <c r="H33" s="8" t="s">
        <v>227</v>
      </c>
    </row>
    <row r="34" spans="1:8" x14ac:dyDescent="0.2">
      <c r="A34" s="7" t="s">
        <v>166</v>
      </c>
      <c r="B34" s="37" t="s">
        <v>192</v>
      </c>
      <c r="C34" s="1" t="s">
        <v>186</v>
      </c>
      <c r="D34" s="1">
        <v>1803360</v>
      </c>
      <c r="E34" s="1" t="s">
        <v>193</v>
      </c>
      <c r="F34" s="2">
        <v>254.84</v>
      </c>
      <c r="G34" s="3">
        <f t="shared" si="3"/>
        <v>5788690.5999999996</v>
      </c>
      <c r="H34" s="8" t="s">
        <v>227</v>
      </c>
    </row>
    <row r="35" spans="1:8" x14ac:dyDescent="0.2">
      <c r="A35" s="7" t="s">
        <v>166</v>
      </c>
      <c r="B35" s="37" t="s">
        <v>194</v>
      </c>
      <c r="C35" s="1" t="s">
        <v>186</v>
      </c>
      <c r="D35" s="1">
        <v>1803360</v>
      </c>
      <c r="E35" s="1" t="s">
        <v>195</v>
      </c>
      <c r="F35" s="2">
        <v>231.71</v>
      </c>
      <c r="G35" s="3">
        <f t="shared" si="3"/>
        <v>5263292.6500000004</v>
      </c>
      <c r="H35" s="8" t="s">
        <v>227</v>
      </c>
    </row>
    <row r="36" spans="1:8" x14ac:dyDescent="0.2">
      <c r="A36" s="7" t="s">
        <v>166</v>
      </c>
      <c r="B36" s="37" t="s">
        <v>194</v>
      </c>
      <c r="C36" s="1" t="s">
        <v>186</v>
      </c>
      <c r="D36" s="1">
        <v>1803360</v>
      </c>
      <c r="E36" s="1" t="s">
        <v>196</v>
      </c>
      <c r="F36" s="2">
        <v>171.51</v>
      </c>
      <c r="G36" s="3">
        <f t="shared" si="3"/>
        <v>3895849.65</v>
      </c>
      <c r="H36" s="8" t="s">
        <v>227</v>
      </c>
    </row>
    <row r="37" spans="1:8" ht="26" x14ac:dyDescent="0.2">
      <c r="A37" s="7" t="s">
        <v>463</v>
      </c>
      <c r="B37" s="37" t="s">
        <v>502</v>
      </c>
      <c r="C37" s="1" t="s">
        <v>503</v>
      </c>
      <c r="D37" s="1">
        <v>1804380</v>
      </c>
      <c r="E37" s="1" t="s">
        <v>504</v>
      </c>
      <c r="F37" s="2">
        <v>6.59</v>
      </c>
      <c r="G37" s="3">
        <v>149922.5</v>
      </c>
      <c r="H37" s="8" t="s">
        <v>160</v>
      </c>
    </row>
    <row r="38" spans="1:8" ht="27" x14ac:dyDescent="0.2">
      <c r="A38" s="7" t="s">
        <v>463</v>
      </c>
      <c r="B38" s="37" t="s">
        <v>502</v>
      </c>
      <c r="C38" s="1" t="s">
        <v>505</v>
      </c>
      <c r="D38" s="1">
        <v>1804078</v>
      </c>
      <c r="E38" s="1" t="s">
        <v>506</v>
      </c>
      <c r="F38" s="2">
        <v>122.1</v>
      </c>
      <c r="G38" s="3">
        <v>2777775</v>
      </c>
      <c r="H38" s="8" t="s">
        <v>160</v>
      </c>
    </row>
    <row r="39" spans="1:8" ht="27" x14ac:dyDescent="0.2">
      <c r="A39" s="7" t="s">
        <v>463</v>
      </c>
      <c r="B39" s="37" t="s">
        <v>507</v>
      </c>
      <c r="C39" s="1" t="s">
        <v>508</v>
      </c>
      <c r="D39" s="1">
        <v>1804257</v>
      </c>
      <c r="E39" s="1" t="s">
        <v>509</v>
      </c>
      <c r="F39" s="2">
        <v>39.340000000000003</v>
      </c>
      <c r="G39" s="3">
        <v>894985.00000000012</v>
      </c>
      <c r="H39" s="8" t="s">
        <v>160</v>
      </c>
    </row>
    <row r="40" spans="1:8" ht="27" x14ac:dyDescent="0.2">
      <c r="A40" s="7" t="s">
        <v>463</v>
      </c>
      <c r="B40" s="37" t="s">
        <v>507</v>
      </c>
      <c r="C40" s="1" t="s">
        <v>508</v>
      </c>
      <c r="D40" s="1">
        <v>1804284</v>
      </c>
      <c r="E40" s="1" t="s">
        <v>510</v>
      </c>
      <c r="F40" s="2">
        <v>473.75</v>
      </c>
      <c r="G40" s="3">
        <v>10777812.5</v>
      </c>
      <c r="H40" s="8" t="s">
        <v>160</v>
      </c>
    </row>
    <row r="41" spans="1:8" x14ac:dyDescent="0.2">
      <c r="A41" s="7" t="s">
        <v>463</v>
      </c>
      <c r="B41" s="37" t="s">
        <v>112</v>
      </c>
      <c r="C41" s="1" t="s">
        <v>490</v>
      </c>
      <c r="D41" s="1">
        <v>1804444</v>
      </c>
      <c r="E41" s="1" t="s">
        <v>511</v>
      </c>
      <c r="F41" s="2">
        <v>3597.08</v>
      </c>
      <c r="G41" s="3">
        <v>81833570</v>
      </c>
      <c r="H41" s="8" t="s">
        <v>227</v>
      </c>
    </row>
    <row r="42" spans="1:8" x14ac:dyDescent="0.2">
      <c r="A42" s="7" t="s">
        <v>463</v>
      </c>
      <c r="B42" s="37" t="s">
        <v>113</v>
      </c>
      <c r="C42" s="1" t="s">
        <v>490</v>
      </c>
      <c r="D42" s="1">
        <v>1804444</v>
      </c>
      <c r="E42" s="1" t="s">
        <v>512</v>
      </c>
      <c r="F42" s="2">
        <v>557.75</v>
      </c>
      <c r="G42" s="3">
        <v>12688812.5</v>
      </c>
      <c r="H42" s="8" t="s">
        <v>227</v>
      </c>
    </row>
    <row r="43" spans="1:8" x14ac:dyDescent="0.2">
      <c r="A43" s="7" t="s">
        <v>463</v>
      </c>
      <c r="B43" s="37" t="s">
        <v>194</v>
      </c>
      <c r="C43" s="1" t="s">
        <v>490</v>
      </c>
      <c r="D43" s="1">
        <v>1804445</v>
      </c>
      <c r="E43" s="1" t="s">
        <v>513</v>
      </c>
      <c r="F43" s="2">
        <v>218.68</v>
      </c>
      <c r="G43" s="3">
        <v>4974970</v>
      </c>
      <c r="H43" s="8" t="s">
        <v>227</v>
      </c>
    </row>
    <row r="44" spans="1:8" x14ac:dyDescent="0.2">
      <c r="A44" s="43"/>
      <c r="B44" s="37"/>
      <c r="C44" s="1"/>
      <c r="D44" s="1"/>
      <c r="E44" s="1"/>
      <c r="F44" s="2"/>
      <c r="G44" s="3"/>
    </row>
    <row r="45" spans="1:8" x14ac:dyDescent="0.2">
      <c r="A45" s="43"/>
      <c r="B45" s="37"/>
      <c r="C45" s="1"/>
      <c r="D45" s="1"/>
      <c r="E45" s="1"/>
      <c r="F45" s="2"/>
      <c r="G45" s="3"/>
    </row>
    <row r="46" spans="1:8" x14ac:dyDescent="0.2">
      <c r="A46" s="43"/>
      <c r="B46" s="37"/>
      <c r="C46" s="1"/>
      <c r="D46" s="1"/>
      <c r="E46" s="1"/>
      <c r="F46" s="2"/>
      <c r="G46" s="3"/>
    </row>
    <row r="47" spans="1:8" x14ac:dyDescent="0.2">
      <c r="A47" s="43"/>
      <c r="B47" s="37"/>
      <c r="C47" s="1"/>
      <c r="D47" s="1"/>
      <c r="E47" s="1"/>
      <c r="F47" s="2"/>
      <c r="G47" s="3"/>
    </row>
    <row r="48" spans="1:8" x14ac:dyDescent="0.2">
      <c r="A48" s="43"/>
      <c r="B48" s="37"/>
      <c r="C48" s="1"/>
      <c r="D48" s="1"/>
      <c r="E48" s="1"/>
      <c r="F48" s="2"/>
      <c r="G48" s="3"/>
    </row>
    <row r="49" spans="1:7" x14ac:dyDescent="0.2">
      <c r="A49" s="43"/>
      <c r="B49" s="37"/>
      <c r="C49" s="1"/>
      <c r="D49" s="1"/>
      <c r="E49" s="1"/>
      <c r="F49" s="2"/>
      <c r="G49" s="3"/>
    </row>
    <row r="50" spans="1:7" x14ac:dyDescent="0.2">
      <c r="A50" s="43"/>
      <c r="B50" s="37"/>
      <c r="C50" s="1"/>
      <c r="D50" s="1"/>
      <c r="E50" s="1"/>
      <c r="F50" s="2"/>
      <c r="G50" s="3"/>
    </row>
    <row r="51" spans="1:7" x14ac:dyDescent="0.2">
      <c r="A51" s="43"/>
      <c r="B51" s="37"/>
      <c r="C51" s="1"/>
      <c r="D51" s="1"/>
      <c r="E51" s="1"/>
      <c r="F51" s="2"/>
      <c r="G51" s="3"/>
    </row>
  </sheetData>
  <autoFilter ref="A6:H46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pane ySplit="6" topLeftCell="A25" activePane="bottomLeft" state="frozen"/>
      <selection pane="bottomLeft" activeCell="F47" sqref="F40:F47"/>
    </sheetView>
  </sheetViews>
  <sheetFormatPr baseColWidth="10" defaultColWidth="8.83203125" defaultRowHeight="13" x14ac:dyDescent="0.15"/>
  <cols>
    <col min="1" max="1" width="9.1640625" style="40" bestFit="1" customWidth="1"/>
    <col min="2" max="2" width="22.6640625" style="42" customWidth="1"/>
    <col min="3" max="3" width="12" style="40" customWidth="1"/>
    <col min="4" max="4" width="13" style="40" customWidth="1"/>
    <col min="5" max="5" width="86.83203125" style="40" customWidth="1"/>
    <col min="6" max="6" width="11.5" style="40" bestFit="1" customWidth="1"/>
    <col min="7" max="7" width="14.33203125" style="41" customWidth="1"/>
    <col min="8" max="8" width="7.33203125" style="40" bestFit="1" customWidth="1"/>
    <col min="9" max="16384" width="8.83203125" style="40"/>
  </cols>
  <sheetData>
    <row r="1" spans="1:8" s="55" customFormat="1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15">
      <c r="A2" s="54"/>
      <c r="C2" s="116" t="s">
        <v>335</v>
      </c>
      <c r="D2" s="116"/>
      <c r="E2" s="116"/>
      <c r="F2" s="116"/>
      <c r="G2" s="116"/>
      <c r="H2" s="116"/>
    </row>
    <row r="3" spans="1:8" s="55" customFormat="1" ht="12.75" customHeight="1" x14ac:dyDescent="0.15">
      <c r="A3" s="56"/>
      <c r="B3" s="57"/>
      <c r="C3" s="116"/>
      <c r="D3" s="116"/>
      <c r="E3" s="116"/>
      <c r="F3" s="116"/>
      <c r="G3" s="116"/>
      <c r="H3" s="116"/>
    </row>
    <row r="4" spans="1:8" s="60" customFormat="1" ht="25.5" customHeight="1" x14ac:dyDescent="0.2">
      <c r="A4" s="58"/>
      <c r="B4" s="59"/>
      <c r="C4" s="67" t="s">
        <v>346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23526.177377833425</v>
      </c>
      <c r="G5" s="72">
        <f>+SUBTOTAL(9,G7:G1048576)</f>
        <v>534154360.85000008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ht="26" x14ac:dyDescent="0.15">
      <c r="A7" s="39" t="s">
        <v>164</v>
      </c>
      <c r="B7" s="34" t="s">
        <v>120</v>
      </c>
      <c r="C7" s="1" t="s">
        <v>6</v>
      </c>
      <c r="D7" s="1">
        <v>1801095</v>
      </c>
      <c r="E7" s="1" t="s">
        <v>7</v>
      </c>
      <c r="F7" s="2">
        <v>220.6</v>
      </c>
      <c r="G7" s="3">
        <v>4999899</v>
      </c>
      <c r="H7" s="8" t="s">
        <v>160</v>
      </c>
    </row>
    <row r="8" spans="1:8" ht="26" x14ac:dyDescent="0.15">
      <c r="A8" s="7" t="s">
        <v>164</v>
      </c>
      <c r="B8" s="34" t="s">
        <v>120</v>
      </c>
      <c r="C8" s="1" t="s">
        <v>6</v>
      </c>
      <c r="D8" s="1">
        <v>1801368</v>
      </c>
      <c r="E8" s="1" t="s">
        <v>11</v>
      </c>
      <c r="F8" s="2">
        <v>7.06</v>
      </c>
      <c r="G8" s="3">
        <v>160014.9</v>
      </c>
      <c r="H8" s="8" t="s">
        <v>160</v>
      </c>
    </row>
    <row r="9" spans="1:8" x14ac:dyDescent="0.15">
      <c r="A9" s="7" t="s">
        <v>164</v>
      </c>
      <c r="B9" s="34" t="s">
        <v>121</v>
      </c>
      <c r="C9" s="1" t="s">
        <v>23</v>
      </c>
      <c r="D9" s="1">
        <v>1801322</v>
      </c>
      <c r="E9" s="1" t="s">
        <v>31</v>
      </c>
      <c r="F9" s="2">
        <v>49.02</v>
      </c>
      <c r="G9" s="3">
        <v>1111038.3</v>
      </c>
      <c r="H9" s="8" t="s">
        <v>160</v>
      </c>
    </row>
    <row r="10" spans="1:8" x14ac:dyDescent="0.15">
      <c r="A10" s="7" t="s">
        <v>164</v>
      </c>
      <c r="B10" s="34" t="s">
        <v>112</v>
      </c>
      <c r="C10" s="1" t="s">
        <v>46</v>
      </c>
      <c r="D10" s="1">
        <v>1801458</v>
      </c>
      <c r="E10" s="1" t="s">
        <v>94</v>
      </c>
      <c r="F10" s="2">
        <v>50.56</v>
      </c>
      <c r="G10" s="3">
        <v>1145942.4000000001</v>
      </c>
      <c r="H10" s="8" t="s">
        <v>227</v>
      </c>
    </row>
    <row r="11" spans="1:8" x14ac:dyDescent="0.15">
      <c r="A11" s="7" t="s">
        <v>164</v>
      </c>
      <c r="B11" s="34" t="s">
        <v>112</v>
      </c>
      <c r="C11" s="1" t="s">
        <v>46</v>
      </c>
      <c r="D11" s="1">
        <v>1801458</v>
      </c>
      <c r="E11" s="1" t="s">
        <v>95</v>
      </c>
      <c r="F11" s="2">
        <v>3898.56</v>
      </c>
      <c r="G11" s="3">
        <v>88360862.400000006</v>
      </c>
      <c r="H11" s="8" t="s">
        <v>227</v>
      </c>
    </row>
    <row r="12" spans="1:8" x14ac:dyDescent="0.15">
      <c r="A12" s="7" t="s">
        <v>164</v>
      </c>
      <c r="B12" s="34" t="s">
        <v>112</v>
      </c>
      <c r="C12" s="1" t="s">
        <v>46</v>
      </c>
      <c r="D12" s="1">
        <v>1801458</v>
      </c>
      <c r="E12" s="1" t="s">
        <v>96</v>
      </c>
      <c r="F12" s="2">
        <v>873.71</v>
      </c>
      <c r="G12" s="3">
        <v>19802637.150000002</v>
      </c>
      <c r="H12" s="8" t="s">
        <v>227</v>
      </c>
    </row>
    <row r="13" spans="1:8" x14ac:dyDescent="0.15">
      <c r="A13" s="7" t="s">
        <v>164</v>
      </c>
      <c r="B13" s="34" t="s">
        <v>113</v>
      </c>
      <c r="C13" s="1" t="s">
        <v>46</v>
      </c>
      <c r="D13" s="1">
        <v>1801458</v>
      </c>
      <c r="E13" s="1" t="s">
        <v>100</v>
      </c>
      <c r="F13" s="2">
        <v>1013.42</v>
      </c>
      <c r="G13" s="3">
        <v>22969164.300000001</v>
      </c>
      <c r="H13" s="8" t="s">
        <v>227</v>
      </c>
    </row>
    <row r="14" spans="1:8" x14ac:dyDescent="0.15">
      <c r="A14" s="7" t="s">
        <v>164</v>
      </c>
      <c r="B14" s="34" t="s">
        <v>122</v>
      </c>
      <c r="C14" s="1" t="s">
        <v>46</v>
      </c>
      <c r="D14" s="1">
        <v>1801451</v>
      </c>
      <c r="E14" s="1" t="s">
        <v>78</v>
      </c>
      <c r="F14" s="2">
        <v>19</v>
      </c>
      <c r="G14" s="3">
        <v>430635</v>
      </c>
      <c r="H14" s="8" t="s">
        <v>199</v>
      </c>
    </row>
    <row r="15" spans="1:8" x14ac:dyDescent="0.15">
      <c r="A15" s="7" t="s">
        <v>164</v>
      </c>
      <c r="B15" s="35" t="s">
        <v>131</v>
      </c>
      <c r="C15" s="1" t="s">
        <v>46</v>
      </c>
      <c r="D15" s="1">
        <v>1801451</v>
      </c>
      <c r="E15" s="1" t="s">
        <v>133</v>
      </c>
      <c r="F15" s="2">
        <v>307.17</v>
      </c>
      <c r="G15" s="3">
        <v>6962008.0500000007</v>
      </c>
      <c r="H15" s="8" t="s">
        <v>227</v>
      </c>
    </row>
    <row r="16" spans="1:8" x14ac:dyDescent="0.15">
      <c r="A16" s="7" t="s">
        <v>165</v>
      </c>
      <c r="B16" s="35" t="s">
        <v>201</v>
      </c>
      <c r="C16" s="1" t="s">
        <v>169</v>
      </c>
      <c r="D16" s="1">
        <v>1802015</v>
      </c>
      <c r="E16" s="1" t="s">
        <v>202</v>
      </c>
      <c r="F16" s="2">
        <v>24.5</v>
      </c>
      <c r="G16" s="3">
        <v>555537.5</v>
      </c>
      <c r="H16" s="8" t="s">
        <v>199</v>
      </c>
    </row>
    <row r="17" spans="1:8" ht="26" x14ac:dyDescent="0.15">
      <c r="A17" s="7" t="s">
        <v>165</v>
      </c>
      <c r="B17" s="34" t="s">
        <v>203</v>
      </c>
      <c r="C17" s="1" t="s">
        <v>169</v>
      </c>
      <c r="D17" s="1">
        <v>1802095</v>
      </c>
      <c r="E17" s="1" t="s">
        <v>204</v>
      </c>
      <c r="F17" s="2">
        <v>220.51</v>
      </c>
      <c r="G17" s="3">
        <v>5000064.25</v>
      </c>
      <c r="H17" s="8" t="s">
        <v>160</v>
      </c>
    </row>
    <row r="18" spans="1:8" x14ac:dyDescent="0.15">
      <c r="A18" s="7" t="s">
        <v>165</v>
      </c>
      <c r="B18" s="34" t="s">
        <v>112</v>
      </c>
      <c r="C18" s="1" t="s">
        <v>205</v>
      </c>
      <c r="D18" s="1">
        <v>1802459</v>
      </c>
      <c r="E18" s="1" t="s">
        <v>206</v>
      </c>
      <c r="F18" s="2">
        <v>355.92</v>
      </c>
      <c r="G18" s="3">
        <v>8070486</v>
      </c>
      <c r="H18" s="8" t="s">
        <v>227</v>
      </c>
    </row>
    <row r="19" spans="1:8" x14ac:dyDescent="0.15">
      <c r="A19" s="7" t="s">
        <v>165</v>
      </c>
      <c r="B19" s="34" t="s">
        <v>112</v>
      </c>
      <c r="C19" s="1" t="s">
        <v>205</v>
      </c>
      <c r="D19" s="1">
        <v>1802458</v>
      </c>
      <c r="E19" s="1" t="s">
        <v>206</v>
      </c>
      <c r="F19" s="2">
        <v>234.03</v>
      </c>
      <c r="G19" s="3">
        <v>5306630.25</v>
      </c>
      <c r="H19" s="8" t="s">
        <v>227</v>
      </c>
    </row>
    <row r="20" spans="1:8" x14ac:dyDescent="0.15">
      <c r="A20" s="7" t="s">
        <v>165</v>
      </c>
      <c r="B20" s="34" t="s">
        <v>112</v>
      </c>
      <c r="C20" s="1" t="s">
        <v>207</v>
      </c>
      <c r="D20" s="1">
        <v>1802460</v>
      </c>
      <c r="E20" s="1" t="s">
        <v>208</v>
      </c>
      <c r="F20" s="2">
        <v>355.92</v>
      </c>
      <c r="G20" s="3">
        <v>8070486</v>
      </c>
      <c r="H20" s="8" t="s">
        <v>227</v>
      </c>
    </row>
    <row r="21" spans="1:8" x14ac:dyDescent="0.15">
      <c r="A21" s="7" t="s">
        <v>165</v>
      </c>
      <c r="B21" s="34" t="s">
        <v>112</v>
      </c>
      <c r="C21" s="4" t="s">
        <v>207</v>
      </c>
      <c r="D21" s="1">
        <v>1802461</v>
      </c>
      <c r="E21" s="1" t="s">
        <v>208</v>
      </c>
      <c r="F21" s="2">
        <v>355.92</v>
      </c>
      <c r="G21" s="3">
        <v>8070486</v>
      </c>
      <c r="H21" s="8" t="s">
        <v>227</v>
      </c>
    </row>
    <row r="22" spans="1:8" x14ac:dyDescent="0.15">
      <c r="A22" s="7" t="s">
        <v>165</v>
      </c>
      <c r="B22" s="34" t="s">
        <v>112</v>
      </c>
      <c r="C22" s="1" t="s">
        <v>209</v>
      </c>
      <c r="D22" s="1">
        <v>1802463</v>
      </c>
      <c r="E22" s="1" t="s">
        <v>210</v>
      </c>
      <c r="F22" s="2">
        <v>355.92</v>
      </c>
      <c r="G22" s="3">
        <v>8070486</v>
      </c>
      <c r="H22" s="8" t="s">
        <v>227</v>
      </c>
    </row>
    <row r="23" spans="1:8" x14ac:dyDescent="0.15">
      <c r="A23" s="7" t="s">
        <v>165</v>
      </c>
      <c r="B23" s="34" t="s">
        <v>112</v>
      </c>
      <c r="C23" s="1" t="s">
        <v>209</v>
      </c>
      <c r="D23" s="1">
        <v>1802462</v>
      </c>
      <c r="E23" s="1" t="s">
        <v>210</v>
      </c>
      <c r="F23" s="2">
        <v>355.92</v>
      </c>
      <c r="G23" s="3">
        <v>8070486</v>
      </c>
      <c r="H23" s="8" t="s">
        <v>227</v>
      </c>
    </row>
    <row r="24" spans="1:8" x14ac:dyDescent="0.15">
      <c r="A24" s="7" t="s">
        <v>165</v>
      </c>
      <c r="B24" s="34" t="s">
        <v>112</v>
      </c>
      <c r="C24" s="1" t="s">
        <v>171</v>
      </c>
      <c r="D24" s="1">
        <v>1802466</v>
      </c>
      <c r="E24" s="1" t="s">
        <v>211</v>
      </c>
      <c r="F24" s="2">
        <v>355.92</v>
      </c>
      <c r="G24" s="3">
        <v>8070486</v>
      </c>
      <c r="H24" s="8" t="s">
        <v>227</v>
      </c>
    </row>
    <row r="25" spans="1:8" x14ac:dyDescent="0.15">
      <c r="A25" s="7" t="s">
        <v>165</v>
      </c>
      <c r="B25" s="34" t="s">
        <v>112</v>
      </c>
      <c r="C25" s="1" t="s">
        <v>171</v>
      </c>
      <c r="D25" s="1">
        <v>1802465</v>
      </c>
      <c r="E25" s="1" t="s">
        <v>212</v>
      </c>
      <c r="F25" s="2">
        <v>218.49</v>
      </c>
      <c r="G25" s="3">
        <v>4954260.75</v>
      </c>
      <c r="H25" s="8" t="s">
        <v>227</v>
      </c>
    </row>
    <row r="26" spans="1:8" x14ac:dyDescent="0.15">
      <c r="A26" s="7" t="s">
        <v>165</v>
      </c>
      <c r="B26" s="34" t="s">
        <v>112</v>
      </c>
      <c r="C26" s="1" t="s">
        <v>171</v>
      </c>
      <c r="D26" s="1">
        <v>1802467</v>
      </c>
      <c r="E26" s="1" t="s">
        <v>213</v>
      </c>
      <c r="F26" s="2">
        <v>205.47</v>
      </c>
      <c r="G26" s="3">
        <v>4659032.25</v>
      </c>
      <c r="H26" s="8" t="s">
        <v>227</v>
      </c>
    </row>
    <row r="27" spans="1:8" x14ac:dyDescent="0.15">
      <c r="A27" s="7" t="s">
        <v>165</v>
      </c>
      <c r="B27" s="34" t="s">
        <v>112</v>
      </c>
      <c r="C27" s="1" t="s">
        <v>171</v>
      </c>
      <c r="D27" s="1">
        <v>1802465</v>
      </c>
      <c r="E27" s="1" t="s">
        <v>211</v>
      </c>
      <c r="F27" s="2">
        <v>137.43</v>
      </c>
      <c r="G27" s="3">
        <v>3116225.25</v>
      </c>
      <c r="H27" s="8" t="s">
        <v>227</v>
      </c>
    </row>
    <row r="28" spans="1:8" x14ac:dyDescent="0.15">
      <c r="A28" s="7" t="s">
        <v>165</v>
      </c>
      <c r="B28" s="34" t="s">
        <v>113</v>
      </c>
      <c r="C28" s="1" t="s">
        <v>171</v>
      </c>
      <c r="D28" s="1">
        <v>1802384</v>
      </c>
      <c r="E28" s="1" t="s">
        <v>214</v>
      </c>
      <c r="F28" s="2">
        <v>604.07000000000005</v>
      </c>
      <c r="G28" s="3">
        <v>13697287.250000002</v>
      </c>
      <c r="H28" s="8" t="s">
        <v>227</v>
      </c>
    </row>
    <row r="29" spans="1:8" x14ac:dyDescent="0.15">
      <c r="A29" s="7" t="s">
        <v>165</v>
      </c>
      <c r="B29" s="34" t="s">
        <v>113</v>
      </c>
      <c r="C29" s="1" t="s">
        <v>171</v>
      </c>
      <c r="D29" s="1">
        <v>1802384</v>
      </c>
      <c r="E29" s="1" t="s">
        <v>215</v>
      </c>
      <c r="F29" s="2">
        <v>19.810937155457552</v>
      </c>
      <c r="G29" s="3">
        <v>449213</v>
      </c>
      <c r="H29" s="8" t="s">
        <v>227</v>
      </c>
    </row>
    <row r="30" spans="1:8" x14ac:dyDescent="0.15">
      <c r="A30" s="7" t="s">
        <v>165</v>
      </c>
      <c r="B30" s="34" t="s">
        <v>122</v>
      </c>
      <c r="C30" s="1" t="s">
        <v>171</v>
      </c>
      <c r="D30" s="1">
        <v>1802381</v>
      </c>
      <c r="E30" s="1" t="s">
        <v>216</v>
      </c>
      <c r="F30" s="2">
        <v>19</v>
      </c>
      <c r="G30" s="3">
        <v>430825</v>
      </c>
      <c r="H30" s="8" t="s">
        <v>199</v>
      </c>
    </row>
    <row r="31" spans="1:8" x14ac:dyDescent="0.15">
      <c r="A31" s="7" t="s">
        <v>165</v>
      </c>
      <c r="B31" s="34" t="s">
        <v>131</v>
      </c>
      <c r="C31" s="1" t="s">
        <v>171</v>
      </c>
      <c r="D31" s="1">
        <v>1802472</v>
      </c>
      <c r="E31" s="1" t="s">
        <v>217</v>
      </c>
      <c r="F31" s="2">
        <v>186.05</v>
      </c>
      <c r="G31" s="3">
        <v>4218683.75</v>
      </c>
      <c r="H31" s="8" t="s">
        <v>227</v>
      </c>
    </row>
    <row r="32" spans="1:8" x14ac:dyDescent="0.15">
      <c r="A32" s="7" t="s">
        <v>166</v>
      </c>
      <c r="B32" s="34" t="s">
        <v>218</v>
      </c>
      <c r="C32" s="1" t="s">
        <v>180</v>
      </c>
      <c r="D32" s="1">
        <v>1803292</v>
      </c>
      <c r="E32" s="1" t="s">
        <v>219</v>
      </c>
      <c r="F32" s="2">
        <v>1320.71</v>
      </c>
      <c r="G32" s="3">
        <v>29999927.650000002</v>
      </c>
      <c r="H32" s="8" t="s">
        <v>199</v>
      </c>
    </row>
    <row r="33" spans="1:8" x14ac:dyDescent="0.15">
      <c r="A33" s="7" t="s">
        <v>166</v>
      </c>
      <c r="B33" s="34" t="s">
        <v>218</v>
      </c>
      <c r="C33" s="1" t="s">
        <v>180</v>
      </c>
      <c r="D33" s="1">
        <v>1803292</v>
      </c>
      <c r="E33" s="1" t="s">
        <v>220</v>
      </c>
      <c r="F33" s="2">
        <v>-2535.23</v>
      </c>
      <c r="G33" s="3">
        <v>-57587749.450000003</v>
      </c>
      <c r="H33" s="8" t="s">
        <v>199</v>
      </c>
    </row>
    <row r="34" spans="1:8" x14ac:dyDescent="0.15">
      <c r="A34" s="7" t="s">
        <v>166</v>
      </c>
      <c r="B34" s="34" t="s">
        <v>182</v>
      </c>
      <c r="C34" s="1" t="s">
        <v>183</v>
      </c>
      <c r="D34" s="1">
        <v>1803075</v>
      </c>
      <c r="E34" s="1" t="s">
        <v>221</v>
      </c>
      <c r="F34" s="2">
        <v>1271.1864406779662</v>
      </c>
      <c r="G34" s="3">
        <v>28875000</v>
      </c>
      <c r="H34" s="8" t="s">
        <v>157</v>
      </c>
    </row>
    <row r="35" spans="1:8" x14ac:dyDescent="0.15">
      <c r="A35" s="7" t="s">
        <v>166</v>
      </c>
      <c r="B35" s="34" t="s">
        <v>190</v>
      </c>
      <c r="C35" s="1" t="s">
        <v>186</v>
      </c>
      <c r="D35" s="1">
        <v>1803360</v>
      </c>
      <c r="E35" s="1" t="s">
        <v>222</v>
      </c>
      <c r="F35" s="2">
        <v>4868.5200000000004</v>
      </c>
      <c r="G35" s="3">
        <v>110588431.80000001</v>
      </c>
      <c r="H35" s="8" t="s">
        <v>227</v>
      </c>
    </row>
    <row r="36" spans="1:8" x14ac:dyDescent="0.15">
      <c r="A36" s="7" t="s">
        <v>166</v>
      </c>
      <c r="B36" s="34" t="s">
        <v>190</v>
      </c>
      <c r="C36" s="1" t="s">
        <v>186</v>
      </c>
      <c r="D36" s="1">
        <v>1803360</v>
      </c>
      <c r="E36" s="1" t="s">
        <v>223</v>
      </c>
      <c r="F36" s="2">
        <v>103.53</v>
      </c>
      <c r="G36" s="3">
        <v>2351683.9500000002</v>
      </c>
      <c r="H36" s="8" t="s">
        <v>227</v>
      </c>
    </row>
    <row r="37" spans="1:8" x14ac:dyDescent="0.15">
      <c r="A37" s="7" t="s">
        <v>166</v>
      </c>
      <c r="B37" s="34" t="s">
        <v>192</v>
      </c>
      <c r="C37" s="1" t="s">
        <v>186</v>
      </c>
      <c r="D37" s="1">
        <v>1803360</v>
      </c>
      <c r="E37" s="1" t="s">
        <v>224</v>
      </c>
      <c r="F37" s="2">
        <v>886.37</v>
      </c>
      <c r="G37" s="3">
        <v>20133894.550000001</v>
      </c>
      <c r="H37" s="8" t="s">
        <v>227</v>
      </c>
    </row>
    <row r="38" spans="1:8" x14ac:dyDescent="0.15">
      <c r="A38" s="7" t="s">
        <v>166</v>
      </c>
      <c r="B38" s="34" t="s">
        <v>122</v>
      </c>
      <c r="C38" s="1" t="s">
        <v>186</v>
      </c>
      <c r="D38" s="1">
        <v>1803368</v>
      </c>
      <c r="E38" s="1" t="s">
        <v>225</v>
      </c>
      <c r="F38" s="2">
        <v>19</v>
      </c>
      <c r="G38" s="3">
        <v>431585</v>
      </c>
      <c r="H38" s="8" t="s">
        <v>199</v>
      </c>
    </row>
    <row r="39" spans="1:8" x14ac:dyDescent="0.15">
      <c r="A39" s="7" t="s">
        <v>166</v>
      </c>
      <c r="B39" s="34" t="s">
        <v>194</v>
      </c>
      <c r="C39" s="1" t="s">
        <v>186</v>
      </c>
      <c r="D39" s="1">
        <v>1803360</v>
      </c>
      <c r="E39" s="1" t="s">
        <v>226</v>
      </c>
      <c r="F39" s="2">
        <v>308.33999999999997</v>
      </c>
      <c r="G39" s="3">
        <v>7003943.0999999996</v>
      </c>
      <c r="H39" s="8" t="s">
        <v>227</v>
      </c>
    </row>
    <row r="40" spans="1:8" x14ac:dyDescent="0.15">
      <c r="A40" s="7" t="s">
        <v>463</v>
      </c>
      <c r="B40" s="34" t="s">
        <v>514</v>
      </c>
      <c r="C40" s="1" t="s">
        <v>490</v>
      </c>
      <c r="D40" s="1">
        <v>1804404</v>
      </c>
      <c r="E40" s="1" t="s">
        <v>515</v>
      </c>
      <c r="F40" s="2">
        <v>146.52000000000001</v>
      </c>
      <c r="G40" s="3">
        <v>3333330</v>
      </c>
      <c r="H40" s="8" t="s">
        <v>160</v>
      </c>
    </row>
    <row r="41" spans="1:8" ht="26" x14ac:dyDescent="0.15">
      <c r="A41" s="7" t="s">
        <v>463</v>
      </c>
      <c r="B41" s="34" t="s">
        <v>514</v>
      </c>
      <c r="C41" s="1" t="s">
        <v>490</v>
      </c>
      <c r="D41" s="1">
        <v>1804404</v>
      </c>
      <c r="E41" s="1" t="s">
        <v>516</v>
      </c>
      <c r="F41" s="2">
        <v>341.88</v>
      </c>
      <c r="G41" s="3">
        <v>7777770</v>
      </c>
      <c r="H41" s="8" t="s">
        <v>160</v>
      </c>
    </row>
    <row r="42" spans="1:8" x14ac:dyDescent="0.15">
      <c r="A42" s="7" t="s">
        <v>463</v>
      </c>
      <c r="B42" s="34" t="s">
        <v>113</v>
      </c>
      <c r="C42" s="1" t="s">
        <v>490</v>
      </c>
      <c r="D42" s="1">
        <v>1804444</v>
      </c>
      <c r="E42" s="1" t="s">
        <v>517</v>
      </c>
      <c r="F42" s="2">
        <v>1168.56</v>
      </c>
      <c r="G42" s="3">
        <v>26584740</v>
      </c>
      <c r="H42" s="8" t="s">
        <v>227</v>
      </c>
    </row>
    <row r="43" spans="1:8" x14ac:dyDescent="0.15">
      <c r="A43" s="7" t="s">
        <v>463</v>
      </c>
      <c r="B43" s="34" t="s">
        <v>112</v>
      </c>
      <c r="C43" s="1" t="s">
        <v>490</v>
      </c>
      <c r="D43" s="1">
        <v>1804444</v>
      </c>
      <c r="E43" s="1" t="s">
        <v>518</v>
      </c>
      <c r="F43" s="2">
        <v>655.23</v>
      </c>
      <c r="G43" s="3">
        <v>14906482.5</v>
      </c>
      <c r="H43" s="8" t="s">
        <v>227</v>
      </c>
    </row>
    <row r="44" spans="1:8" x14ac:dyDescent="0.15">
      <c r="A44" s="7" t="s">
        <v>463</v>
      </c>
      <c r="B44" s="34" t="s">
        <v>112</v>
      </c>
      <c r="C44" s="1" t="s">
        <v>490</v>
      </c>
      <c r="D44" s="1">
        <v>1804444</v>
      </c>
      <c r="E44" s="1" t="s">
        <v>519</v>
      </c>
      <c r="F44" s="2">
        <v>4089.51</v>
      </c>
      <c r="G44" s="3">
        <v>93036352.5</v>
      </c>
      <c r="H44" s="8" t="s">
        <v>227</v>
      </c>
    </row>
    <row r="45" spans="1:8" x14ac:dyDescent="0.15">
      <c r="A45" s="7" t="s">
        <v>463</v>
      </c>
      <c r="B45" s="34" t="s">
        <v>112</v>
      </c>
      <c r="C45" s="1" t="s">
        <v>490</v>
      </c>
      <c r="D45" s="1">
        <v>1804444</v>
      </c>
      <c r="E45" s="1" t="s">
        <v>520</v>
      </c>
      <c r="F45" s="2">
        <v>102.45</v>
      </c>
      <c r="G45" s="3">
        <v>2330737.5</v>
      </c>
      <c r="H45" s="8" t="s">
        <v>227</v>
      </c>
    </row>
    <row r="46" spans="1:8" x14ac:dyDescent="0.15">
      <c r="A46" s="7" t="s">
        <v>463</v>
      </c>
      <c r="B46" s="37" t="s">
        <v>194</v>
      </c>
      <c r="C46" s="1" t="s">
        <v>490</v>
      </c>
      <c r="D46" s="1">
        <v>1804445</v>
      </c>
      <c r="E46" s="1" t="s">
        <v>521</v>
      </c>
      <c r="F46" s="2">
        <v>316.62</v>
      </c>
      <c r="G46" s="3">
        <v>7203105</v>
      </c>
      <c r="H46" s="8" t="s">
        <v>227</v>
      </c>
    </row>
    <row r="47" spans="1:8" x14ac:dyDescent="0.15">
      <c r="A47" s="7" t="s">
        <v>463</v>
      </c>
      <c r="B47" s="37" t="s">
        <v>122</v>
      </c>
      <c r="C47" s="1" t="s">
        <v>490</v>
      </c>
      <c r="D47" s="1">
        <v>1804449</v>
      </c>
      <c r="E47" s="1" t="s">
        <v>522</v>
      </c>
      <c r="F47" s="2">
        <v>19</v>
      </c>
      <c r="G47" s="3">
        <v>432250</v>
      </c>
      <c r="H47" s="8" t="s">
        <v>199</v>
      </c>
    </row>
    <row r="48" spans="1:8" x14ac:dyDescent="0.15">
      <c r="A48" s="7"/>
      <c r="B48" s="37"/>
      <c r="C48" s="1"/>
      <c r="D48" s="1"/>
      <c r="E48" s="1"/>
      <c r="F48" s="2"/>
      <c r="G48" s="3"/>
      <c r="H48" s="8"/>
    </row>
  </sheetData>
  <autoFilter ref="A6:H58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6" topLeftCell="A43" activePane="bottomLeft" state="frozen"/>
      <selection pane="bottomLeft" activeCell="B60" sqref="B60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1" customWidth="1"/>
    <col min="3" max="3" width="12" style="31" customWidth="1"/>
    <col min="4" max="4" width="11.5" style="50" customWidth="1"/>
    <col min="5" max="5" width="86.83203125" style="31" customWidth="1"/>
    <col min="6" max="6" width="11.5" style="82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15">
      <c r="A2" s="54"/>
      <c r="C2" s="116" t="s">
        <v>335</v>
      </c>
      <c r="D2" s="116"/>
      <c r="E2" s="116"/>
      <c r="F2" s="116"/>
      <c r="G2" s="116"/>
      <c r="H2" s="116"/>
    </row>
    <row r="3" spans="1:8" s="55" customFormat="1" ht="12.75" customHeight="1" x14ac:dyDescent="0.15">
      <c r="A3" s="56"/>
      <c r="B3" s="57"/>
      <c r="C3" s="116"/>
      <c r="D3" s="116"/>
      <c r="E3" s="116"/>
      <c r="F3" s="116"/>
      <c r="G3" s="116"/>
      <c r="H3" s="116"/>
    </row>
    <row r="4" spans="1:8" s="60" customFormat="1" ht="25.5" customHeight="1" x14ac:dyDescent="0.2">
      <c r="A4" s="58"/>
      <c r="B4" s="59"/>
      <c r="C4" s="67" t="s">
        <v>347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28834.130161111854</v>
      </c>
      <c r="G5" s="72">
        <f>+SUBTOTAL(9,G7:G1048576)</f>
        <v>654089364.29473674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112</v>
      </c>
      <c r="C7" s="1" t="s">
        <v>46</v>
      </c>
      <c r="D7" s="47">
        <v>1801458</v>
      </c>
      <c r="E7" s="1" t="s">
        <v>92</v>
      </c>
      <c r="F7" s="79">
        <v>1687.7</v>
      </c>
      <c r="G7" s="3">
        <v>38251720.5</v>
      </c>
      <c r="H7" s="8" t="s">
        <v>227</v>
      </c>
    </row>
    <row r="8" spans="1:8" x14ac:dyDescent="0.2">
      <c r="A8" s="7" t="s">
        <v>164</v>
      </c>
      <c r="B8" s="34" t="s">
        <v>113</v>
      </c>
      <c r="C8" s="1" t="s">
        <v>46</v>
      </c>
      <c r="D8" s="47">
        <v>1801458</v>
      </c>
      <c r="E8" s="1" t="s">
        <v>98</v>
      </c>
      <c r="F8" s="79">
        <v>278.7</v>
      </c>
      <c r="G8" s="3">
        <v>6316735.5</v>
      </c>
      <c r="H8" s="8" t="s">
        <v>227</v>
      </c>
    </row>
    <row r="9" spans="1:8" x14ac:dyDescent="0.2">
      <c r="A9" s="7" t="s">
        <v>164</v>
      </c>
      <c r="B9" s="34" t="s">
        <v>262</v>
      </c>
      <c r="C9" s="1" t="s">
        <v>46</v>
      </c>
      <c r="D9" s="47">
        <v>1801554</v>
      </c>
      <c r="E9" s="1" t="s">
        <v>140</v>
      </c>
      <c r="F9" s="79">
        <v>1822.66</v>
      </c>
      <c r="G9" s="3">
        <v>41310588.899999999</v>
      </c>
      <c r="H9" s="8" t="s">
        <v>227</v>
      </c>
    </row>
    <row r="10" spans="1:8" x14ac:dyDescent="0.2">
      <c r="A10" s="7" t="s">
        <v>164</v>
      </c>
      <c r="B10" s="34" t="s">
        <v>135</v>
      </c>
      <c r="C10" s="1" t="s">
        <v>46</v>
      </c>
      <c r="D10" s="47">
        <v>1801460</v>
      </c>
      <c r="E10" s="1" t="s">
        <v>136</v>
      </c>
      <c r="F10" s="79">
        <v>103.49</v>
      </c>
      <c r="G10" s="3">
        <v>2345600.85</v>
      </c>
      <c r="H10" s="8" t="s">
        <v>227</v>
      </c>
    </row>
    <row r="11" spans="1:8" x14ac:dyDescent="0.2">
      <c r="A11" s="19" t="s">
        <v>165</v>
      </c>
      <c r="B11" s="34" t="s">
        <v>112</v>
      </c>
      <c r="C11" s="1" t="s">
        <v>229</v>
      </c>
      <c r="D11" s="47">
        <v>1802410</v>
      </c>
      <c r="E11" s="1" t="s">
        <v>230</v>
      </c>
      <c r="F11" s="79">
        <v>355.92</v>
      </c>
      <c r="G11" s="3">
        <v>8070486</v>
      </c>
      <c r="H11" s="8" t="s">
        <v>227</v>
      </c>
    </row>
    <row r="12" spans="1:8" x14ac:dyDescent="0.2">
      <c r="A12" s="19" t="s">
        <v>165</v>
      </c>
      <c r="B12" s="34" t="s">
        <v>112</v>
      </c>
      <c r="C12" s="1" t="s">
        <v>169</v>
      </c>
      <c r="D12" s="47">
        <v>1802411</v>
      </c>
      <c r="E12" s="1" t="s">
        <v>231</v>
      </c>
      <c r="F12" s="79">
        <v>355.92</v>
      </c>
      <c r="G12" s="3">
        <v>8070486</v>
      </c>
      <c r="H12" s="8" t="s">
        <v>227</v>
      </c>
    </row>
    <row r="13" spans="1:8" x14ac:dyDescent="0.2">
      <c r="A13" s="19" t="s">
        <v>165</v>
      </c>
      <c r="B13" s="34" t="s">
        <v>112</v>
      </c>
      <c r="C13" s="1" t="s">
        <v>169</v>
      </c>
      <c r="D13" s="47">
        <v>1802409</v>
      </c>
      <c r="E13" s="1" t="s">
        <v>231</v>
      </c>
      <c r="F13" s="79">
        <v>337.71642778390299</v>
      </c>
      <c r="G13" s="3">
        <v>7657720</v>
      </c>
      <c r="H13" s="8" t="s">
        <v>227</v>
      </c>
    </row>
    <row r="14" spans="1:8" x14ac:dyDescent="0.2">
      <c r="A14" s="19" t="s">
        <v>165</v>
      </c>
      <c r="B14" s="34" t="s">
        <v>112</v>
      </c>
      <c r="C14" s="1" t="s">
        <v>169</v>
      </c>
      <c r="D14" s="47">
        <v>1802409</v>
      </c>
      <c r="E14" s="1" t="s">
        <v>232</v>
      </c>
      <c r="F14" s="79">
        <v>107.18</v>
      </c>
      <c r="G14" s="3">
        <v>2430306.5</v>
      </c>
      <c r="H14" s="8" t="s">
        <v>227</v>
      </c>
    </row>
    <row r="15" spans="1:8" x14ac:dyDescent="0.2">
      <c r="A15" s="19" t="s">
        <v>165</v>
      </c>
      <c r="B15" s="34" t="s">
        <v>112</v>
      </c>
      <c r="C15" s="1" t="s">
        <v>233</v>
      </c>
      <c r="D15" s="47">
        <v>1802408</v>
      </c>
      <c r="E15" s="1" t="s">
        <v>234</v>
      </c>
      <c r="F15" s="79">
        <v>322.47000000000003</v>
      </c>
      <c r="G15" s="3">
        <v>7312007.2500000009</v>
      </c>
      <c r="H15" s="8" t="s">
        <v>227</v>
      </c>
    </row>
    <row r="16" spans="1:8" x14ac:dyDescent="0.2">
      <c r="A16" s="19" t="s">
        <v>165</v>
      </c>
      <c r="B16" s="34" t="s">
        <v>112</v>
      </c>
      <c r="C16" s="1" t="s">
        <v>233</v>
      </c>
      <c r="D16" s="47">
        <v>1802412</v>
      </c>
      <c r="E16" s="1" t="s">
        <v>235</v>
      </c>
      <c r="F16" s="79">
        <v>711.83</v>
      </c>
      <c r="G16" s="3">
        <v>16140745.25</v>
      </c>
      <c r="H16" s="8" t="s">
        <v>227</v>
      </c>
    </row>
    <row r="17" spans="1:8" x14ac:dyDescent="0.2">
      <c r="A17" s="19" t="s">
        <v>165</v>
      </c>
      <c r="B17" s="34" t="s">
        <v>112</v>
      </c>
      <c r="C17" s="1" t="s">
        <v>236</v>
      </c>
      <c r="D17" s="47">
        <v>1802414</v>
      </c>
      <c r="E17" s="1" t="s">
        <v>237</v>
      </c>
      <c r="F17" s="79">
        <v>469.07</v>
      </c>
      <c r="G17" s="3">
        <v>10636162.25</v>
      </c>
      <c r="H17" s="8" t="s">
        <v>227</v>
      </c>
    </row>
    <row r="18" spans="1:8" x14ac:dyDescent="0.2">
      <c r="A18" s="19" t="s">
        <v>165</v>
      </c>
      <c r="B18" s="34" t="s">
        <v>112</v>
      </c>
      <c r="C18" s="1" t="s">
        <v>236</v>
      </c>
      <c r="D18" s="47">
        <v>1802413</v>
      </c>
      <c r="E18" s="1" t="s">
        <v>237</v>
      </c>
      <c r="F18" s="79">
        <v>355.92</v>
      </c>
      <c r="G18" s="3">
        <v>8070486</v>
      </c>
      <c r="H18" s="8" t="s">
        <v>227</v>
      </c>
    </row>
    <row r="19" spans="1:8" x14ac:dyDescent="0.2">
      <c r="A19" s="19" t="s">
        <v>165</v>
      </c>
      <c r="B19" s="36" t="s">
        <v>113</v>
      </c>
      <c r="C19" s="1" t="s">
        <v>171</v>
      </c>
      <c r="D19" s="47">
        <v>1802384</v>
      </c>
      <c r="E19" s="1" t="s">
        <v>238</v>
      </c>
      <c r="F19" s="79">
        <v>13.23</v>
      </c>
      <c r="G19" s="3">
        <v>299990.25</v>
      </c>
      <c r="H19" s="8" t="s">
        <v>227</v>
      </c>
    </row>
    <row r="20" spans="1:8" x14ac:dyDescent="0.2">
      <c r="A20" s="19" t="s">
        <v>165</v>
      </c>
      <c r="B20" s="36" t="s">
        <v>239</v>
      </c>
      <c r="C20" s="1" t="s">
        <v>169</v>
      </c>
      <c r="D20" s="47">
        <v>1802055</v>
      </c>
      <c r="E20" s="1" t="s">
        <v>240</v>
      </c>
      <c r="F20" s="79">
        <v>24.5</v>
      </c>
      <c r="G20" s="3">
        <v>555537.5</v>
      </c>
      <c r="H20" s="20" t="s">
        <v>199</v>
      </c>
    </row>
    <row r="21" spans="1:8" x14ac:dyDescent="0.2">
      <c r="A21" s="19" t="s">
        <v>165</v>
      </c>
      <c r="B21" s="34" t="s">
        <v>262</v>
      </c>
      <c r="C21" s="4" t="s">
        <v>236</v>
      </c>
      <c r="D21" s="47">
        <v>1802414</v>
      </c>
      <c r="E21" s="1" t="s">
        <v>241</v>
      </c>
      <c r="F21" s="79">
        <v>420.72</v>
      </c>
      <c r="G21" s="3">
        <v>9539826</v>
      </c>
      <c r="H21" s="8" t="s">
        <v>227</v>
      </c>
    </row>
    <row r="22" spans="1:8" x14ac:dyDescent="0.2">
      <c r="A22" s="19" t="s">
        <v>165</v>
      </c>
      <c r="B22" s="34" t="s">
        <v>262</v>
      </c>
      <c r="C22" s="1" t="s">
        <v>236</v>
      </c>
      <c r="D22" s="47">
        <v>1802415</v>
      </c>
      <c r="E22" s="1" t="s">
        <v>241</v>
      </c>
      <c r="F22" s="79">
        <v>711.83</v>
      </c>
      <c r="G22" s="3">
        <v>16140745.25</v>
      </c>
      <c r="H22" s="8" t="s">
        <v>227</v>
      </c>
    </row>
    <row r="23" spans="1:8" x14ac:dyDescent="0.2">
      <c r="A23" s="19" t="s">
        <v>165</v>
      </c>
      <c r="B23" s="34" t="s">
        <v>262</v>
      </c>
      <c r="C23" s="1" t="s">
        <v>242</v>
      </c>
      <c r="D23" s="47">
        <v>1802416</v>
      </c>
      <c r="E23" s="1" t="s">
        <v>243</v>
      </c>
      <c r="F23" s="79">
        <v>2669.37</v>
      </c>
      <c r="G23" s="3">
        <v>60527964.75</v>
      </c>
      <c r="H23" s="8" t="s">
        <v>227</v>
      </c>
    </row>
    <row r="24" spans="1:8" x14ac:dyDescent="0.2">
      <c r="A24" s="19" t="s">
        <v>165</v>
      </c>
      <c r="B24" s="34" t="s">
        <v>262</v>
      </c>
      <c r="C24" s="1" t="s">
        <v>244</v>
      </c>
      <c r="D24" s="47">
        <v>1802417</v>
      </c>
      <c r="E24" s="1" t="s">
        <v>245</v>
      </c>
      <c r="F24" s="79">
        <v>711.83</v>
      </c>
      <c r="G24" s="3">
        <v>16140745.25</v>
      </c>
      <c r="H24" s="8" t="s">
        <v>227</v>
      </c>
    </row>
    <row r="25" spans="1:8" x14ac:dyDescent="0.2">
      <c r="A25" s="19" t="s">
        <v>165</v>
      </c>
      <c r="B25" s="34" t="s">
        <v>262</v>
      </c>
      <c r="C25" s="1" t="s">
        <v>244</v>
      </c>
      <c r="D25" s="47">
        <v>1802418</v>
      </c>
      <c r="E25" s="1" t="s">
        <v>245</v>
      </c>
      <c r="F25" s="79">
        <v>355.92</v>
      </c>
      <c r="G25" s="3">
        <v>8070486</v>
      </c>
      <c r="H25" s="8" t="s">
        <v>227</v>
      </c>
    </row>
    <row r="26" spans="1:8" x14ac:dyDescent="0.2">
      <c r="A26" s="19" t="s">
        <v>165</v>
      </c>
      <c r="B26" s="34" t="s">
        <v>262</v>
      </c>
      <c r="C26" s="1" t="s">
        <v>244</v>
      </c>
      <c r="D26" s="47">
        <v>1802419</v>
      </c>
      <c r="E26" s="1" t="s">
        <v>245</v>
      </c>
      <c r="F26" s="79">
        <v>355.92</v>
      </c>
      <c r="G26" s="3">
        <v>8070486</v>
      </c>
      <c r="H26" s="8" t="s">
        <v>227</v>
      </c>
    </row>
    <row r="27" spans="1:8" x14ac:dyDescent="0.2">
      <c r="A27" s="19" t="s">
        <v>165</v>
      </c>
      <c r="B27" s="34" t="s">
        <v>262</v>
      </c>
      <c r="C27" s="1" t="s">
        <v>244</v>
      </c>
      <c r="D27" s="47">
        <v>1802420</v>
      </c>
      <c r="E27" s="1" t="s">
        <v>245</v>
      </c>
      <c r="F27" s="79">
        <v>355.92</v>
      </c>
      <c r="G27" s="3">
        <v>8070486</v>
      </c>
      <c r="H27" s="8" t="s">
        <v>227</v>
      </c>
    </row>
    <row r="28" spans="1:8" x14ac:dyDescent="0.2">
      <c r="A28" s="19" t="s">
        <v>165</v>
      </c>
      <c r="B28" s="34" t="s">
        <v>262</v>
      </c>
      <c r="C28" s="1" t="s">
        <v>246</v>
      </c>
      <c r="D28" s="47">
        <v>1802421</v>
      </c>
      <c r="E28" s="1" t="s">
        <v>247</v>
      </c>
      <c r="F28" s="79">
        <v>355.92</v>
      </c>
      <c r="G28" s="3">
        <v>8070486</v>
      </c>
      <c r="H28" s="8" t="s">
        <v>227</v>
      </c>
    </row>
    <row r="29" spans="1:8" x14ac:dyDescent="0.2">
      <c r="A29" s="19" t="s">
        <v>165</v>
      </c>
      <c r="B29" s="34" t="s">
        <v>262</v>
      </c>
      <c r="C29" s="1" t="s">
        <v>248</v>
      </c>
      <c r="D29" s="47">
        <v>1802422</v>
      </c>
      <c r="E29" s="1" t="s">
        <v>249</v>
      </c>
      <c r="F29" s="79">
        <v>355.92</v>
      </c>
      <c r="G29" s="3">
        <v>8070486</v>
      </c>
      <c r="H29" s="8" t="s">
        <v>227</v>
      </c>
    </row>
    <row r="30" spans="1:8" x14ac:dyDescent="0.2">
      <c r="A30" s="19" t="s">
        <v>165</v>
      </c>
      <c r="B30" s="34" t="s">
        <v>262</v>
      </c>
      <c r="C30" s="1" t="s">
        <v>248</v>
      </c>
      <c r="D30" s="47">
        <v>1802423</v>
      </c>
      <c r="E30" s="1" t="s">
        <v>249</v>
      </c>
      <c r="F30" s="79">
        <v>1334.69</v>
      </c>
      <c r="G30" s="3">
        <v>30264095.75</v>
      </c>
      <c r="H30" s="8" t="s">
        <v>227</v>
      </c>
    </row>
    <row r="31" spans="1:8" x14ac:dyDescent="0.2">
      <c r="A31" s="19" t="s">
        <v>165</v>
      </c>
      <c r="B31" s="34" t="s">
        <v>262</v>
      </c>
      <c r="C31" s="1" t="s">
        <v>246</v>
      </c>
      <c r="D31" s="47">
        <v>1802424</v>
      </c>
      <c r="E31" s="1" t="s">
        <v>247</v>
      </c>
      <c r="F31" s="79">
        <v>355.92</v>
      </c>
      <c r="G31" s="3">
        <v>8070486</v>
      </c>
      <c r="H31" s="8" t="s">
        <v>227</v>
      </c>
    </row>
    <row r="32" spans="1:8" x14ac:dyDescent="0.2">
      <c r="A32" s="19" t="s">
        <v>165</v>
      </c>
      <c r="B32" s="34" t="s">
        <v>262</v>
      </c>
      <c r="C32" s="1" t="s">
        <v>246</v>
      </c>
      <c r="D32" s="47">
        <v>1802425</v>
      </c>
      <c r="E32" s="1" t="s">
        <v>247</v>
      </c>
      <c r="F32" s="79">
        <v>711.83</v>
      </c>
      <c r="G32" s="3">
        <v>16140745.25</v>
      </c>
      <c r="H32" s="8" t="s">
        <v>227</v>
      </c>
    </row>
    <row r="33" spans="1:8" x14ac:dyDescent="0.2">
      <c r="A33" s="19" t="s">
        <v>165</v>
      </c>
      <c r="B33" s="34" t="s">
        <v>262</v>
      </c>
      <c r="C33" s="1" t="s">
        <v>248</v>
      </c>
      <c r="D33" s="47">
        <v>1802426</v>
      </c>
      <c r="E33" s="1" t="s">
        <v>249</v>
      </c>
      <c r="F33" s="79">
        <v>711.83</v>
      </c>
      <c r="G33" s="3">
        <v>16140745.25</v>
      </c>
      <c r="H33" s="8" t="s">
        <v>227</v>
      </c>
    </row>
    <row r="34" spans="1:8" x14ac:dyDescent="0.2">
      <c r="A34" s="19" t="s">
        <v>165</v>
      </c>
      <c r="B34" s="34" t="s">
        <v>262</v>
      </c>
      <c r="C34" s="1" t="s">
        <v>250</v>
      </c>
      <c r="D34" s="47">
        <v>1802428</v>
      </c>
      <c r="E34" s="1" t="s">
        <v>251</v>
      </c>
      <c r="F34" s="79">
        <v>355.92</v>
      </c>
      <c r="G34" s="3">
        <v>8070486</v>
      </c>
      <c r="H34" s="8" t="s">
        <v>227</v>
      </c>
    </row>
    <row r="35" spans="1:8" x14ac:dyDescent="0.2">
      <c r="A35" s="19" t="s">
        <v>165</v>
      </c>
      <c r="B35" s="34" t="s">
        <v>262</v>
      </c>
      <c r="C35" s="1" t="s">
        <v>250</v>
      </c>
      <c r="D35" s="47">
        <v>1802429</v>
      </c>
      <c r="E35" s="1" t="s">
        <v>251</v>
      </c>
      <c r="F35" s="79">
        <v>1334.69</v>
      </c>
      <c r="G35" s="3">
        <v>30264095.75</v>
      </c>
      <c r="H35" s="8" t="s">
        <v>227</v>
      </c>
    </row>
    <row r="36" spans="1:8" x14ac:dyDescent="0.2">
      <c r="A36" s="19" t="s">
        <v>165</v>
      </c>
      <c r="B36" s="34" t="s">
        <v>262</v>
      </c>
      <c r="C36" s="1" t="s">
        <v>252</v>
      </c>
      <c r="D36" s="47">
        <v>1802430</v>
      </c>
      <c r="E36" s="1" t="s">
        <v>253</v>
      </c>
      <c r="F36" s="79">
        <v>355.92</v>
      </c>
      <c r="G36" s="3">
        <v>8070486</v>
      </c>
      <c r="H36" s="8" t="s">
        <v>227</v>
      </c>
    </row>
    <row r="37" spans="1:8" x14ac:dyDescent="0.2">
      <c r="A37" s="19" t="s">
        <v>165</v>
      </c>
      <c r="B37" s="34" t="s">
        <v>262</v>
      </c>
      <c r="C37" s="45" t="s">
        <v>252</v>
      </c>
      <c r="D37" s="48">
        <v>1802431</v>
      </c>
      <c r="E37" s="45" t="s">
        <v>253</v>
      </c>
      <c r="F37" s="80">
        <v>711.83</v>
      </c>
      <c r="G37" s="3">
        <v>16140745.25</v>
      </c>
      <c r="H37" s="8" t="s">
        <v>227</v>
      </c>
    </row>
    <row r="38" spans="1:8" x14ac:dyDescent="0.2">
      <c r="A38" s="19" t="s">
        <v>165</v>
      </c>
      <c r="B38" s="34" t="s">
        <v>262</v>
      </c>
      <c r="C38" s="45" t="s">
        <v>254</v>
      </c>
      <c r="D38" s="48">
        <v>1802432</v>
      </c>
      <c r="E38" s="45" t="s">
        <v>255</v>
      </c>
      <c r="F38" s="80">
        <v>355.92</v>
      </c>
      <c r="G38" s="3">
        <v>8070486</v>
      </c>
      <c r="H38" s="8" t="s">
        <v>227</v>
      </c>
    </row>
    <row r="39" spans="1:8" x14ac:dyDescent="0.2">
      <c r="A39" s="19" t="s">
        <v>165</v>
      </c>
      <c r="B39" s="34" t="s">
        <v>262</v>
      </c>
      <c r="C39" s="45" t="s">
        <v>254</v>
      </c>
      <c r="D39" s="48">
        <v>1802433</v>
      </c>
      <c r="E39" s="45" t="s">
        <v>255</v>
      </c>
      <c r="F39" s="80">
        <v>355.92</v>
      </c>
      <c r="G39" s="3">
        <v>8070486</v>
      </c>
      <c r="H39" s="8" t="s">
        <v>227</v>
      </c>
    </row>
    <row r="40" spans="1:8" x14ac:dyDescent="0.2">
      <c r="A40" s="19" t="s">
        <v>165</v>
      </c>
      <c r="B40" s="34" t="s">
        <v>262</v>
      </c>
      <c r="C40" s="45" t="s">
        <v>254</v>
      </c>
      <c r="D40" s="48">
        <v>1802434</v>
      </c>
      <c r="E40" s="45" t="s">
        <v>255</v>
      </c>
      <c r="F40" s="80">
        <v>1334.69</v>
      </c>
      <c r="G40" s="3">
        <v>30264095.75</v>
      </c>
      <c r="H40" s="8" t="s">
        <v>227</v>
      </c>
    </row>
    <row r="41" spans="1:8" x14ac:dyDescent="0.2">
      <c r="A41" s="19" t="s">
        <v>165</v>
      </c>
      <c r="B41" s="34" t="s">
        <v>262</v>
      </c>
      <c r="C41" s="45" t="s">
        <v>254</v>
      </c>
      <c r="D41" s="48">
        <v>1802435</v>
      </c>
      <c r="E41" s="45" t="s">
        <v>255</v>
      </c>
      <c r="F41" s="80">
        <v>378.32</v>
      </c>
      <c r="G41" s="3">
        <v>8578406</v>
      </c>
      <c r="H41" s="8" t="s">
        <v>227</v>
      </c>
    </row>
    <row r="42" spans="1:8" x14ac:dyDescent="0.2">
      <c r="A42" s="19" t="s">
        <v>165</v>
      </c>
      <c r="B42" s="34" t="s">
        <v>135</v>
      </c>
      <c r="C42" s="45" t="s">
        <v>254</v>
      </c>
      <c r="D42" s="48">
        <v>1802472</v>
      </c>
      <c r="E42" s="45" t="s">
        <v>256</v>
      </c>
      <c r="F42" s="80">
        <v>104.19</v>
      </c>
      <c r="G42" s="3">
        <v>2362508.25</v>
      </c>
      <c r="H42" s="8" t="s">
        <v>227</v>
      </c>
    </row>
    <row r="43" spans="1:8" x14ac:dyDescent="0.2">
      <c r="A43" s="19" t="s">
        <v>165</v>
      </c>
      <c r="B43" s="34" t="s">
        <v>135</v>
      </c>
      <c r="C43" s="45" t="s">
        <v>254</v>
      </c>
      <c r="D43" s="48">
        <v>1802472</v>
      </c>
      <c r="E43" s="45" t="s">
        <v>257</v>
      </c>
      <c r="F43" s="80">
        <v>767.93644519236364</v>
      </c>
      <c r="G43" s="3">
        <v>17412958.894736845</v>
      </c>
      <c r="H43" s="8" t="s">
        <v>227</v>
      </c>
    </row>
    <row r="44" spans="1:8" x14ac:dyDescent="0.2">
      <c r="A44" s="7" t="s">
        <v>166</v>
      </c>
      <c r="B44" s="46" t="s">
        <v>190</v>
      </c>
      <c r="C44" s="45" t="s">
        <v>186</v>
      </c>
      <c r="D44" s="48">
        <v>1803360</v>
      </c>
      <c r="E44" s="45" t="s">
        <v>263</v>
      </c>
      <c r="F44" s="80">
        <v>2984.72</v>
      </c>
      <c r="G44" s="3">
        <v>67797914.799999997</v>
      </c>
      <c r="H44" s="8" t="s">
        <v>227</v>
      </c>
    </row>
    <row r="45" spans="1:8" x14ac:dyDescent="0.2">
      <c r="A45" s="7" t="s">
        <v>166</v>
      </c>
      <c r="B45" s="46" t="s">
        <v>192</v>
      </c>
      <c r="C45" s="45" t="s">
        <v>186</v>
      </c>
      <c r="D45" s="48">
        <v>1803360</v>
      </c>
      <c r="E45" s="45" t="s">
        <v>264</v>
      </c>
      <c r="F45" s="80">
        <v>7.82</v>
      </c>
      <c r="G45" s="3">
        <v>177631.30000000002</v>
      </c>
      <c r="H45" s="8" t="s">
        <v>227</v>
      </c>
    </row>
    <row r="46" spans="1:8" x14ac:dyDescent="0.2">
      <c r="A46" s="7" t="s">
        <v>166</v>
      </c>
      <c r="B46" s="46" t="s">
        <v>182</v>
      </c>
      <c r="C46" s="45" t="s">
        <v>183</v>
      </c>
      <c r="D46" s="48">
        <v>1803075</v>
      </c>
      <c r="E46" s="45" t="s">
        <v>265</v>
      </c>
      <c r="F46" s="80">
        <v>254.23728813559322</v>
      </c>
      <c r="G46" s="3">
        <v>5775000</v>
      </c>
      <c r="H46" s="8" t="s">
        <v>157</v>
      </c>
    </row>
    <row r="47" spans="1:8" x14ac:dyDescent="0.2">
      <c r="A47" s="7" t="s">
        <v>166</v>
      </c>
      <c r="B47" s="34" t="s">
        <v>262</v>
      </c>
      <c r="C47" s="45" t="s">
        <v>183</v>
      </c>
      <c r="D47" s="48">
        <v>1803078</v>
      </c>
      <c r="E47" s="45" t="s">
        <v>266</v>
      </c>
      <c r="F47" s="80">
        <v>1100.5899999999999</v>
      </c>
      <c r="G47" s="3">
        <v>24999901.849999998</v>
      </c>
      <c r="H47" s="8" t="s">
        <v>227</v>
      </c>
    </row>
    <row r="48" spans="1:8" x14ac:dyDescent="0.2">
      <c r="A48" s="7" t="s">
        <v>166</v>
      </c>
      <c r="B48" s="34" t="s">
        <v>262</v>
      </c>
      <c r="C48" s="45" t="s">
        <v>186</v>
      </c>
      <c r="D48" s="48">
        <v>1803360</v>
      </c>
      <c r="E48" s="45" t="s">
        <v>267</v>
      </c>
      <c r="F48" s="80">
        <v>266.17</v>
      </c>
      <c r="G48" s="3">
        <v>6046051.5500000007</v>
      </c>
      <c r="H48" s="8" t="s">
        <v>227</v>
      </c>
    </row>
    <row r="49" spans="1:8" x14ac:dyDescent="0.2">
      <c r="A49" s="7" t="s">
        <v>166</v>
      </c>
      <c r="B49" s="46" t="s">
        <v>194</v>
      </c>
      <c r="C49" s="45" t="s">
        <v>186</v>
      </c>
      <c r="D49" s="48">
        <v>1803360</v>
      </c>
      <c r="E49" s="45" t="s">
        <v>196</v>
      </c>
      <c r="F49" s="80">
        <v>171.51</v>
      </c>
      <c r="G49" s="3">
        <v>3895849.65</v>
      </c>
      <c r="H49" s="8" t="s">
        <v>227</v>
      </c>
    </row>
    <row r="50" spans="1:8" x14ac:dyDescent="0.2">
      <c r="A50" s="7" t="s">
        <v>463</v>
      </c>
      <c r="B50" s="46" t="s">
        <v>113</v>
      </c>
      <c r="C50" s="45" t="s">
        <v>490</v>
      </c>
      <c r="D50" s="48">
        <v>1804444</v>
      </c>
      <c r="E50" s="45" t="s">
        <v>523</v>
      </c>
      <c r="F50" s="80">
        <v>46.86</v>
      </c>
      <c r="G50" s="3">
        <v>1066065</v>
      </c>
      <c r="H50" s="8" t="s">
        <v>227</v>
      </c>
    </row>
    <row r="51" spans="1:8" x14ac:dyDescent="0.2">
      <c r="A51" s="7" t="s">
        <v>463</v>
      </c>
      <c r="B51" s="46" t="s">
        <v>112</v>
      </c>
      <c r="C51" s="45" t="s">
        <v>490</v>
      </c>
      <c r="D51" s="48">
        <v>1804444</v>
      </c>
      <c r="E51" s="45" t="s">
        <v>524</v>
      </c>
      <c r="F51" s="80">
        <v>1510.97</v>
      </c>
      <c r="G51" s="3">
        <v>34374567.5</v>
      </c>
      <c r="H51" s="8" t="s">
        <v>227</v>
      </c>
    </row>
    <row r="52" spans="1:8" x14ac:dyDescent="0.2">
      <c r="A52" s="7" t="s">
        <v>463</v>
      </c>
      <c r="B52" s="46" t="s">
        <v>194</v>
      </c>
      <c r="C52" s="45" t="s">
        <v>490</v>
      </c>
      <c r="D52" s="48">
        <v>1804445</v>
      </c>
      <c r="E52" s="45" t="s">
        <v>525</v>
      </c>
      <c r="F52" s="80">
        <v>81.99</v>
      </c>
      <c r="G52" s="3">
        <v>1865272.5</v>
      </c>
      <c r="H52" s="8" t="s">
        <v>227</v>
      </c>
    </row>
    <row r="53" spans="1:8" x14ac:dyDescent="0.2">
      <c r="A53" s="7"/>
      <c r="B53" s="46"/>
      <c r="C53" s="45"/>
      <c r="D53" s="48"/>
      <c r="E53" s="45"/>
      <c r="F53" s="80"/>
      <c r="G53" s="3"/>
      <c r="H53" s="8"/>
    </row>
    <row r="54" spans="1:8" x14ac:dyDescent="0.2">
      <c r="A54" s="7"/>
      <c r="B54" s="46"/>
      <c r="C54" s="45"/>
      <c r="D54" s="48"/>
      <c r="E54" s="45"/>
      <c r="F54" s="80"/>
      <c r="G54" s="3"/>
      <c r="H54" s="8"/>
    </row>
    <row r="55" spans="1:8" x14ac:dyDescent="0.2">
      <c r="A55" s="7"/>
      <c r="B55" s="46"/>
      <c r="C55" s="45"/>
      <c r="D55" s="48"/>
      <c r="E55" s="45"/>
      <c r="F55" s="80"/>
      <c r="G55" s="3"/>
      <c r="H55" s="8"/>
    </row>
    <row r="56" spans="1:8" x14ac:dyDescent="0.2">
      <c r="A56" s="7"/>
      <c r="B56" s="46"/>
      <c r="C56" s="45"/>
      <c r="D56" s="48"/>
      <c r="E56" s="45"/>
      <c r="F56" s="80"/>
      <c r="G56" s="3"/>
      <c r="H56" s="8"/>
    </row>
    <row r="57" spans="1:8" x14ac:dyDescent="0.2">
      <c r="A57" s="7"/>
      <c r="B57" s="46"/>
      <c r="C57" s="45"/>
      <c r="D57" s="48"/>
      <c r="E57" s="45"/>
      <c r="F57" s="80"/>
      <c r="G57" s="3"/>
      <c r="H57" s="8"/>
    </row>
    <row r="58" spans="1:8" x14ac:dyDescent="0.2">
      <c r="A58" s="7"/>
      <c r="B58" s="46"/>
      <c r="C58" s="45"/>
      <c r="D58" s="48"/>
      <c r="E58" s="45"/>
      <c r="F58" s="80"/>
      <c r="G58" s="3"/>
      <c r="H58" s="8"/>
    </row>
    <row r="59" spans="1:8" x14ac:dyDescent="0.2">
      <c r="A59" s="7"/>
      <c r="B59" s="46"/>
      <c r="C59" s="45"/>
      <c r="D59" s="48"/>
      <c r="E59" s="45"/>
      <c r="F59" s="80"/>
      <c r="G59" s="3"/>
      <c r="H59" s="8"/>
    </row>
    <row r="60" spans="1:8" x14ac:dyDescent="0.2">
      <c r="A60" s="7"/>
      <c r="B60" s="43"/>
      <c r="C60" s="43"/>
      <c r="D60" s="49"/>
      <c r="E60" s="43"/>
      <c r="F60" s="81"/>
      <c r="G60" s="44"/>
      <c r="H60" s="8"/>
    </row>
  </sheetData>
  <autoFilter ref="A6:H60"/>
  <mergeCells count="1">
    <mergeCell ref="C2:H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6" topLeftCell="A37" activePane="bottomLeft" state="frozen"/>
      <selection pane="bottomLeft" activeCell="C45" sqref="C45:D45"/>
    </sheetView>
  </sheetViews>
  <sheetFormatPr baseColWidth="10" defaultColWidth="8.83203125" defaultRowHeight="14" x14ac:dyDescent="0.2"/>
  <cols>
    <col min="1" max="1" width="9.1640625" style="31" bestFit="1" customWidth="1"/>
    <col min="2" max="2" width="26.83203125" style="87" bestFit="1" customWidth="1"/>
    <col min="3" max="3" width="12" style="31" customWidth="1"/>
    <col min="4" max="4" width="10.5" style="31" customWidth="1"/>
    <col min="5" max="5" width="86.83203125" style="31" customWidth="1"/>
    <col min="6" max="6" width="11.5" style="82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B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25">
      <c r="A2" s="54"/>
      <c r="B2" s="54"/>
      <c r="C2" s="117" t="s">
        <v>335</v>
      </c>
      <c r="D2" s="117"/>
      <c r="E2" s="66"/>
      <c r="F2" s="83"/>
      <c r="G2" s="66"/>
      <c r="H2" s="66"/>
    </row>
    <row r="3" spans="1:8" s="55" customFormat="1" ht="12.75" customHeight="1" x14ac:dyDescent="0.25">
      <c r="A3" s="56"/>
      <c r="B3" s="56"/>
      <c r="C3" s="117"/>
      <c r="D3" s="117"/>
      <c r="E3" s="66"/>
      <c r="F3" s="83"/>
      <c r="G3" s="66"/>
      <c r="H3" s="66"/>
    </row>
    <row r="4" spans="1:8" s="60" customFormat="1" ht="25.5" customHeight="1" x14ac:dyDescent="0.2">
      <c r="A4" s="58"/>
      <c r="B4" s="86"/>
      <c r="C4" s="67" t="s">
        <v>358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70300.765934065916</v>
      </c>
      <c r="G5" s="72">
        <f>+SUBTOTAL(9,G7:G1048576)</f>
        <v>1595482401.45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367</v>
      </c>
      <c r="C7" s="1" t="s">
        <v>6</v>
      </c>
      <c r="D7" s="1">
        <v>1801122</v>
      </c>
      <c r="E7" s="1" t="s">
        <v>348</v>
      </c>
      <c r="F7" s="79">
        <v>490.23</v>
      </c>
      <c r="G7" s="3">
        <v>11111063</v>
      </c>
      <c r="H7" s="8" t="s">
        <v>341</v>
      </c>
    </row>
    <row r="8" spans="1:8" x14ac:dyDescent="0.2">
      <c r="A8" s="39" t="s">
        <v>164</v>
      </c>
      <c r="B8" s="34" t="s">
        <v>367</v>
      </c>
      <c r="C8" s="1" t="s">
        <v>139</v>
      </c>
      <c r="D8" s="1">
        <v>1801015</v>
      </c>
      <c r="E8" s="1" t="s">
        <v>349</v>
      </c>
      <c r="F8" s="79">
        <v>294.14</v>
      </c>
      <c r="G8" s="3">
        <v>6666683</v>
      </c>
      <c r="H8" s="8" t="s">
        <v>341</v>
      </c>
    </row>
    <row r="9" spans="1:8" ht="27" x14ac:dyDescent="0.2">
      <c r="A9" s="39" t="s">
        <v>164</v>
      </c>
      <c r="B9" s="34" t="s">
        <v>368</v>
      </c>
      <c r="C9" s="1" t="s">
        <v>46</v>
      </c>
      <c r="D9" s="1">
        <v>1801436</v>
      </c>
      <c r="E9" s="1" t="s">
        <v>61</v>
      </c>
      <c r="F9" s="79">
        <v>30.88</v>
      </c>
      <c r="G9" s="3">
        <v>699895</v>
      </c>
      <c r="H9" s="8" t="s">
        <v>341</v>
      </c>
    </row>
    <row r="10" spans="1:8" ht="27" x14ac:dyDescent="0.2">
      <c r="A10" s="39" t="s">
        <v>164</v>
      </c>
      <c r="B10" s="34" t="s">
        <v>368</v>
      </c>
      <c r="C10" s="1" t="s">
        <v>46</v>
      </c>
      <c r="D10" s="1">
        <v>1801436</v>
      </c>
      <c r="E10" s="1" t="s">
        <v>60</v>
      </c>
      <c r="F10" s="79">
        <v>39.93</v>
      </c>
      <c r="G10" s="3">
        <v>905013</v>
      </c>
      <c r="H10" s="8" t="s">
        <v>341</v>
      </c>
    </row>
    <row r="11" spans="1:8" ht="27" x14ac:dyDescent="0.2">
      <c r="A11" s="39" t="s">
        <v>164</v>
      </c>
      <c r="B11" s="34" t="s">
        <v>368</v>
      </c>
      <c r="C11" s="1" t="s">
        <v>46</v>
      </c>
      <c r="D11" s="1">
        <v>1801436</v>
      </c>
      <c r="E11" s="1" t="s">
        <v>59</v>
      </c>
      <c r="F11" s="79">
        <v>171.58</v>
      </c>
      <c r="G11" s="3">
        <v>3888861</v>
      </c>
      <c r="H11" s="8" t="s">
        <v>341</v>
      </c>
    </row>
    <row r="12" spans="1:8" ht="27" x14ac:dyDescent="0.2">
      <c r="A12" s="39" t="s">
        <v>164</v>
      </c>
      <c r="B12" s="34" t="s">
        <v>368</v>
      </c>
      <c r="C12" s="1" t="s">
        <v>46</v>
      </c>
      <c r="D12" s="1">
        <v>1801436</v>
      </c>
      <c r="E12" s="1" t="s">
        <v>62</v>
      </c>
      <c r="F12" s="79">
        <v>72.8</v>
      </c>
      <c r="G12" s="3">
        <v>1650012</v>
      </c>
      <c r="H12" s="8" t="s">
        <v>341</v>
      </c>
    </row>
    <row r="13" spans="1:8" ht="27" x14ac:dyDescent="0.2">
      <c r="A13" s="39" t="s">
        <v>164</v>
      </c>
      <c r="B13" s="34" t="s">
        <v>368</v>
      </c>
      <c r="C13" s="1" t="s">
        <v>46</v>
      </c>
      <c r="D13" s="1">
        <v>1801437</v>
      </c>
      <c r="E13" s="1" t="s">
        <v>73</v>
      </c>
      <c r="F13" s="79">
        <v>22.06</v>
      </c>
      <c r="G13" s="3">
        <v>499990</v>
      </c>
      <c r="H13" s="8" t="s">
        <v>341</v>
      </c>
    </row>
    <row r="14" spans="1:8" ht="27" x14ac:dyDescent="0.2">
      <c r="A14" s="39" t="s">
        <v>164</v>
      </c>
      <c r="B14" s="34" t="s">
        <v>368</v>
      </c>
      <c r="C14" s="1" t="s">
        <v>46</v>
      </c>
      <c r="D14" s="1">
        <v>1801437</v>
      </c>
      <c r="E14" s="1" t="s">
        <v>63</v>
      </c>
      <c r="F14" s="79">
        <v>44.12</v>
      </c>
      <c r="G14" s="3">
        <v>999980</v>
      </c>
      <c r="H14" s="8" t="s">
        <v>341</v>
      </c>
    </row>
    <row r="15" spans="1:8" ht="27" x14ac:dyDescent="0.2">
      <c r="A15" s="39" t="s">
        <v>164</v>
      </c>
      <c r="B15" s="34" t="s">
        <v>368</v>
      </c>
      <c r="C15" s="1" t="s">
        <v>46</v>
      </c>
      <c r="D15" s="1">
        <v>1801437</v>
      </c>
      <c r="E15" s="1" t="s">
        <v>64</v>
      </c>
      <c r="F15" s="79">
        <v>22.06</v>
      </c>
      <c r="G15" s="3">
        <v>499990</v>
      </c>
      <c r="H15" s="8" t="s">
        <v>341</v>
      </c>
    </row>
    <row r="16" spans="1:8" ht="27" x14ac:dyDescent="0.2">
      <c r="A16" s="39" t="s">
        <v>164</v>
      </c>
      <c r="B16" s="34" t="s">
        <v>368</v>
      </c>
      <c r="C16" s="1" t="s">
        <v>46</v>
      </c>
      <c r="D16" s="1">
        <v>1801437</v>
      </c>
      <c r="E16" s="1" t="s">
        <v>65</v>
      </c>
      <c r="F16" s="79">
        <v>44.12</v>
      </c>
      <c r="G16" s="3">
        <v>999980</v>
      </c>
      <c r="H16" s="8" t="s">
        <v>341</v>
      </c>
    </row>
    <row r="17" spans="1:8" ht="27" x14ac:dyDescent="0.2">
      <c r="A17" s="39" t="s">
        <v>164</v>
      </c>
      <c r="B17" s="34" t="s">
        <v>368</v>
      </c>
      <c r="C17" s="1" t="s">
        <v>46</v>
      </c>
      <c r="D17" s="1">
        <v>1801437</v>
      </c>
      <c r="E17" s="1" t="s">
        <v>66</v>
      </c>
      <c r="F17" s="79">
        <v>22.06</v>
      </c>
      <c r="G17" s="3">
        <v>499990</v>
      </c>
      <c r="H17" s="8" t="s">
        <v>341</v>
      </c>
    </row>
    <row r="18" spans="1:8" ht="27" x14ac:dyDescent="0.2">
      <c r="A18" s="39" t="s">
        <v>164</v>
      </c>
      <c r="B18" s="34" t="s">
        <v>368</v>
      </c>
      <c r="C18" s="1" t="s">
        <v>46</v>
      </c>
      <c r="D18" s="1">
        <v>1801437</v>
      </c>
      <c r="E18" s="1" t="s">
        <v>67</v>
      </c>
      <c r="F18" s="79">
        <v>22.06</v>
      </c>
      <c r="G18" s="3">
        <v>499990</v>
      </c>
      <c r="H18" s="8" t="s">
        <v>341</v>
      </c>
    </row>
    <row r="19" spans="1:8" ht="27" x14ac:dyDescent="0.2">
      <c r="A19" s="39" t="s">
        <v>164</v>
      </c>
      <c r="B19" s="34" t="s">
        <v>368</v>
      </c>
      <c r="C19" s="1" t="s">
        <v>46</v>
      </c>
      <c r="D19" s="1">
        <v>1801437</v>
      </c>
      <c r="E19" s="1" t="s">
        <v>68</v>
      </c>
      <c r="F19" s="79">
        <v>22.06</v>
      </c>
      <c r="G19" s="3">
        <v>499990</v>
      </c>
      <c r="H19" s="8" t="s">
        <v>341</v>
      </c>
    </row>
    <row r="20" spans="1:8" ht="27" x14ac:dyDescent="0.2">
      <c r="A20" s="39" t="s">
        <v>164</v>
      </c>
      <c r="B20" s="34" t="s">
        <v>368</v>
      </c>
      <c r="C20" s="1" t="s">
        <v>46</v>
      </c>
      <c r="D20" s="1">
        <v>1801437</v>
      </c>
      <c r="E20" s="1" t="s">
        <v>69</v>
      </c>
      <c r="F20" s="79">
        <v>22.06</v>
      </c>
      <c r="G20" s="3">
        <v>499990</v>
      </c>
      <c r="H20" s="8" t="s">
        <v>341</v>
      </c>
    </row>
    <row r="21" spans="1:8" ht="27" x14ac:dyDescent="0.2">
      <c r="A21" s="39" t="s">
        <v>164</v>
      </c>
      <c r="B21" s="34" t="s">
        <v>368</v>
      </c>
      <c r="C21" s="4" t="s">
        <v>46</v>
      </c>
      <c r="D21" s="1">
        <v>1801437</v>
      </c>
      <c r="E21" s="1" t="s">
        <v>70</v>
      </c>
      <c r="F21" s="79">
        <v>22.06</v>
      </c>
      <c r="G21" s="3">
        <v>499990</v>
      </c>
      <c r="H21" s="8" t="s">
        <v>341</v>
      </c>
    </row>
    <row r="22" spans="1:8" ht="27" x14ac:dyDescent="0.2">
      <c r="A22" s="39" t="s">
        <v>164</v>
      </c>
      <c r="B22" s="34" t="s">
        <v>368</v>
      </c>
      <c r="C22" s="1" t="s">
        <v>46</v>
      </c>
      <c r="D22" s="1">
        <v>1801437</v>
      </c>
      <c r="E22" s="1" t="s">
        <v>71</v>
      </c>
      <c r="F22" s="79">
        <v>22.06</v>
      </c>
      <c r="G22" s="3">
        <v>499990</v>
      </c>
      <c r="H22" s="8" t="s">
        <v>341</v>
      </c>
    </row>
    <row r="23" spans="1:8" ht="27" x14ac:dyDescent="0.2">
      <c r="A23" s="39" t="s">
        <v>164</v>
      </c>
      <c r="B23" s="34" t="s">
        <v>368</v>
      </c>
      <c r="C23" s="1" t="s">
        <v>46</v>
      </c>
      <c r="D23" s="1">
        <v>1801437</v>
      </c>
      <c r="E23" s="1" t="s">
        <v>72</v>
      </c>
      <c r="F23" s="79">
        <v>44.12</v>
      </c>
      <c r="G23" s="3">
        <v>999980</v>
      </c>
      <c r="H23" s="8" t="s">
        <v>341</v>
      </c>
    </row>
    <row r="24" spans="1:8" x14ac:dyDescent="0.2">
      <c r="A24" s="7" t="s">
        <v>165</v>
      </c>
      <c r="B24" s="34" t="s">
        <v>368</v>
      </c>
      <c r="C24" s="1" t="s">
        <v>169</v>
      </c>
      <c r="D24" s="1">
        <v>1802140</v>
      </c>
      <c r="E24" s="1" t="s">
        <v>350</v>
      </c>
      <c r="F24" s="79">
        <v>405.73</v>
      </c>
      <c r="G24" s="3">
        <v>9199928</v>
      </c>
      <c r="H24" s="8" t="s">
        <v>341</v>
      </c>
    </row>
    <row r="25" spans="1:8" ht="27" x14ac:dyDescent="0.2">
      <c r="A25" s="7" t="s">
        <v>165</v>
      </c>
      <c r="B25" s="34" t="s">
        <v>368</v>
      </c>
      <c r="C25" s="1" t="s">
        <v>169</v>
      </c>
      <c r="D25" s="1">
        <v>1802096</v>
      </c>
      <c r="E25" s="1" t="s">
        <v>351</v>
      </c>
      <c r="F25" s="79">
        <v>318.51</v>
      </c>
      <c r="G25" s="3">
        <v>7222214</v>
      </c>
      <c r="H25" s="8" t="s">
        <v>341</v>
      </c>
    </row>
    <row r="26" spans="1:8" x14ac:dyDescent="0.2">
      <c r="A26" s="7" t="s">
        <v>165</v>
      </c>
      <c r="B26" s="34" t="s">
        <v>368</v>
      </c>
      <c r="C26" s="1" t="s">
        <v>169</v>
      </c>
      <c r="D26" s="1">
        <v>1802035</v>
      </c>
      <c r="E26" s="1" t="s">
        <v>352</v>
      </c>
      <c r="F26" s="79">
        <v>122.5</v>
      </c>
      <c r="G26" s="3">
        <v>2777688</v>
      </c>
      <c r="H26" s="8" t="s">
        <v>341</v>
      </c>
    </row>
    <row r="27" spans="1:8" x14ac:dyDescent="0.2">
      <c r="A27" s="7" t="s">
        <v>166</v>
      </c>
      <c r="B27" s="34" t="s">
        <v>370</v>
      </c>
      <c r="C27" s="1" t="s">
        <v>180</v>
      </c>
      <c r="D27" s="1">
        <v>1803286</v>
      </c>
      <c r="E27" s="1" t="s">
        <v>353</v>
      </c>
      <c r="F27" s="79">
        <v>7337.3</v>
      </c>
      <c r="G27" s="3">
        <v>166666770</v>
      </c>
      <c r="H27" s="8" t="s">
        <v>270</v>
      </c>
    </row>
    <row r="28" spans="1:8" x14ac:dyDescent="0.2">
      <c r="A28" s="7" t="s">
        <v>165</v>
      </c>
      <c r="B28" s="34" t="s">
        <v>369</v>
      </c>
      <c r="C28" s="1" t="s">
        <v>169</v>
      </c>
      <c r="D28" s="1">
        <v>1802168</v>
      </c>
      <c r="E28" s="1" t="s">
        <v>354</v>
      </c>
      <c r="F28" s="79">
        <v>4900.16</v>
      </c>
      <c r="G28" s="3">
        <v>111111128</v>
      </c>
      <c r="H28" s="8" t="s">
        <v>270</v>
      </c>
    </row>
    <row r="29" spans="1:8" ht="27" x14ac:dyDescent="0.2">
      <c r="A29" s="39" t="s">
        <v>164</v>
      </c>
      <c r="B29" s="34" t="s">
        <v>371</v>
      </c>
      <c r="C29" s="1" t="s">
        <v>0</v>
      </c>
      <c r="D29" s="1">
        <v>1801197</v>
      </c>
      <c r="E29" s="1" t="s">
        <v>355</v>
      </c>
      <c r="F29" s="79">
        <v>2451.16</v>
      </c>
      <c r="G29" s="3">
        <v>55555541</v>
      </c>
      <c r="H29" s="8" t="s">
        <v>270</v>
      </c>
    </row>
    <row r="30" spans="1:8" x14ac:dyDescent="0.2">
      <c r="A30" s="39" t="s">
        <v>164</v>
      </c>
      <c r="B30" s="34" t="s">
        <v>372</v>
      </c>
      <c r="C30" s="1" t="s">
        <v>46</v>
      </c>
      <c r="D30" s="1">
        <v>1801451</v>
      </c>
      <c r="E30" s="1" t="s">
        <v>356</v>
      </c>
      <c r="F30" s="79">
        <v>22288</v>
      </c>
      <c r="G30" s="3">
        <v>505157520</v>
      </c>
      <c r="H30" s="8" t="s">
        <v>444</v>
      </c>
    </row>
    <row r="31" spans="1:8" x14ac:dyDescent="0.2">
      <c r="A31" s="7" t="s">
        <v>165</v>
      </c>
      <c r="B31" s="34" t="s">
        <v>372</v>
      </c>
      <c r="C31" s="1" t="s">
        <v>171</v>
      </c>
      <c r="D31" s="1">
        <v>1802381</v>
      </c>
      <c r="E31" s="1" t="s">
        <v>357</v>
      </c>
      <c r="F31" s="79">
        <v>3000</v>
      </c>
      <c r="G31" s="3">
        <v>68025000</v>
      </c>
      <c r="H31" s="8" t="s">
        <v>444</v>
      </c>
    </row>
    <row r="32" spans="1:8" ht="27" x14ac:dyDescent="0.2">
      <c r="A32" s="39" t="s">
        <v>164</v>
      </c>
      <c r="B32" s="34" t="s">
        <v>454</v>
      </c>
      <c r="C32" s="1" t="s">
        <v>6</v>
      </c>
      <c r="D32" s="1">
        <v>1801212</v>
      </c>
      <c r="E32" s="1" t="s">
        <v>445</v>
      </c>
      <c r="F32" s="85">
        <v>1323.63</v>
      </c>
      <c r="G32" s="3">
        <f>+F32*22665</f>
        <v>30000073.950000003</v>
      </c>
      <c r="H32" s="8" t="s">
        <v>340</v>
      </c>
    </row>
    <row r="33" spans="1:8" x14ac:dyDescent="0.2">
      <c r="A33" s="39" t="s">
        <v>164</v>
      </c>
      <c r="B33" s="34" t="s">
        <v>458</v>
      </c>
      <c r="C33" s="1" t="s">
        <v>6</v>
      </c>
      <c r="D33" s="1">
        <v>1801202</v>
      </c>
      <c r="E33" s="1" t="s">
        <v>446</v>
      </c>
      <c r="F33" s="85">
        <v>3088.46</v>
      </c>
      <c r="G33" s="3">
        <f t="shared" ref="G33:G36" si="0">+F33*22665</f>
        <v>69999945.900000006</v>
      </c>
      <c r="H33" s="8" t="s">
        <v>340</v>
      </c>
    </row>
    <row r="34" spans="1:8" ht="27" x14ac:dyDescent="0.2">
      <c r="A34" s="39" t="s">
        <v>164</v>
      </c>
      <c r="B34" s="34" t="s">
        <v>459</v>
      </c>
      <c r="C34" s="1" t="s">
        <v>6</v>
      </c>
      <c r="D34" s="1">
        <v>1801214</v>
      </c>
      <c r="E34" s="1" t="s">
        <v>447</v>
      </c>
      <c r="F34" s="85">
        <v>1103.02</v>
      </c>
      <c r="G34" s="3">
        <f t="shared" si="0"/>
        <v>24999948.300000001</v>
      </c>
      <c r="H34" s="8" t="s">
        <v>340</v>
      </c>
    </row>
    <row r="35" spans="1:8" x14ac:dyDescent="0.2">
      <c r="A35" s="39" t="s">
        <v>164</v>
      </c>
      <c r="B35" s="34" t="s">
        <v>460</v>
      </c>
      <c r="C35" s="1" t="s">
        <v>6</v>
      </c>
      <c r="D35" s="1">
        <v>1801201</v>
      </c>
      <c r="E35" s="1" t="s">
        <v>448</v>
      </c>
      <c r="F35" s="85">
        <v>2206.04</v>
      </c>
      <c r="G35" s="3">
        <f t="shared" si="0"/>
        <v>49999896.600000001</v>
      </c>
      <c r="H35" s="8" t="s">
        <v>340</v>
      </c>
    </row>
    <row r="36" spans="1:8" ht="27" x14ac:dyDescent="0.2">
      <c r="A36" s="39" t="s">
        <v>164</v>
      </c>
      <c r="B36" s="34" t="s">
        <v>457</v>
      </c>
      <c r="C36" s="1" t="s">
        <v>6</v>
      </c>
      <c r="D36" s="1">
        <v>1801213</v>
      </c>
      <c r="E36" s="1" t="s">
        <v>449</v>
      </c>
      <c r="F36" s="85">
        <v>1213.32</v>
      </c>
      <c r="G36" s="3">
        <f t="shared" si="0"/>
        <v>27499897.799999997</v>
      </c>
      <c r="H36" s="8" t="s">
        <v>340</v>
      </c>
    </row>
    <row r="37" spans="1:8" ht="27" x14ac:dyDescent="0.2">
      <c r="A37" s="7" t="s">
        <v>165</v>
      </c>
      <c r="B37" s="34" t="s">
        <v>454</v>
      </c>
      <c r="C37" s="1" t="s">
        <v>169</v>
      </c>
      <c r="D37" s="1">
        <v>1802132</v>
      </c>
      <c r="E37" s="1" t="s">
        <v>450</v>
      </c>
      <c r="F37" s="85">
        <v>441.01</v>
      </c>
      <c r="G37" s="3">
        <f>+F37*22775</f>
        <v>10044002.75</v>
      </c>
      <c r="H37" s="8" t="s">
        <v>340</v>
      </c>
    </row>
    <row r="38" spans="1:8" ht="27" x14ac:dyDescent="0.2">
      <c r="A38" s="7" t="s">
        <v>165</v>
      </c>
      <c r="B38" s="34" t="s">
        <v>455</v>
      </c>
      <c r="C38" s="1" t="s">
        <v>169</v>
      </c>
      <c r="D38" s="1">
        <v>1802109</v>
      </c>
      <c r="E38" s="1" t="s">
        <v>451</v>
      </c>
      <c r="F38" s="85">
        <v>882.03</v>
      </c>
      <c r="G38" s="3">
        <f t="shared" ref="G38:G39" si="1">+F38*22775</f>
        <v>20088233.25</v>
      </c>
      <c r="H38" s="8" t="s">
        <v>340</v>
      </c>
    </row>
    <row r="39" spans="1:8" ht="27" x14ac:dyDescent="0.2">
      <c r="A39" s="7" t="s">
        <v>165</v>
      </c>
      <c r="B39" s="34" t="s">
        <v>457</v>
      </c>
      <c r="C39" s="1" t="s">
        <v>169</v>
      </c>
      <c r="D39" s="1">
        <v>1802206</v>
      </c>
      <c r="E39" s="1" t="s">
        <v>452</v>
      </c>
      <c r="F39" s="85">
        <v>992.28</v>
      </c>
      <c r="G39" s="3">
        <f t="shared" si="1"/>
        <v>22599177</v>
      </c>
      <c r="H39" s="8" t="s">
        <v>340</v>
      </c>
    </row>
    <row r="40" spans="1:8" x14ac:dyDescent="0.2">
      <c r="A40" s="7" t="s">
        <v>166</v>
      </c>
      <c r="B40" s="34" t="s">
        <v>456</v>
      </c>
      <c r="C40" s="1" t="s">
        <v>180</v>
      </c>
      <c r="D40" s="1">
        <v>1803229</v>
      </c>
      <c r="E40" s="1" t="s">
        <v>453</v>
      </c>
      <c r="F40" s="85">
        <v>660.36</v>
      </c>
      <c r="G40" s="3">
        <f>+F40*22715</f>
        <v>15000077.4</v>
      </c>
      <c r="H40" s="8" t="s">
        <v>340</v>
      </c>
    </row>
    <row r="41" spans="1:8" s="110" customFormat="1" ht="27" x14ac:dyDescent="0.2">
      <c r="A41" s="104" t="s">
        <v>463</v>
      </c>
      <c r="B41" s="105" t="s">
        <v>371</v>
      </c>
      <c r="C41" s="106" t="s">
        <v>505</v>
      </c>
      <c r="D41" s="106">
        <v>1804187</v>
      </c>
      <c r="E41" s="106" t="s">
        <v>464</v>
      </c>
      <c r="F41" s="107">
        <v>1465.2</v>
      </c>
      <c r="G41" s="108">
        <v>33333300</v>
      </c>
      <c r="H41" s="109" t="s">
        <v>270</v>
      </c>
    </row>
    <row r="42" spans="1:8" s="110" customFormat="1" x14ac:dyDescent="0.2">
      <c r="A42" s="104" t="s">
        <v>463</v>
      </c>
      <c r="B42" s="105" t="s">
        <v>367</v>
      </c>
      <c r="C42" s="106" t="s">
        <v>505</v>
      </c>
      <c r="D42" s="106">
        <v>1804157</v>
      </c>
      <c r="E42" s="106" t="s">
        <v>465</v>
      </c>
      <c r="F42" s="107">
        <v>2361.54</v>
      </c>
      <c r="G42" s="108">
        <v>53725035</v>
      </c>
      <c r="H42" s="109" t="s">
        <v>341</v>
      </c>
    </row>
    <row r="43" spans="1:8" s="110" customFormat="1" ht="27" x14ac:dyDescent="0.2">
      <c r="A43" s="104" t="s">
        <v>463</v>
      </c>
      <c r="B43" s="105" t="s">
        <v>459</v>
      </c>
      <c r="C43" s="106" t="s">
        <v>505</v>
      </c>
      <c r="D43" s="106">
        <v>1804175</v>
      </c>
      <c r="E43" s="106" t="s">
        <v>466</v>
      </c>
      <c r="F43" s="107">
        <v>3076.9230769230771</v>
      </c>
      <c r="G43" s="108">
        <v>70000000</v>
      </c>
      <c r="H43" s="109" t="s">
        <v>340</v>
      </c>
    </row>
    <row r="44" spans="1:8" s="110" customFormat="1" x14ac:dyDescent="0.2">
      <c r="A44" s="104" t="s">
        <v>463</v>
      </c>
      <c r="B44" s="105" t="s">
        <v>468</v>
      </c>
      <c r="C44" s="106" t="s">
        <v>505</v>
      </c>
      <c r="D44" s="106">
        <v>1804182</v>
      </c>
      <c r="E44" s="106" t="s">
        <v>467</v>
      </c>
      <c r="F44" s="107">
        <v>2197.802197802198</v>
      </c>
      <c r="G44" s="108">
        <v>50000000</v>
      </c>
      <c r="H44" s="109" t="s">
        <v>340</v>
      </c>
    </row>
    <row r="45" spans="1:8" s="110" customFormat="1" ht="28" x14ac:dyDescent="0.2">
      <c r="A45" s="104" t="s">
        <v>463</v>
      </c>
      <c r="B45" s="105" t="s">
        <v>369</v>
      </c>
      <c r="C45" s="106" t="s">
        <v>508</v>
      </c>
      <c r="D45" s="106">
        <v>1804341</v>
      </c>
      <c r="E45" s="111" t="s">
        <v>469</v>
      </c>
      <c r="F45" s="107">
        <v>6398.05</v>
      </c>
      <c r="G45" s="108">
        <v>145555637.5</v>
      </c>
      <c r="H45" s="109" t="s">
        <v>270</v>
      </c>
    </row>
    <row r="46" spans="1:8" s="110" customFormat="1" ht="28" x14ac:dyDescent="0.2">
      <c r="A46" s="104" t="s">
        <v>463</v>
      </c>
      <c r="B46" s="105" t="s">
        <v>471</v>
      </c>
      <c r="C46" s="106" t="s">
        <v>490</v>
      </c>
      <c r="D46" s="106">
        <v>1804302</v>
      </c>
      <c r="E46" s="111" t="s">
        <v>470</v>
      </c>
      <c r="F46" s="112">
        <v>659.34065934065939</v>
      </c>
      <c r="G46" s="108">
        <v>15000000</v>
      </c>
      <c r="H46" s="109" t="s">
        <v>340</v>
      </c>
    </row>
    <row r="47" spans="1:8" x14ac:dyDescent="0.2">
      <c r="A47" s="7"/>
      <c r="B47" s="34"/>
      <c r="C47" s="1"/>
      <c r="D47" s="1"/>
      <c r="E47" s="1"/>
      <c r="F47" s="79"/>
      <c r="G47" s="3"/>
      <c r="H47" s="8"/>
    </row>
    <row r="48" spans="1:8" x14ac:dyDescent="0.2">
      <c r="A48" s="7"/>
      <c r="B48" s="34"/>
      <c r="C48" s="1"/>
      <c r="D48" s="1"/>
      <c r="E48" s="1"/>
      <c r="F48" s="79"/>
      <c r="G48" s="3"/>
      <c r="H48" s="8"/>
    </row>
    <row r="49" spans="1:8" x14ac:dyDescent="0.2">
      <c r="A49" s="7"/>
      <c r="B49" s="34"/>
      <c r="C49" s="1"/>
      <c r="D49" s="1"/>
      <c r="E49" s="1"/>
      <c r="F49" s="79"/>
      <c r="G49" s="3"/>
      <c r="H49" s="8"/>
    </row>
    <row r="50" spans="1:8" x14ac:dyDescent="0.2">
      <c r="A50" s="7"/>
      <c r="B50" s="34"/>
      <c r="C50" s="1"/>
      <c r="D50" s="1"/>
      <c r="E50" s="1"/>
      <c r="F50" s="79"/>
      <c r="G50" s="3"/>
      <c r="H50" s="8"/>
    </row>
    <row r="51" spans="1:8" x14ac:dyDescent="0.2">
      <c r="A51" s="7"/>
      <c r="B51" s="34"/>
      <c r="C51" s="1"/>
      <c r="D51" s="1"/>
      <c r="E51" s="1"/>
      <c r="F51" s="79"/>
      <c r="G51" s="3"/>
      <c r="H51" s="8"/>
    </row>
    <row r="52" spans="1:8" x14ac:dyDescent="0.2">
      <c r="A52" s="7"/>
      <c r="B52" s="37"/>
      <c r="C52" s="1"/>
      <c r="D52" s="1"/>
      <c r="E52" s="1"/>
      <c r="F52" s="79"/>
      <c r="G52" s="3"/>
      <c r="H52" s="8"/>
    </row>
    <row r="53" spans="1:8" x14ac:dyDescent="0.2">
      <c r="A53" s="7"/>
      <c r="B53" s="37"/>
      <c r="C53" s="1"/>
      <c r="D53" s="1"/>
      <c r="E53" s="1"/>
      <c r="F53" s="79"/>
      <c r="G53" s="3"/>
      <c r="H53" s="8"/>
    </row>
    <row r="54" spans="1:8" x14ac:dyDescent="0.2">
      <c r="A54" s="7"/>
      <c r="B54" s="37"/>
      <c r="C54" s="1"/>
      <c r="D54" s="1"/>
      <c r="E54" s="1"/>
      <c r="F54" s="79"/>
      <c r="G54" s="3"/>
      <c r="H54" s="8"/>
    </row>
  </sheetData>
  <autoFilter ref="A6:H64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ySplit="6" topLeftCell="A7" activePane="bottomLeft" state="frozen"/>
      <selection pane="bottomLeft" activeCell="E20" sqref="E20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5" style="31" bestFit="1" customWidth="1"/>
    <col min="7" max="7" width="14.33203125" style="32" customWidth="1"/>
    <col min="8" max="8" width="7.33203125" style="31" bestFit="1" customWidth="1"/>
    <col min="9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62"/>
      <c r="G1" s="62"/>
      <c r="H1" s="62" t="s">
        <v>334</v>
      </c>
    </row>
    <row r="2" spans="1:8" s="55" customFormat="1" ht="12.75" customHeight="1" x14ac:dyDescent="0.25">
      <c r="A2" s="54"/>
      <c r="C2" s="117" t="s">
        <v>335</v>
      </c>
      <c r="D2" s="117"/>
      <c r="E2" s="66"/>
      <c r="F2" s="66"/>
      <c r="G2" s="66"/>
      <c r="H2" s="66"/>
    </row>
    <row r="3" spans="1:8" s="55" customFormat="1" ht="12.75" customHeight="1" x14ac:dyDescent="0.25">
      <c r="A3" s="56"/>
      <c r="B3" s="57"/>
      <c r="C3" s="117"/>
      <c r="D3" s="117"/>
      <c r="E3" s="66"/>
      <c r="F3" s="66"/>
      <c r="G3" s="66"/>
      <c r="H3" s="66"/>
    </row>
    <row r="4" spans="1:8" s="60" customFormat="1" ht="25.5" customHeight="1" x14ac:dyDescent="0.2">
      <c r="A4" s="58"/>
      <c r="B4" s="59"/>
      <c r="C4" s="67" t="s">
        <v>373</v>
      </c>
      <c r="D4" s="67"/>
      <c r="E4" s="67"/>
      <c r="F4" s="67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1">
        <f>+SUBTOTAL(9,F7:F1048576)</f>
        <v>12111.019999999999</v>
      </c>
      <c r="G5" s="72">
        <f>+SUBTOTAL(9,G7:G1048576)</f>
        <v>275000122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28" t="s">
        <v>104</v>
      </c>
      <c r="G6" s="29" t="s">
        <v>105</v>
      </c>
      <c r="H6" s="28" t="s">
        <v>162</v>
      </c>
    </row>
    <row r="7" spans="1:8" x14ac:dyDescent="0.2">
      <c r="A7" s="39" t="s">
        <v>164</v>
      </c>
      <c r="B7" s="34" t="s">
        <v>360</v>
      </c>
      <c r="C7" s="1" t="s">
        <v>23</v>
      </c>
      <c r="D7" s="1">
        <v>1801310</v>
      </c>
      <c r="E7" s="1" t="s">
        <v>359</v>
      </c>
      <c r="F7" s="2">
        <v>563.77</v>
      </c>
      <c r="G7" s="3">
        <v>12777847</v>
      </c>
      <c r="H7" s="8" t="s">
        <v>270</v>
      </c>
    </row>
    <row r="8" spans="1:8" x14ac:dyDescent="0.2">
      <c r="A8" s="39" t="s">
        <v>164</v>
      </c>
      <c r="B8" s="34" t="s">
        <v>362</v>
      </c>
      <c r="C8" s="1" t="s">
        <v>6</v>
      </c>
      <c r="D8" s="1">
        <v>1801165</v>
      </c>
      <c r="E8" s="1" t="s">
        <v>361</v>
      </c>
      <c r="F8" s="2">
        <v>294.14</v>
      </c>
      <c r="G8" s="3">
        <v>6666683</v>
      </c>
      <c r="H8" s="8" t="s">
        <v>270</v>
      </c>
    </row>
    <row r="9" spans="1:8" ht="27" x14ac:dyDescent="0.2">
      <c r="A9" s="7" t="s">
        <v>166</v>
      </c>
      <c r="B9" s="34" t="s">
        <v>364</v>
      </c>
      <c r="C9" s="1" t="s">
        <v>183</v>
      </c>
      <c r="D9" s="1">
        <v>1803062</v>
      </c>
      <c r="E9" s="1" t="s">
        <v>363</v>
      </c>
      <c r="F9" s="2">
        <v>9783.06</v>
      </c>
      <c r="G9" s="3">
        <v>222222208</v>
      </c>
      <c r="H9" s="8" t="s">
        <v>270</v>
      </c>
    </row>
    <row r="10" spans="1:8" ht="27" x14ac:dyDescent="0.2">
      <c r="A10" s="7" t="s">
        <v>165</v>
      </c>
      <c r="B10" s="34" t="s">
        <v>366</v>
      </c>
      <c r="C10" s="1" t="s">
        <v>207</v>
      </c>
      <c r="D10" s="1">
        <v>1802286</v>
      </c>
      <c r="E10" s="1" t="s">
        <v>365</v>
      </c>
      <c r="F10" s="2">
        <v>1470.05</v>
      </c>
      <c r="G10" s="3">
        <v>33333384</v>
      </c>
      <c r="H10" s="8" t="s">
        <v>444</v>
      </c>
    </row>
    <row r="11" spans="1:8" x14ac:dyDescent="0.2">
      <c r="A11" s="7"/>
      <c r="B11" s="34"/>
      <c r="C11" s="1"/>
      <c r="D11" s="1"/>
      <c r="E11" s="1"/>
      <c r="F11" s="2"/>
      <c r="G11" s="3"/>
      <c r="H11" s="8"/>
    </row>
    <row r="12" spans="1:8" x14ac:dyDescent="0.2">
      <c r="A12" s="7"/>
      <c r="B12" s="34"/>
      <c r="C12" s="1"/>
      <c r="D12" s="1"/>
      <c r="E12" s="1"/>
      <c r="F12" s="2"/>
      <c r="G12" s="3"/>
      <c r="H12" s="8"/>
    </row>
    <row r="13" spans="1:8" x14ac:dyDescent="0.2">
      <c r="A13" s="7"/>
      <c r="B13" s="34"/>
      <c r="C13" s="1"/>
      <c r="D13" s="1"/>
      <c r="E13" s="1"/>
      <c r="F13" s="2"/>
      <c r="G13" s="3"/>
      <c r="H13" s="8"/>
    </row>
    <row r="14" spans="1:8" x14ac:dyDescent="0.2">
      <c r="A14" s="7"/>
      <c r="B14" s="34"/>
      <c r="C14" s="1"/>
      <c r="D14" s="1"/>
      <c r="E14" s="1"/>
      <c r="F14" s="2"/>
      <c r="G14" s="3"/>
      <c r="H14" s="8"/>
    </row>
    <row r="15" spans="1:8" x14ac:dyDescent="0.2">
      <c r="A15" s="7"/>
      <c r="B15" s="34"/>
      <c r="C15" s="1"/>
      <c r="D15" s="1"/>
      <c r="E15" s="1"/>
      <c r="F15" s="2"/>
      <c r="G15" s="3"/>
      <c r="H15" s="8"/>
    </row>
    <row r="16" spans="1:8" x14ac:dyDescent="0.2">
      <c r="A16" s="7"/>
      <c r="B16" s="34"/>
      <c r="C16" s="1"/>
      <c r="D16" s="1"/>
      <c r="E16" s="1"/>
      <c r="F16" s="2"/>
      <c r="G16" s="3"/>
      <c r="H16" s="8"/>
    </row>
    <row r="17" spans="1:8" x14ac:dyDescent="0.2">
      <c r="A17" s="7"/>
      <c r="B17" s="34"/>
      <c r="C17" s="1"/>
      <c r="D17" s="1"/>
      <c r="E17" s="1"/>
      <c r="F17" s="2"/>
      <c r="G17" s="3"/>
      <c r="H17" s="8"/>
    </row>
    <row r="18" spans="1:8" x14ac:dyDescent="0.2">
      <c r="A18" s="7"/>
      <c r="B18" s="34"/>
      <c r="C18" s="1"/>
      <c r="D18" s="1"/>
      <c r="E18" s="1"/>
      <c r="F18" s="2"/>
      <c r="G18" s="3"/>
      <c r="H18" s="8"/>
    </row>
    <row r="19" spans="1:8" x14ac:dyDescent="0.2">
      <c r="A19" s="7"/>
      <c r="B19" s="34"/>
      <c r="C19" s="1"/>
      <c r="D19" s="1"/>
      <c r="E19" s="1"/>
      <c r="F19" s="2"/>
      <c r="G19" s="3"/>
      <c r="H19" s="8"/>
    </row>
    <row r="20" spans="1:8" x14ac:dyDescent="0.2">
      <c r="A20" s="7"/>
      <c r="B20" s="34"/>
      <c r="C20" s="1"/>
      <c r="D20" s="1"/>
      <c r="E20" s="1"/>
      <c r="F20" s="2"/>
      <c r="G20" s="3"/>
      <c r="H20" s="8"/>
    </row>
    <row r="21" spans="1:8" x14ac:dyDescent="0.2">
      <c r="A21" s="7"/>
      <c r="B21" s="34"/>
      <c r="C21" s="4"/>
      <c r="D21" s="1"/>
      <c r="E21" s="1"/>
      <c r="F21" s="2"/>
      <c r="G21" s="3"/>
      <c r="H21" s="8"/>
    </row>
    <row r="22" spans="1:8" x14ac:dyDescent="0.2">
      <c r="A22" s="7"/>
      <c r="B22" s="34"/>
      <c r="C22" s="1"/>
      <c r="D22" s="1"/>
      <c r="E22" s="1"/>
      <c r="F22" s="2"/>
      <c r="G22" s="3"/>
      <c r="H22" s="8"/>
    </row>
    <row r="23" spans="1:8" x14ac:dyDescent="0.2">
      <c r="A23" s="7"/>
      <c r="B23" s="34"/>
      <c r="C23" s="1"/>
      <c r="D23" s="1"/>
      <c r="E23" s="1"/>
      <c r="F23" s="2"/>
      <c r="G23" s="3"/>
      <c r="H23" s="8"/>
    </row>
    <row r="24" spans="1:8" x14ac:dyDescent="0.2">
      <c r="A24" s="7"/>
      <c r="B24" s="34"/>
      <c r="C24" s="1"/>
      <c r="D24" s="1"/>
      <c r="E24" s="1"/>
      <c r="F24" s="2"/>
      <c r="G24" s="3"/>
      <c r="H24" s="8"/>
    </row>
    <row r="25" spans="1:8" x14ac:dyDescent="0.2">
      <c r="A25" s="7"/>
      <c r="B25" s="34"/>
      <c r="C25" s="1"/>
      <c r="D25" s="1"/>
      <c r="E25" s="1"/>
      <c r="F25" s="2"/>
      <c r="G25" s="3"/>
      <c r="H25" s="8"/>
    </row>
    <row r="26" spans="1:8" x14ac:dyDescent="0.2">
      <c r="A26" s="7"/>
      <c r="B26" s="34"/>
      <c r="C26" s="1"/>
      <c r="D26" s="1"/>
      <c r="E26" s="1"/>
      <c r="F26" s="2"/>
      <c r="G26" s="3"/>
      <c r="H26" s="8"/>
    </row>
    <row r="27" spans="1:8" x14ac:dyDescent="0.2">
      <c r="A27" s="7"/>
      <c r="B27" s="36"/>
      <c r="C27" s="1"/>
      <c r="D27" s="1"/>
      <c r="E27" s="1"/>
      <c r="F27" s="2"/>
      <c r="G27" s="3"/>
      <c r="H27" s="8"/>
    </row>
    <row r="28" spans="1:8" x14ac:dyDescent="0.2">
      <c r="A28" s="7"/>
      <c r="B28" s="36"/>
      <c r="C28" s="1"/>
      <c r="D28" s="1"/>
      <c r="E28" s="1"/>
      <c r="F28" s="2"/>
      <c r="G28" s="3"/>
      <c r="H28" s="8"/>
    </row>
    <row r="29" spans="1:8" x14ac:dyDescent="0.2">
      <c r="A29" s="7"/>
      <c r="B29" s="36"/>
      <c r="C29" s="1"/>
      <c r="D29" s="1"/>
      <c r="E29" s="1"/>
      <c r="F29" s="2"/>
      <c r="G29" s="3"/>
      <c r="H29" s="8"/>
    </row>
    <row r="30" spans="1:8" x14ac:dyDescent="0.2">
      <c r="A30" s="7"/>
      <c r="B30" s="36"/>
      <c r="C30" s="1"/>
      <c r="D30" s="1"/>
      <c r="E30" s="1"/>
      <c r="F30" s="2"/>
      <c r="G30" s="3"/>
      <c r="H30" s="8"/>
    </row>
    <row r="31" spans="1:8" x14ac:dyDescent="0.2">
      <c r="A31" s="7"/>
      <c r="B31" s="36"/>
      <c r="C31" s="1"/>
      <c r="D31" s="1"/>
      <c r="E31" s="1"/>
      <c r="F31" s="2"/>
      <c r="G31" s="3"/>
      <c r="H31" s="8"/>
    </row>
    <row r="32" spans="1:8" x14ac:dyDescent="0.2">
      <c r="A32" s="7"/>
      <c r="B32" s="36"/>
      <c r="C32" s="1"/>
      <c r="D32" s="1"/>
      <c r="E32" s="1"/>
      <c r="F32" s="2"/>
      <c r="G32" s="3"/>
      <c r="H32" s="8"/>
    </row>
    <row r="33" spans="1:8" x14ac:dyDescent="0.2">
      <c r="A33" s="7"/>
      <c r="B33" s="36"/>
      <c r="C33" s="1"/>
      <c r="D33" s="1"/>
      <c r="E33" s="1"/>
      <c r="F33" s="2"/>
      <c r="G33" s="3"/>
      <c r="H33" s="8"/>
    </row>
    <row r="34" spans="1:8" x14ac:dyDescent="0.2">
      <c r="A34" s="7"/>
      <c r="B34" s="36"/>
      <c r="C34" s="1"/>
      <c r="D34" s="1"/>
      <c r="E34" s="1"/>
      <c r="F34" s="2"/>
      <c r="G34" s="3"/>
      <c r="H34" s="8"/>
    </row>
    <row r="35" spans="1:8" x14ac:dyDescent="0.2">
      <c r="A35" s="7"/>
      <c r="B35" s="36"/>
      <c r="C35" s="1"/>
      <c r="D35" s="1"/>
      <c r="E35" s="1"/>
      <c r="F35" s="2"/>
      <c r="G35" s="3"/>
      <c r="H35" s="8"/>
    </row>
    <row r="36" spans="1:8" x14ac:dyDescent="0.2">
      <c r="A36" s="7"/>
      <c r="B36" s="36"/>
      <c r="C36" s="1"/>
      <c r="D36" s="1"/>
      <c r="E36" s="1"/>
      <c r="F36" s="2"/>
      <c r="G36" s="3"/>
      <c r="H36" s="8"/>
    </row>
    <row r="37" spans="1:8" x14ac:dyDescent="0.2">
      <c r="A37" s="7"/>
      <c r="B37" s="36"/>
      <c r="C37" s="1"/>
      <c r="D37" s="1"/>
      <c r="E37" s="1"/>
      <c r="F37" s="2"/>
      <c r="G37" s="3"/>
      <c r="H37" s="8"/>
    </row>
    <row r="38" spans="1:8" x14ac:dyDescent="0.2">
      <c r="A38" s="7"/>
      <c r="B38" s="36"/>
      <c r="C38" s="1"/>
      <c r="D38" s="1"/>
      <c r="E38" s="1"/>
      <c r="F38" s="2"/>
      <c r="G38" s="3"/>
      <c r="H38" s="8"/>
    </row>
    <row r="39" spans="1:8" x14ac:dyDescent="0.2">
      <c r="A39" s="7"/>
      <c r="B39" s="36"/>
      <c r="C39" s="1"/>
      <c r="D39" s="1"/>
      <c r="E39" s="1"/>
      <c r="F39" s="2"/>
      <c r="G39" s="3"/>
      <c r="H39" s="8"/>
    </row>
    <row r="40" spans="1:8" x14ac:dyDescent="0.2">
      <c r="A40" s="7"/>
      <c r="B40" s="36"/>
      <c r="C40" s="1"/>
      <c r="D40" s="1"/>
      <c r="E40" s="1"/>
      <c r="F40" s="2"/>
      <c r="G40" s="3"/>
      <c r="H40" s="8"/>
    </row>
    <row r="41" spans="1:8" x14ac:dyDescent="0.2">
      <c r="A41" s="7"/>
      <c r="B41" s="36"/>
      <c r="C41" s="1"/>
      <c r="D41" s="1"/>
      <c r="E41" s="1"/>
      <c r="F41" s="2"/>
      <c r="G41" s="3"/>
      <c r="H41" s="8"/>
    </row>
    <row r="42" spans="1:8" x14ac:dyDescent="0.2">
      <c r="A42" s="7"/>
      <c r="B42" s="36"/>
      <c r="C42" s="1"/>
      <c r="D42" s="1"/>
      <c r="E42" s="1"/>
      <c r="F42" s="2"/>
      <c r="G42" s="3"/>
      <c r="H42" s="8"/>
    </row>
    <row r="43" spans="1:8" x14ac:dyDescent="0.2">
      <c r="A43" s="7"/>
      <c r="B43" s="36"/>
      <c r="C43" s="1"/>
      <c r="D43" s="1"/>
      <c r="E43" s="1"/>
      <c r="F43" s="2"/>
      <c r="G43" s="3"/>
      <c r="H43" s="8"/>
    </row>
    <row r="44" spans="1:8" x14ac:dyDescent="0.2">
      <c r="A44" s="7"/>
      <c r="B44" s="36"/>
      <c r="C44" s="1"/>
      <c r="D44" s="1"/>
      <c r="E44" s="1"/>
      <c r="F44" s="2"/>
      <c r="G44" s="3"/>
      <c r="H44" s="8"/>
    </row>
    <row r="45" spans="1:8" x14ac:dyDescent="0.2">
      <c r="A45" s="7"/>
      <c r="B45" s="36"/>
      <c r="C45" s="1"/>
      <c r="D45" s="1"/>
      <c r="E45" s="1"/>
      <c r="F45" s="2"/>
      <c r="G45" s="3"/>
      <c r="H45" s="8"/>
    </row>
    <row r="46" spans="1:8" x14ac:dyDescent="0.2">
      <c r="A46" s="7"/>
      <c r="B46" s="34"/>
      <c r="C46" s="1"/>
      <c r="D46" s="1"/>
      <c r="E46" s="1"/>
      <c r="F46" s="2"/>
      <c r="G46" s="3"/>
      <c r="H46" s="8"/>
    </row>
    <row r="47" spans="1:8" x14ac:dyDescent="0.2">
      <c r="A47" s="7"/>
      <c r="B47" s="34"/>
      <c r="C47" s="1"/>
      <c r="D47" s="1"/>
      <c r="E47" s="1"/>
      <c r="F47" s="2"/>
      <c r="G47" s="3"/>
      <c r="H47" s="8"/>
    </row>
    <row r="48" spans="1:8" x14ac:dyDescent="0.2">
      <c r="A48" s="7"/>
      <c r="B48" s="34"/>
      <c r="C48" s="1"/>
      <c r="D48" s="1"/>
      <c r="E48" s="1"/>
      <c r="F48" s="2"/>
      <c r="G48" s="3"/>
      <c r="H48" s="8"/>
    </row>
    <row r="49" spans="1:8" x14ac:dyDescent="0.2">
      <c r="A49" s="7"/>
      <c r="B49" s="34"/>
      <c r="C49" s="1"/>
      <c r="D49" s="1"/>
      <c r="E49" s="1"/>
      <c r="F49" s="2"/>
      <c r="G49" s="3"/>
      <c r="H49" s="8"/>
    </row>
    <row r="50" spans="1:8" x14ac:dyDescent="0.2">
      <c r="A50" s="7"/>
      <c r="B50" s="34"/>
      <c r="C50" s="1"/>
      <c r="D50" s="1"/>
      <c r="E50" s="1"/>
      <c r="F50" s="2"/>
      <c r="G50" s="3"/>
      <c r="H50" s="8"/>
    </row>
    <row r="51" spans="1:8" x14ac:dyDescent="0.2">
      <c r="A51" s="7"/>
      <c r="B51" s="34"/>
      <c r="C51" s="1"/>
      <c r="D51" s="1"/>
      <c r="E51" s="1"/>
      <c r="F51" s="2"/>
      <c r="G51" s="3"/>
      <c r="H51" s="8"/>
    </row>
    <row r="52" spans="1:8" x14ac:dyDescent="0.2">
      <c r="A52" s="7"/>
      <c r="B52" s="34"/>
      <c r="C52" s="1"/>
      <c r="D52" s="1"/>
      <c r="E52" s="1"/>
      <c r="F52" s="2"/>
      <c r="G52" s="3"/>
      <c r="H52" s="8"/>
    </row>
    <row r="53" spans="1:8" x14ac:dyDescent="0.2">
      <c r="A53" s="7"/>
      <c r="B53" s="37"/>
      <c r="C53" s="1"/>
      <c r="D53" s="1"/>
      <c r="E53" s="1"/>
      <c r="F53" s="2"/>
      <c r="G53" s="3"/>
      <c r="H53" s="8"/>
    </row>
    <row r="54" spans="1:8" x14ac:dyDescent="0.2">
      <c r="A54" s="7"/>
      <c r="B54" s="37"/>
      <c r="C54" s="1"/>
      <c r="D54" s="1"/>
      <c r="E54" s="1"/>
      <c r="F54" s="2"/>
      <c r="G54" s="3"/>
      <c r="H54" s="8"/>
    </row>
    <row r="55" spans="1:8" x14ac:dyDescent="0.2">
      <c r="A55" s="7"/>
      <c r="B55" s="37"/>
      <c r="C55" s="1"/>
      <c r="D55" s="1"/>
      <c r="E55" s="1"/>
      <c r="F55" s="2"/>
      <c r="G55" s="3"/>
      <c r="H55" s="8"/>
    </row>
  </sheetData>
  <autoFilter ref="A6:H65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pane ySplit="6" topLeftCell="A64" activePane="bottomLeft" state="frozen"/>
      <selection pane="bottomLeft" activeCell="F79" sqref="F66:F79"/>
    </sheetView>
  </sheetViews>
  <sheetFormatPr baseColWidth="10" defaultColWidth="8.83203125" defaultRowHeight="14" x14ac:dyDescent="0.2"/>
  <cols>
    <col min="1" max="1" width="9.1640625" style="31" bestFit="1" customWidth="1"/>
    <col min="2" max="2" width="22.5" style="38" customWidth="1"/>
    <col min="3" max="3" width="12" style="31" customWidth="1"/>
    <col min="4" max="4" width="10.5" style="31" customWidth="1"/>
    <col min="5" max="5" width="86.83203125" style="31" customWidth="1"/>
    <col min="6" max="6" width="11.6640625" style="82" bestFit="1" customWidth="1"/>
    <col min="7" max="7" width="14.33203125" style="32" customWidth="1"/>
    <col min="8" max="8" width="7.33203125" style="31" bestFit="1" customWidth="1"/>
    <col min="9" max="9" width="8.83203125" style="31"/>
    <col min="10" max="10" width="10.33203125" style="31" bestFit="1" customWidth="1"/>
    <col min="11" max="11" width="10.1640625" style="31" bestFit="1" customWidth="1"/>
    <col min="12" max="16384" width="8.83203125" style="31"/>
  </cols>
  <sheetData>
    <row r="1" spans="1:8" s="55" customFormat="1" ht="13" x14ac:dyDescent="0.15">
      <c r="A1" s="54"/>
      <c r="C1" s="61" t="s">
        <v>333</v>
      </c>
      <c r="D1" s="62"/>
      <c r="E1" s="62"/>
      <c r="F1" s="75"/>
      <c r="G1" s="62"/>
      <c r="H1" s="62" t="s">
        <v>334</v>
      </c>
    </row>
    <row r="2" spans="1:8" s="55" customFormat="1" ht="12.75" customHeight="1" x14ac:dyDescent="0.25">
      <c r="A2" s="54"/>
      <c r="C2" s="117" t="s">
        <v>335</v>
      </c>
      <c r="D2" s="117"/>
      <c r="E2" s="66"/>
      <c r="F2" s="83"/>
      <c r="G2" s="66"/>
      <c r="H2" s="66"/>
    </row>
    <row r="3" spans="1:8" s="55" customFormat="1" ht="12.75" customHeight="1" x14ac:dyDescent="0.25">
      <c r="A3" s="56"/>
      <c r="B3" s="57"/>
      <c r="C3" s="117"/>
      <c r="D3" s="117"/>
      <c r="E3" s="66"/>
      <c r="F3" s="83"/>
      <c r="G3" s="66"/>
      <c r="H3" s="66"/>
    </row>
    <row r="4" spans="1:8" s="60" customFormat="1" ht="25.5" customHeight="1" x14ac:dyDescent="0.2">
      <c r="A4" s="58"/>
      <c r="B4" s="59"/>
      <c r="C4" s="67" t="s">
        <v>347</v>
      </c>
      <c r="D4" s="67"/>
      <c r="E4" s="67"/>
      <c r="F4" s="76"/>
      <c r="G4" s="67"/>
      <c r="H4" s="67"/>
    </row>
    <row r="5" spans="1:8" s="23" customFormat="1" ht="12.75" customHeight="1" x14ac:dyDescent="0.15">
      <c r="A5" s="24"/>
      <c r="B5" s="33"/>
      <c r="C5" s="24"/>
      <c r="D5" s="24"/>
      <c r="E5" s="70" t="s">
        <v>103</v>
      </c>
      <c r="F5" s="77">
        <f>+SUBTOTAL(9,F7:F1048576)</f>
        <v>35759.650000000009</v>
      </c>
      <c r="G5" s="72">
        <f>+SUBTOTAL(9,G7:G1048576)</f>
        <v>811688765.95000005</v>
      </c>
      <c r="H5" s="25"/>
    </row>
    <row r="6" spans="1:8" s="30" customFormat="1" ht="31.5" customHeight="1" x14ac:dyDescent="0.2">
      <c r="A6" s="26" t="s">
        <v>163</v>
      </c>
      <c r="B6" s="27" t="s">
        <v>258</v>
      </c>
      <c r="C6" s="27" t="s">
        <v>259</v>
      </c>
      <c r="D6" s="27" t="s">
        <v>260</v>
      </c>
      <c r="E6" s="27" t="s">
        <v>261</v>
      </c>
      <c r="F6" s="78" t="s">
        <v>104</v>
      </c>
      <c r="G6" s="29" t="s">
        <v>105</v>
      </c>
      <c r="H6" s="28" t="s">
        <v>162</v>
      </c>
    </row>
    <row r="7" spans="1:8" ht="27" x14ac:dyDescent="0.2">
      <c r="A7" s="39" t="s">
        <v>166</v>
      </c>
      <c r="B7" s="34" t="s">
        <v>428</v>
      </c>
      <c r="C7" s="1" t="s">
        <v>177</v>
      </c>
      <c r="D7" s="1">
        <v>1803142</v>
      </c>
      <c r="E7" s="1" t="s">
        <v>374</v>
      </c>
      <c r="F7" s="79">
        <v>97.83</v>
      </c>
      <c r="G7" s="3">
        <v>2222208</v>
      </c>
      <c r="H7" s="8" t="s">
        <v>341</v>
      </c>
    </row>
    <row r="8" spans="1:8" ht="27" x14ac:dyDescent="0.2">
      <c r="A8" s="39" t="s">
        <v>166</v>
      </c>
      <c r="B8" s="34" t="s">
        <v>428</v>
      </c>
      <c r="C8" s="1" t="s">
        <v>177</v>
      </c>
      <c r="D8" s="1">
        <v>1803200</v>
      </c>
      <c r="E8" s="1" t="s">
        <v>375</v>
      </c>
      <c r="F8" s="79">
        <v>195.66</v>
      </c>
      <c r="G8" s="3">
        <v>4444417</v>
      </c>
      <c r="H8" s="8" t="s">
        <v>341</v>
      </c>
    </row>
    <row r="9" spans="1:8" x14ac:dyDescent="0.2">
      <c r="A9" s="39" t="s">
        <v>166</v>
      </c>
      <c r="B9" s="34" t="s">
        <v>428</v>
      </c>
      <c r="C9" s="1" t="s">
        <v>180</v>
      </c>
      <c r="D9" s="1">
        <v>1803326</v>
      </c>
      <c r="E9" s="1" t="s">
        <v>376</v>
      </c>
      <c r="F9" s="79">
        <v>21.13</v>
      </c>
      <c r="G9" s="3">
        <v>479968</v>
      </c>
      <c r="H9" s="8" t="s">
        <v>341</v>
      </c>
    </row>
    <row r="10" spans="1:8" x14ac:dyDescent="0.2">
      <c r="A10" s="39" t="s">
        <v>166</v>
      </c>
      <c r="B10" s="34" t="s">
        <v>428</v>
      </c>
      <c r="C10" s="1" t="s">
        <v>180</v>
      </c>
      <c r="D10" s="1">
        <v>1803326</v>
      </c>
      <c r="E10" s="1" t="s">
        <v>377</v>
      </c>
      <c r="F10" s="79">
        <v>6.6</v>
      </c>
      <c r="G10" s="3">
        <v>149919</v>
      </c>
      <c r="H10" s="8" t="s">
        <v>341</v>
      </c>
    </row>
    <row r="11" spans="1:8" ht="27" x14ac:dyDescent="0.2">
      <c r="A11" s="7" t="s">
        <v>164</v>
      </c>
      <c r="B11" s="34" t="s">
        <v>429</v>
      </c>
      <c r="C11" s="1" t="s">
        <v>0</v>
      </c>
      <c r="D11" s="1">
        <v>1801080</v>
      </c>
      <c r="E11" s="1" t="s">
        <v>378</v>
      </c>
      <c r="F11" s="79">
        <v>156.87</v>
      </c>
      <c r="G11" s="3">
        <v>3555459</v>
      </c>
      <c r="H11" s="8" t="s">
        <v>341</v>
      </c>
    </row>
    <row r="12" spans="1:8" ht="27" x14ac:dyDescent="0.2">
      <c r="A12" s="7" t="s">
        <v>164</v>
      </c>
      <c r="B12" s="34" t="s">
        <v>429</v>
      </c>
      <c r="C12" s="1" t="s">
        <v>0</v>
      </c>
      <c r="D12" s="1">
        <v>1801022</v>
      </c>
      <c r="E12" s="1" t="s">
        <v>379</v>
      </c>
      <c r="F12" s="79">
        <v>78.44</v>
      </c>
      <c r="G12" s="3">
        <v>1777843</v>
      </c>
      <c r="H12" s="8" t="s">
        <v>341</v>
      </c>
    </row>
    <row r="13" spans="1:8" ht="27" x14ac:dyDescent="0.2">
      <c r="A13" s="7" t="s">
        <v>164</v>
      </c>
      <c r="B13" s="34" t="s">
        <v>429</v>
      </c>
      <c r="C13" s="1" t="s">
        <v>0</v>
      </c>
      <c r="D13" s="1">
        <v>1801020</v>
      </c>
      <c r="E13" s="1" t="s">
        <v>380</v>
      </c>
      <c r="F13" s="79">
        <v>78.44</v>
      </c>
      <c r="G13" s="3">
        <v>1777843</v>
      </c>
      <c r="H13" s="8" t="s">
        <v>341</v>
      </c>
    </row>
    <row r="14" spans="1:8" ht="27" x14ac:dyDescent="0.2">
      <c r="A14" s="7" t="s">
        <v>164</v>
      </c>
      <c r="B14" s="34" t="s">
        <v>429</v>
      </c>
      <c r="C14" s="1" t="s">
        <v>0</v>
      </c>
      <c r="D14" s="1">
        <v>1801089</v>
      </c>
      <c r="E14" s="1" t="s">
        <v>381</v>
      </c>
      <c r="F14" s="79">
        <v>147.07</v>
      </c>
      <c r="G14" s="3">
        <v>3333342</v>
      </c>
      <c r="H14" s="8" t="s">
        <v>341</v>
      </c>
    </row>
    <row r="15" spans="1:8" ht="27" x14ac:dyDescent="0.2">
      <c r="A15" s="7" t="s">
        <v>164</v>
      </c>
      <c r="B15" s="34" t="s">
        <v>429</v>
      </c>
      <c r="C15" s="1" t="s">
        <v>0</v>
      </c>
      <c r="D15" s="1">
        <v>1801100</v>
      </c>
      <c r="E15" s="1" t="s">
        <v>382</v>
      </c>
      <c r="F15" s="79">
        <v>147.07</v>
      </c>
      <c r="G15" s="3">
        <v>3333342</v>
      </c>
      <c r="H15" s="8" t="s">
        <v>341</v>
      </c>
    </row>
    <row r="16" spans="1:8" ht="27" x14ac:dyDescent="0.2">
      <c r="A16" s="7" t="s">
        <v>164</v>
      </c>
      <c r="B16" s="34" t="s">
        <v>429</v>
      </c>
      <c r="C16" s="1" t="s">
        <v>0</v>
      </c>
      <c r="D16" s="1">
        <v>1801099</v>
      </c>
      <c r="E16" s="1" t="s">
        <v>383</v>
      </c>
      <c r="F16" s="79">
        <v>156.87</v>
      </c>
      <c r="G16" s="3">
        <v>3555459</v>
      </c>
      <c r="H16" s="8" t="s">
        <v>341</v>
      </c>
    </row>
    <row r="17" spans="1:8" ht="27" x14ac:dyDescent="0.2">
      <c r="A17" s="7" t="s">
        <v>164</v>
      </c>
      <c r="B17" s="34" t="s">
        <v>429</v>
      </c>
      <c r="C17" s="1" t="s">
        <v>0</v>
      </c>
      <c r="D17" s="1">
        <v>1801091</v>
      </c>
      <c r="E17" s="1" t="s">
        <v>384</v>
      </c>
      <c r="F17" s="79">
        <v>156.87</v>
      </c>
      <c r="G17" s="3">
        <v>3555459</v>
      </c>
      <c r="H17" s="8" t="s">
        <v>341</v>
      </c>
    </row>
    <row r="18" spans="1:8" ht="27" x14ac:dyDescent="0.2">
      <c r="A18" s="7" t="s">
        <v>164</v>
      </c>
      <c r="B18" s="34" t="s">
        <v>429</v>
      </c>
      <c r="C18" s="1" t="s">
        <v>0</v>
      </c>
      <c r="D18" s="1">
        <v>1801086</v>
      </c>
      <c r="E18" s="1" t="s">
        <v>385</v>
      </c>
      <c r="F18" s="79">
        <v>147.07</v>
      </c>
      <c r="G18" s="3">
        <v>3333342</v>
      </c>
      <c r="H18" s="8" t="s">
        <v>341</v>
      </c>
    </row>
    <row r="19" spans="1:8" ht="27" x14ac:dyDescent="0.2">
      <c r="A19" s="7" t="s">
        <v>164</v>
      </c>
      <c r="B19" s="34" t="s">
        <v>429</v>
      </c>
      <c r="C19" s="1" t="s">
        <v>6</v>
      </c>
      <c r="D19" s="1">
        <v>1801124</v>
      </c>
      <c r="E19" s="1" t="s">
        <v>386</v>
      </c>
      <c r="F19" s="79">
        <v>617.69000000000005</v>
      </c>
      <c r="G19" s="3">
        <v>13999944</v>
      </c>
      <c r="H19" s="8" t="s">
        <v>341</v>
      </c>
    </row>
    <row r="20" spans="1:8" ht="27" x14ac:dyDescent="0.2">
      <c r="A20" s="7" t="s">
        <v>164</v>
      </c>
      <c r="B20" s="34" t="s">
        <v>429</v>
      </c>
      <c r="C20" s="1" t="s">
        <v>6</v>
      </c>
      <c r="D20" s="1">
        <v>1801121</v>
      </c>
      <c r="E20" s="1" t="s">
        <v>387</v>
      </c>
      <c r="F20" s="79">
        <v>735.35</v>
      </c>
      <c r="G20" s="3">
        <v>16666708</v>
      </c>
      <c r="H20" s="8" t="s">
        <v>341</v>
      </c>
    </row>
    <row r="21" spans="1:8" ht="27" x14ac:dyDescent="0.2">
      <c r="A21" s="7" t="s">
        <v>164</v>
      </c>
      <c r="B21" s="34" t="s">
        <v>429</v>
      </c>
      <c r="C21" s="1" t="s">
        <v>6</v>
      </c>
      <c r="D21" s="1">
        <v>1801126</v>
      </c>
      <c r="E21" s="1" t="s">
        <v>388</v>
      </c>
      <c r="F21" s="79">
        <v>784.37</v>
      </c>
      <c r="G21" s="3">
        <v>17777746</v>
      </c>
      <c r="H21" s="8" t="s">
        <v>341</v>
      </c>
    </row>
    <row r="22" spans="1:8" ht="27" x14ac:dyDescent="0.2">
      <c r="A22" s="7" t="s">
        <v>164</v>
      </c>
      <c r="B22" s="34" t="s">
        <v>429</v>
      </c>
      <c r="C22" s="1" t="s">
        <v>6</v>
      </c>
      <c r="D22" s="1">
        <v>1801134</v>
      </c>
      <c r="E22" s="1" t="s">
        <v>389</v>
      </c>
      <c r="F22" s="79">
        <v>686.32</v>
      </c>
      <c r="G22" s="3">
        <v>15555443</v>
      </c>
      <c r="H22" s="8" t="s">
        <v>341</v>
      </c>
    </row>
    <row r="23" spans="1:8" ht="27" x14ac:dyDescent="0.2">
      <c r="A23" s="7" t="s">
        <v>164</v>
      </c>
      <c r="B23" s="34" t="s">
        <v>429</v>
      </c>
      <c r="C23" s="1" t="s">
        <v>6</v>
      </c>
      <c r="D23" s="1">
        <v>1801144</v>
      </c>
      <c r="E23" s="1" t="s">
        <v>390</v>
      </c>
      <c r="F23" s="79">
        <v>490.23</v>
      </c>
      <c r="G23" s="3">
        <v>11111062.950000001</v>
      </c>
      <c r="H23" s="8" t="s">
        <v>341</v>
      </c>
    </row>
    <row r="24" spans="1:8" ht="27" x14ac:dyDescent="0.2">
      <c r="A24" s="7" t="s">
        <v>164</v>
      </c>
      <c r="B24" s="34" t="s">
        <v>429</v>
      </c>
      <c r="C24" s="1" t="s">
        <v>6</v>
      </c>
      <c r="D24" s="1">
        <v>1801151</v>
      </c>
      <c r="E24" s="1" t="s">
        <v>391</v>
      </c>
      <c r="F24" s="79">
        <v>294.14</v>
      </c>
      <c r="G24" s="3">
        <v>6666683</v>
      </c>
      <c r="H24" s="8" t="s">
        <v>341</v>
      </c>
    </row>
    <row r="25" spans="1:8" ht="27" x14ac:dyDescent="0.2">
      <c r="A25" s="7" t="s">
        <v>164</v>
      </c>
      <c r="B25" s="34" t="s">
        <v>429</v>
      </c>
      <c r="C25" s="1" t="s">
        <v>6</v>
      </c>
      <c r="D25" s="1">
        <v>1801193</v>
      </c>
      <c r="E25" s="1" t="s">
        <v>392</v>
      </c>
      <c r="F25" s="79">
        <v>2433.5300000000002</v>
      </c>
      <c r="G25" s="3">
        <v>55155957</v>
      </c>
      <c r="H25" s="8" t="s">
        <v>341</v>
      </c>
    </row>
    <row r="26" spans="1:8" ht="27" x14ac:dyDescent="0.2">
      <c r="A26" s="7" t="s">
        <v>164</v>
      </c>
      <c r="B26" s="34" t="s">
        <v>429</v>
      </c>
      <c r="C26" s="1" t="s">
        <v>46</v>
      </c>
      <c r="D26" s="1">
        <v>1801439</v>
      </c>
      <c r="E26" s="1" t="s">
        <v>393</v>
      </c>
      <c r="F26" s="79">
        <v>245.12</v>
      </c>
      <c r="G26" s="3">
        <v>5555645</v>
      </c>
      <c r="H26" s="8" t="s">
        <v>341</v>
      </c>
    </row>
    <row r="27" spans="1:8" ht="27" x14ac:dyDescent="0.2">
      <c r="A27" s="7" t="s">
        <v>164</v>
      </c>
      <c r="B27" s="34" t="s">
        <v>429</v>
      </c>
      <c r="C27" s="1" t="s">
        <v>46</v>
      </c>
      <c r="D27" s="1">
        <v>1801439</v>
      </c>
      <c r="E27" s="1" t="s">
        <v>394</v>
      </c>
      <c r="F27" s="79">
        <v>78.44</v>
      </c>
      <c r="G27" s="3">
        <v>1777843</v>
      </c>
      <c r="H27" s="8" t="s">
        <v>341</v>
      </c>
    </row>
    <row r="28" spans="1:8" ht="27" x14ac:dyDescent="0.2">
      <c r="A28" s="7" t="s">
        <v>164</v>
      </c>
      <c r="B28" s="34" t="s">
        <v>429</v>
      </c>
      <c r="C28" s="1" t="s">
        <v>46</v>
      </c>
      <c r="D28" s="1">
        <v>1801439</v>
      </c>
      <c r="E28" s="1" t="s">
        <v>395</v>
      </c>
      <c r="F28" s="79">
        <v>475.53</v>
      </c>
      <c r="G28" s="3">
        <v>10777887</v>
      </c>
      <c r="H28" s="8" t="s">
        <v>341</v>
      </c>
    </row>
    <row r="29" spans="1:8" ht="27" x14ac:dyDescent="0.2">
      <c r="A29" s="7" t="s">
        <v>165</v>
      </c>
      <c r="B29" s="34" t="s">
        <v>429</v>
      </c>
      <c r="C29" s="1" t="s">
        <v>169</v>
      </c>
      <c r="D29" s="1">
        <v>1802192</v>
      </c>
      <c r="E29" s="1" t="s">
        <v>396</v>
      </c>
      <c r="F29" s="79">
        <v>2445.69</v>
      </c>
      <c r="G29" s="3">
        <v>55456021</v>
      </c>
      <c r="H29" s="8" t="s">
        <v>341</v>
      </c>
    </row>
    <row r="30" spans="1:8" ht="27" x14ac:dyDescent="0.2">
      <c r="A30" s="7" t="s">
        <v>165</v>
      </c>
      <c r="B30" s="34" t="s">
        <v>429</v>
      </c>
      <c r="C30" s="1" t="s">
        <v>169</v>
      </c>
      <c r="D30" s="1">
        <v>1802167</v>
      </c>
      <c r="E30" s="1" t="s">
        <v>397</v>
      </c>
      <c r="F30" s="79">
        <v>490.02</v>
      </c>
      <c r="G30" s="3">
        <v>11111204</v>
      </c>
      <c r="H30" s="8" t="s">
        <v>341</v>
      </c>
    </row>
    <row r="31" spans="1:8" ht="27" x14ac:dyDescent="0.2">
      <c r="A31" s="7" t="s">
        <v>165</v>
      </c>
      <c r="B31" s="34" t="s">
        <v>429</v>
      </c>
      <c r="C31" s="1" t="s">
        <v>169</v>
      </c>
      <c r="D31" s="1">
        <v>1802146</v>
      </c>
      <c r="E31" s="1" t="s">
        <v>398</v>
      </c>
      <c r="F31" s="79">
        <v>490.02</v>
      </c>
      <c r="G31" s="3">
        <v>11111204</v>
      </c>
      <c r="H31" s="8" t="s">
        <v>341</v>
      </c>
    </row>
    <row r="32" spans="1:8" ht="27" x14ac:dyDescent="0.2">
      <c r="A32" s="7" t="s">
        <v>165</v>
      </c>
      <c r="B32" s="34" t="s">
        <v>429</v>
      </c>
      <c r="C32" s="1" t="s">
        <v>169</v>
      </c>
      <c r="D32" s="1">
        <v>1802138</v>
      </c>
      <c r="E32" s="1" t="s">
        <v>399</v>
      </c>
      <c r="F32" s="79">
        <v>784.03</v>
      </c>
      <c r="G32" s="3">
        <v>17777880</v>
      </c>
      <c r="H32" s="8" t="s">
        <v>341</v>
      </c>
    </row>
    <row r="33" spans="1:8" ht="27" x14ac:dyDescent="0.2">
      <c r="A33" s="7" t="s">
        <v>165</v>
      </c>
      <c r="B33" s="34" t="s">
        <v>429</v>
      </c>
      <c r="C33" s="1" t="s">
        <v>169</v>
      </c>
      <c r="D33" s="1">
        <v>1802134</v>
      </c>
      <c r="E33" s="1" t="s">
        <v>400</v>
      </c>
      <c r="F33" s="79">
        <v>735.02</v>
      </c>
      <c r="G33" s="3">
        <v>16666579</v>
      </c>
      <c r="H33" s="8" t="s">
        <v>341</v>
      </c>
    </row>
    <row r="34" spans="1:8" ht="27" x14ac:dyDescent="0.2">
      <c r="A34" s="7" t="s">
        <v>165</v>
      </c>
      <c r="B34" s="34" t="s">
        <v>429</v>
      </c>
      <c r="C34" s="1" t="s">
        <v>169</v>
      </c>
      <c r="D34" s="1">
        <v>1802121</v>
      </c>
      <c r="E34" s="1" t="s">
        <v>401</v>
      </c>
      <c r="F34" s="79">
        <v>686.02</v>
      </c>
      <c r="G34" s="3">
        <v>15555504</v>
      </c>
      <c r="H34" s="8" t="s">
        <v>341</v>
      </c>
    </row>
    <row r="35" spans="1:8" ht="27" x14ac:dyDescent="0.2">
      <c r="A35" s="7" t="s">
        <v>165</v>
      </c>
      <c r="B35" s="34" t="s">
        <v>429</v>
      </c>
      <c r="C35" s="1" t="s">
        <v>169</v>
      </c>
      <c r="D35" s="1">
        <v>1802102</v>
      </c>
      <c r="E35" s="1" t="s">
        <v>402</v>
      </c>
      <c r="F35" s="79">
        <v>156.80000000000001</v>
      </c>
      <c r="G35" s="3">
        <v>3555440</v>
      </c>
      <c r="H35" s="8" t="s">
        <v>341</v>
      </c>
    </row>
    <row r="36" spans="1:8" ht="27" x14ac:dyDescent="0.2">
      <c r="A36" s="7" t="s">
        <v>165</v>
      </c>
      <c r="B36" s="34" t="s">
        <v>429</v>
      </c>
      <c r="C36" s="1" t="s">
        <v>169</v>
      </c>
      <c r="D36" s="1">
        <v>1802098</v>
      </c>
      <c r="E36" s="1" t="s">
        <v>403</v>
      </c>
      <c r="F36" s="79">
        <v>294.01</v>
      </c>
      <c r="G36" s="3">
        <v>6666677</v>
      </c>
      <c r="H36" s="8" t="s">
        <v>341</v>
      </c>
    </row>
    <row r="37" spans="1:8" ht="27" x14ac:dyDescent="0.2">
      <c r="A37" s="7" t="s">
        <v>165</v>
      </c>
      <c r="B37" s="34" t="s">
        <v>429</v>
      </c>
      <c r="C37" s="1" t="s">
        <v>169</v>
      </c>
      <c r="D37" s="1">
        <v>1802080</v>
      </c>
      <c r="E37" s="1" t="s">
        <v>404</v>
      </c>
      <c r="F37" s="79">
        <v>156.80000000000001</v>
      </c>
      <c r="G37" s="3">
        <v>3555440</v>
      </c>
      <c r="H37" s="8" t="s">
        <v>341</v>
      </c>
    </row>
    <row r="38" spans="1:8" ht="27" x14ac:dyDescent="0.2">
      <c r="A38" s="7" t="s">
        <v>165</v>
      </c>
      <c r="B38" s="34" t="s">
        <v>429</v>
      </c>
      <c r="C38" s="1" t="s">
        <v>169</v>
      </c>
      <c r="D38" s="1">
        <v>1802031</v>
      </c>
      <c r="E38" s="1" t="s">
        <v>405</v>
      </c>
      <c r="F38" s="79">
        <v>147</v>
      </c>
      <c r="G38" s="3">
        <v>3333225</v>
      </c>
      <c r="H38" s="8" t="s">
        <v>341</v>
      </c>
    </row>
    <row r="39" spans="1:8" ht="27" x14ac:dyDescent="0.2">
      <c r="A39" s="7" t="s">
        <v>165</v>
      </c>
      <c r="B39" s="34" t="s">
        <v>429</v>
      </c>
      <c r="C39" s="1" t="s">
        <v>169</v>
      </c>
      <c r="D39" s="1">
        <v>1802027</v>
      </c>
      <c r="E39" s="1" t="s">
        <v>406</v>
      </c>
      <c r="F39" s="79">
        <v>147</v>
      </c>
      <c r="G39" s="3">
        <v>3333225</v>
      </c>
      <c r="H39" s="8" t="s">
        <v>341</v>
      </c>
    </row>
    <row r="40" spans="1:8" ht="27" x14ac:dyDescent="0.2">
      <c r="A40" s="7" t="s">
        <v>165</v>
      </c>
      <c r="B40" s="34" t="s">
        <v>429</v>
      </c>
      <c r="C40" s="1" t="s">
        <v>169</v>
      </c>
      <c r="D40" s="1">
        <v>1802026</v>
      </c>
      <c r="E40" s="1" t="s">
        <v>407</v>
      </c>
      <c r="F40" s="79">
        <v>78.400000000000006</v>
      </c>
      <c r="G40" s="3">
        <v>1777720</v>
      </c>
      <c r="H40" s="8" t="s">
        <v>341</v>
      </c>
    </row>
    <row r="41" spans="1:8" ht="27" x14ac:dyDescent="0.2">
      <c r="A41" s="7" t="s">
        <v>165</v>
      </c>
      <c r="B41" s="34" t="s">
        <v>429</v>
      </c>
      <c r="C41" s="1" t="s">
        <v>169</v>
      </c>
      <c r="D41" s="1">
        <v>1802022</v>
      </c>
      <c r="E41" s="1" t="s">
        <v>408</v>
      </c>
      <c r="F41" s="79">
        <v>147</v>
      </c>
      <c r="G41" s="3">
        <v>3333225</v>
      </c>
      <c r="H41" s="8" t="s">
        <v>341</v>
      </c>
    </row>
    <row r="42" spans="1:8" ht="27" x14ac:dyDescent="0.2">
      <c r="A42" s="7" t="s">
        <v>165</v>
      </c>
      <c r="B42" s="34" t="s">
        <v>429</v>
      </c>
      <c r="C42" s="1" t="s">
        <v>169</v>
      </c>
      <c r="D42" s="1">
        <v>1802021</v>
      </c>
      <c r="E42" s="1" t="s">
        <v>409</v>
      </c>
      <c r="F42" s="79">
        <v>78.400000000000006</v>
      </c>
      <c r="G42" s="3">
        <v>1777720</v>
      </c>
      <c r="H42" s="8" t="s">
        <v>341</v>
      </c>
    </row>
    <row r="43" spans="1:8" ht="27" x14ac:dyDescent="0.2">
      <c r="A43" s="7" t="s">
        <v>165</v>
      </c>
      <c r="B43" s="34" t="s">
        <v>429</v>
      </c>
      <c r="C43" s="1" t="s">
        <v>207</v>
      </c>
      <c r="D43" s="1">
        <v>1802301</v>
      </c>
      <c r="E43" s="1" t="s">
        <v>410</v>
      </c>
      <c r="F43" s="79">
        <v>156.80000000000001</v>
      </c>
      <c r="G43" s="3">
        <v>3555440</v>
      </c>
      <c r="H43" s="8" t="s">
        <v>341</v>
      </c>
    </row>
    <row r="44" spans="1:8" ht="27" x14ac:dyDescent="0.2">
      <c r="A44" s="7" t="s">
        <v>165</v>
      </c>
      <c r="B44" s="34" t="s">
        <v>429</v>
      </c>
      <c r="C44" s="1" t="s">
        <v>207</v>
      </c>
      <c r="D44" s="1">
        <v>1802262</v>
      </c>
      <c r="E44" s="1" t="s">
        <v>411</v>
      </c>
      <c r="F44" s="79">
        <v>710.52</v>
      </c>
      <c r="G44" s="3">
        <v>16111041</v>
      </c>
      <c r="H44" s="8" t="s">
        <v>341</v>
      </c>
    </row>
    <row r="45" spans="1:8" ht="27" x14ac:dyDescent="0.2">
      <c r="A45" s="7" t="s">
        <v>165</v>
      </c>
      <c r="B45" s="34" t="s">
        <v>429</v>
      </c>
      <c r="C45" s="1" t="s">
        <v>207</v>
      </c>
      <c r="D45" s="1">
        <v>1802308</v>
      </c>
      <c r="E45" s="1" t="s">
        <v>412</v>
      </c>
      <c r="F45" s="79">
        <v>147</v>
      </c>
      <c r="G45" s="3">
        <v>3333225</v>
      </c>
      <c r="H45" s="8" t="s">
        <v>341</v>
      </c>
    </row>
    <row r="46" spans="1:8" ht="27" x14ac:dyDescent="0.2">
      <c r="A46" s="7" t="s">
        <v>165</v>
      </c>
      <c r="B46" s="34" t="s">
        <v>429</v>
      </c>
      <c r="C46" s="1" t="s">
        <v>207</v>
      </c>
      <c r="D46" s="1">
        <v>1802282</v>
      </c>
      <c r="E46" s="1" t="s">
        <v>413</v>
      </c>
      <c r="F46" s="79">
        <v>490.01</v>
      </c>
      <c r="G46" s="3">
        <v>11110977</v>
      </c>
      <c r="H46" s="8" t="s">
        <v>341</v>
      </c>
    </row>
    <row r="47" spans="1:8" ht="27" x14ac:dyDescent="0.2">
      <c r="A47" s="7" t="s">
        <v>165</v>
      </c>
      <c r="B47" s="34" t="s">
        <v>429</v>
      </c>
      <c r="C47" s="1" t="s">
        <v>207</v>
      </c>
      <c r="D47" s="1">
        <v>1802288</v>
      </c>
      <c r="E47" s="1" t="s">
        <v>414</v>
      </c>
      <c r="F47" s="79">
        <v>294.01</v>
      </c>
      <c r="G47" s="3">
        <v>6666677</v>
      </c>
      <c r="H47" s="8" t="s">
        <v>341</v>
      </c>
    </row>
    <row r="48" spans="1:8" ht="27" x14ac:dyDescent="0.2">
      <c r="A48" s="7" t="s">
        <v>165</v>
      </c>
      <c r="B48" s="34" t="s">
        <v>429</v>
      </c>
      <c r="C48" s="1" t="s">
        <v>207</v>
      </c>
      <c r="D48" s="1">
        <v>1802293</v>
      </c>
      <c r="E48" s="1" t="s">
        <v>415</v>
      </c>
      <c r="F48" s="79">
        <v>156.80000000000001</v>
      </c>
      <c r="G48" s="3">
        <v>3555440</v>
      </c>
      <c r="H48" s="8" t="s">
        <v>341</v>
      </c>
    </row>
    <row r="49" spans="1:8" ht="27" x14ac:dyDescent="0.2">
      <c r="A49" s="7" t="s">
        <v>165</v>
      </c>
      <c r="B49" s="34" t="s">
        <v>429</v>
      </c>
      <c r="C49" s="1" t="s">
        <v>207</v>
      </c>
      <c r="D49" s="1">
        <v>1802294</v>
      </c>
      <c r="E49" s="1" t="s">
        <v>416</v>
      </c>
      <c r="F49" s="79">
        <v>147</v>
      </c>
      <c r="G49" s="3">
        <v>3333225</v>
      </c>
      <c r="H49" s="8" t="s">
        <v>341</v>
      </c>
    </row>
    <row r="50" spans="1:8" ht="27" x14ac:dyDescent="0.2">
      <c r="A50" s="7" t="s">
        <v>165</v>
      </c>
      <c r="B50" s="34" t="s">
        <v>429</v>
      </c>
      <c r="C50" s="1" t="s">
        <v>207</v>
      </c>
      <c r="D50" s="1">
        <v>1802295</v>
      </c>
      <c r="E50" s="1" t="s">
        <v>417</v>
      </c>
      <c r="F50" s="79">
        <v>156.80000000000001</v>
      </c>
      <c r="G50" s="3">
        <v>3555440</v>
      </c>
      <c r="H50" s="8" t="s">
        <v>341</v>
      </c>
    </row>
    <row r="51" spans="1:8" ht="27" x14ac:dyDescent="0.2">
      <c r="A51" s="7" t="s">
        <v>165</v>
      </c>
      <c r="B51" s="34" t="s">
        <v>429</v>
      </c>
      <c r="C51" s="1" t="s">
        <v>207</v>
      </c>
      <c r="D51" s="1">
        <v>1802297</v>
      </c>
      <c r="E51" s="1" t="s">
        <v>418</v>
      </c>
      <c r="F51" s="79">
        <v>78.400000000000006</v>
      </c>
      <c r="G51" s="3">
        <v>1777720</v>
      </c>
      <c r="H51" s="8" t="s">
        <v>341</v>
      </c>
    </row>
    <row r="52" spans="1:8" ht="27" x14ac:dyDescent="0.2">
      <c r="A52" s="7" t="s">
        <v>165</v>
      </c>
      <c r="B52" s="34" t="s">
        <v>429</v>
      </c>
      <c r="C52" s="1" t="s">
        <v>207</v>
      </c>
      <c r="D52" s="1">
        <v>1802300</v>
      </c>
      <c r="E52" s="1" t="s">
        <v>419</v>
      </c>
      <c r="F52" s="79">
        <v>784.02</v>
      </c>
      <c r="G52" s="3">
        <v>17777654</v>
      </c>
      <c r="H52" s="8" t="s">
        <v>341</v>
      </c>
    </row>
    <row r="53" spans="1:8" ht="27" x14ac:dyDescent="0.2">
      <c r="A53" s="7" t="s">
        <v>165</v>
      </c>
      <c r="B53" s="34" t="s">
        <v>429</v>
      </c>
      <c r="C53" s="1" t="s">
        <v>207</v>
      </c>
      <c r="D53" s="1">
        <v>1802277</v>
      </c>
      <c r="E53" s="1" t="s">
        <v>420</v>
      </c>
      <c r="F53" s="79">
        <v>735.02</v>
      </c>
      <c r="G53" s="3">
        <v>16666579</v>
      </c>
      <c r="H53" s="8" t="s">
        <v>341</v>
      </c>
    </row>
    <row r="54" spans="1:8" ht="27" x14ac:dyDescent="0.2">
      <c r="A54" s="7" t="s">
        <v>165</v>
      </c>
      <c r="B54" s="34" t="s">
        <v>429</v>
      </c>
      <c r="C54" s="1" t="s">
        <v>207</v>
      </c>
      <c r="D54" s="1">
        <v>1802281</v>
      </c>
      <c r="E54" s="1" t="s">
        <v>421</v>
      </c>
      <c r="F54" s="79">
        <v>686.02</v>
      </c>
      <c r="G54" s="3">
        <v>15555504</v>
      </c>
      <c r="H54" s="8" t="s">
        <v>341</v>
      </c>
    </row>
    <row r="55" spans="1:8" ht="27" x14ac:dyDescent="0.2">
      <c r="A55" s="7" t="s">
        <v>165</v>
      </c>
      <c r="B55" s="34" t="s">
        <v>429</v>
      </c>
      <c r="C55" s="4" t="s">
        <v>207</v>
      </c>
      <c r="D55" s="1">
        <v>1802306</v>
      </c>
      <c r="E55" s="1" t="s">
        <v>422</v>
      </c>
      <c r="F55" s="79">
        <v>147</v>
      </c>
      <c r="G55" s="3">
        <v>3333225</v>
      </c>
      <c r="H55" s="8" t="s">
        <v>341</v>
      </c>
    </row>
    <row r="56" spans="1:8" ht="27" x14ac:dyDescent="0.2">
      <c r="A56" s="7" t="s">
        <v>165</v>
      </c>
      <c r="B56" s="34" t="s">
        <v>429</v>
      </c>
      <c r="C56" s="1" t="s">
        <v>171</v>
      </c>
      <c r="D56" s="1">
        <v>1802379</v>
      </c>
      <c r="E56" s="1" t="s">
        <v>423</v>
      </c>
      <c r="F56" s="79">
        <v>245.01</v>
      </c>
      <c r="G56" s="3">
        <v>5555602</v>
      </c>
      <c r="H56" s="8" t="s">
        <v>341</v>
      </c>
    </row>
    <row r="57" spans="1:8" ht="27" x14ac:dyDescent="0.2">
      <c r="A57" s="7" t="s">
        <v>165</v>
      </c>
      <c r="B57" s="34" t="s">
        <v>429</v>
      </c>
      <c r="C57" s="1" t="s">
        <v>171</v>
      </c>
      <c r="D57" s="1">
        <v>1802379</v>
      </c>
      <c r="E57" s="1" t="s">
        <v>424</v>
      </c>
      <c r="F57" s="79">
        <v>78.400000000000006</v>
      </c>
      <c r="G57" s="3">
        <v>1777720</v>
      </c>
      <c r="H57" s="8" t="s">
        <v>341</v>
      </c>
    </row>
    <row r="58" spans="1:8" ht="27" x14ac:dyDescent="0.2">
      <c r="A58" s="7" t="s">
        <v>165</v>
      </c>
      <c r="B58" s="34" t="s">
        <v>429</v>
      </c>
      <c r="C58" s="1" t="s">
        <v>171</v>
      </c>
      <c r="D58" s="1">
        <v>1802379</v>
      </c>
      <c r="E58" s="1" t="s">
        <v>425</v>
      </c>
      <c r="F58" s="79">
        <v>475.32</v>
      </c>
      <c r="G58" s="3">
        <v>10777881</v>
      </c>
      <c r="H58" s="8" t="s">
        <v>341</v>
      </c>
    </row>
    <row r="59" spans="1:8" ht="27" x14ac:dyDescent="0.2">
      <c r="A59" s="39" t="s">
        <v>166</v>
      </c>
      <c r="B59" s="34" t="s">
        <v>429</v>
      </c>
      <c r="C59" s="1" t="s">
        <v>183</v>
      </c>
      <c r="D59" s="1">
        <v>1803063</v>
      </c>
      <c r="E59" s="1" t="s">
        <v>426</v>
      </c>
      <c r="F59" s="79">
        <v>2452.3000000000002</v>
      </c>
      <c r="G59" s="3">
        <v>55703995</v>
      </c>
      <c r="H59" s="8" t="s">
        <v>341</v>
      </c>
    </row>
    <row r="60" spans="1:8" x14ac:dyDescent="0.2">
      <c r="A60" s="39" t="s">
        <v>166</v>
      </c>
      <c r="B60" s="34" t="s">
        <v>429</v>
      </c>
      <c r="C60" s="1" t="s">
        <v>177</v>
      </c>
      <c r="D60" s="1">
        <v>1803197</v>
      </c>
      <c r="E60" s="1" t="s">
        <v>427</v>
      </c>
      <c r="F60" s="79">
        <v>203.39</v>
      </c>
      <c r="G60" s="3">
        <v>4620004</v>
      </c>
      <c r="H60" s="8" t="s">
        <v>341</v>
      </c>
    </row>
    <row r="61" spans="1:8" ht="27" x14ac:dyDescent="0.2">
      <c r="A61" s="7" t="s">
        <v>165</v>
      </c>
      <c r="B61" s="34" t="s">
        <v>431</v>
      </c>
      <c r="C61" s="1" t="s">
        <v>207</v>
      </c>
      <c r="D61" s="1">
        <v>1802276</v>
      </c>
      <c r="E61" s="1" t="s">
        <v>430</v>
      </c>
      <c r="F61" s="79">
        <v>422.05</v>
      </c>
      <c r="G61" s="3">
        <v>9569984</v>
      </c>
      <c r="H61" s="8" t="s">
        <v>342</v>
      </c>
    </row>
    <row r="62" spans="1:8" x14ac:dyDescent="0.2">
      <c r="A62" s="39" t="s">
        <v>166</v>
      </c>
      <c r="B62" s="34" t="s">
        <v>434</v>
      </c>
      <c r="C62" s="1" t="s">
        <v>183</v>
      </c>
      <c r="D62" s="1">
        <v>1803011</v>
      </c>
      <c r="E62" s="1" t="s">
        <v>432</v>
      </c>
      <c r="F62" s="79">
        <v>301.12</v>
      </c>
      <c r="G62" s="3">
        <v>6839941</v>
      </c>
      <c r="H62" s="8" t="s">
        <v>342</v>
      </c>
    </row>
    <row r="63" spans="1:8" x14ac:dyDescent="0.2">
      <c r="A63" s="39" t="s">
        <v>166</v>
      </c>
      <c r="B63" s="34" t="s">
        <v>434</v>
      </c>
      <c r="C63" s="1" t="s">
        <v>183</v>
      </c>
      <c r="D63" s="1">
        <v>1803050</v>
      </c>
      <c r="E63" s="1" t="s">
        <v>433</v>
      </c>
      <c r="F63" s="79">
        <v>1812.72</v>
      </c>
      <c r="G63" s="3">
        <v>41175935</v>
      </c>
      <c r="H63" s="8" t="s">
        <v>342</v>
      </c>
    </row>
    <row r="64" spans="1:8" ht="26" x14ac:dyDescent="0.2">
      <c r="A64" s="39" t="s">
        <v>166</v>
      </c>
      <c r="B64" s="34" t="s">
        <v>436</v>
      </c>
      <c r="C64" s="1" t="s">
        <v>180</v>
      </c>
      <c r="D64" s="1">
        <v>1803222</v>
      </c>
      <c r="E64" s="1" t="s">
        <v>435</v>
      </c>
      <c r="F64" s="79">
        <v>737.13</v>
      </c>
      <c r="G64" s="3">
        <v>16743908</v>
      </c>
      <c r="H64" s="8" t="s">
        <v>342</v>
      </c>
    </row>
    <row r="65" spans="1:11" ht="27" x14ac:dyDescent="0.2">
      <c r="A65" s="7" t="s">
        <v>165</v>
      </c>
      <c r="B65" s="36" t="s">
        <v>438</v>
      </c>
      <c r="C65" s="1" t="s">
        <v>169</v>
      </c>
      <c r="D65" s="1">
        <v>1802041</v>
      </c>
      <c r="E65" s="1" t="s">
        <v>437</v>
      </c>
      <c r="F65" s="79">
        <v>147</v>
      </c>
      <c r="G65" s="3">
        <v>3333225</v>
      </c>
      <c r="H65" s="8" t="s">
        <v>444</v>
      </c>
    </row>
    <row r="66" spans="1:11" s="110" customFormat="1" x14ac:dyDescent="0.2">
      <c r="A66" s="104" t="s">
        <v>463</v>
      </c>
      <c r="B66" s="105" t="s">
        <v>434</v>
      </c>
      <c r="C66" s="113" t="s">
        <v>505</v>
      </c>
      <c r="D66" s="106">
        <v>1804180</v>
      </c>
      <c r="E66" s="106" t="s">
        <v>461</v>
      </c>
      <c r="F66" s="107">
        <v>2359.56</v>
      </c>
      <c r="G66" s="108">
        <v>53679990</v>
      </c>
      <c r="H66" s="109" t="s">
        <v>342</v>
      </c>
    </row>
    <row r="67" spans="1:11" s="110" customFormat="1" ht="27" x14ac:dyDescent="0.2">
      <c r="A67" s="104" t="s">
        <v>463</v>
      </c>
      <c r="B67" s="105" t="s">
        <v>434</v>
      </c>
      <c r="C67" s="113" t="s">
        <v>505</v>
      </c>
      <c r="D67" s="106">
        <v>1804127</v>
      </c>
      <c r="E67" s="106" t="s">
        <v>462</v>
      </c>
      <c r="F67" s="107">
        <v>434.29</v>
      </c>
      <c r="G67" s="108">
        <v>9880097.5</v>
      </c>
      <c r="H67" s="109" t="s">
        <v>342</v>
      </c>
    </row>
    <row r="68" spans="1:11" s="110" customFormat="1" ht="26" x14ac:dyDescent="0.2">
      <c r="A68" s="104" t="s">
        <v>463</v>
      </c>
      <c r="B68" s="105" t="s">
        <v>436</v>
      </c>
      <c r="C68" s="106" t="s">
        <v>508</v>
      </c>
      <c r="D68" s="106">
        <v>1804325</v>
      </c>
      <c r="E68" s="106" t="s">
        <v>558</v>
      </c>
      <c r="F68" s="107">
        <v>1104</v>
      </c>
      <c r="G68" s="114">
        <v>25116000</v>
      </c>
      <c r="H68" s="109" t="s">
        <v>342</v>
      </c>
    </row>
    <row r="69" spans="1:11" s="110" customFormat="1" ht="26" x14ac:dyDescent="0.2">
      <c r="A69" s="104" t="s">
        <v>463</v>
      </c>
      <c r="B69" s="105" t="s">
        <v>436</v>
      </c>
      <c r="C69" s="106" t="s">
        <v>508</v>
      </c>
      <c r="D69" s="106">
        <v>1804325</v>
      </c>
      <c r="E69" s="106" t="s">
        <v>559</v>
      </c>
      <c r="F69" s="107">
        <v>239.68</v>
      </c>
      <c r="G69" s="114">
        <v>5452720</v>
      </c>
      <c r="H69" s="109" t="s">
        <v>342</v>
      </c>
    </row>
    <row r="70" spans="1:11" s="110" customFormat="1" x14ac:dyDescent="0.2">
      <c r="A70" s="104" t="s">
        <v>463</v>
      </c>
      <c r="B70" s="105" t="s">
        <v>434</v>
      </c>
      <c r="C70" s="106" t="s">
        <v>508</v>
      </c>
      <c r="D70" s="106">
        <v>1804343</v>
      </c>
      <c r="E70" s="106" t="s">
        <v>556</v>
      </c>
      <c r="F70" s="107">
        <v>2714.9</v>
      </c>
      <c r="G70" s="108">
        <v>61763975</v>
      </c>
      <c r="H70" s="109" t="s">
        <v>342</v>
      </c>
      <c r="K70" s="115"/>
    </row>
    <row r="71" spans="1:11" s="110" customFormat="1" ht="27" x14ac:dyDescent="0.2">
      <c r="A71" s="104" t="s">
        <v>463</v>
      </c>
      <c r="B71" s="105" t="s">
        <v>434</v>
      </c>
      <c r="C71" s="106" t="s">
        <v>508</v>
      </c>
      <c r="D71" s="106">
        <v>1804351</v>
      </c>
      <c r="E71" s="106" t="s">
        <v>557</v>
      </c>
      <c r="F71" s="107">
        <v>1476.92</v>
      </c>
      <c r="G71" s="108">
        <v>33599930</v>
      </c>
      <c r="H71" s="109" t="s">
        <v>342</v>
      </c>
      <c r="K71" s="115"/>
    </row>
    <row r="72" spans="1:11" ht="27" x14ac:dyDescent="0.2">
      <c r="A72" s="104" t="s">
        <v>463</v>
      </c>
      <c r="B72" s="34" t="s">
        <v>429</v>
      </c>
      <c r="C72" s="1" t="s">
        <v>508</v>
      </c>
      <c r="D72" s="1">
        <v>1804262</v>
      </c>
      <c r="E72" s="1" t="s">
        <v>560</v>
      </c>
      <c r="F72" s="79">
        <v>29.3</v>
      </c>
      <c r="G72" s="3">
        <v>666575</v>
      </c>
      <c r="H72" s="8" t="s">
        <v>341</v>
      </c>
      <c r="J72" s="84"/>
    </row>
    <row r="73" spans="1:11" ht="27" x14ac:dyDescent="0.2">
      <c r="A73" s="104" t="s">
        <v>463</v>
      </c>
      <c r="B73" s="34" t="s">
        <v>429</v>
      </c>
      <c r="C73" s="1" t="s">
        <v>508</v>
      </c>
      <c r="D73" s="1">
        <v>1804240</v>
      </c>
      <c r="E73" s="1" t="s">
        <v>561</v>
      </c>
      <c r="F73" s="79">
        <v>48.84</v>
      </c>
      <c r="G73" s="3">
        <v>1111110</v>
      </c>
      <c r="H73" s="8" t="s">
        <v>341</v>
      </c>
      <c r="J73" s="84"/>
    </row>
    <row r="74" spans="1:11" ht="27" x14ac:dyDescent="0.2">
      <c r="A74" s="104" t="s">
        <v>463</v>
      </c>
      <c r="B74" s="34" t="s">
        <v>429</v>
      </c>
      <c r="C74" s="1" t="s">
        <v>508</v>
      </c>
      <c r="D74" s="1">
        <v>1804306</v>
      </c>
      <c r="E74" s="1" t="s">
        <v>562</v>
      </c>
      <c r="F74" s="79">
        <v>166.16</v>
      </c>
      <c r="G74" s="3">
        <v>3780140</v>
      </c>
      <c r="H74" s="8" t="s">
        <v>341</v>
      </c>
      <c r="J74" s="84"/>
    </row>
    <row r="75" spans="1:11" ht="27" x14ac:dyDescent="0.2">
      <c r="A75" s="104" t="s">
        <v>463</v>
      </c>
      <c r="B75" s="34" t="s">
        <v>429</v>
      </c>
      <c r="C75" s="1" t="s">
        <v>490</v>
      </c>
      <c r="D75" s="1">
        <v>1804452</v>
      </c>
      <c r="E75" s="1" t="s">
        <v>563</v>
      </c>
      <c r="F75" s="79">
        <v>14.65</v>
      </c>
      <c r="G75" s="3">
        <v>333287.5</v>
      </c>
      <c r="H75" s="8" t="s">
        <v>341</v>
      </c>
    </row>
    <row r="76" spans="1:11" ht="27" x14ac:dyDescent="0.2">
      <c r="A76" s="104" t="s">
        <v>463</v>
      </c>
      <c r="B76" s="34" t="s">
        <v>429</v>
      </c>
      <c r="C76" s="1" t="s">
        <v>490</v>
      </c>
      <c r="D76" s="1">
        <v>1804452</v>
      </c>
      <c r="E76" s="1" t="s">
        <v>564</v>
      </c>
      <c r="F76" s="79">
        <v>97.68</v>
      </c>
      <c r="G76" s="3">
        <v>2222220</v>
      </c>
      <c r="H76" s="8" t="s">
        <v>341</v>
      </c>
    </row>
    <row r="77" spans="1:11" ht="27" x14ac:dyDescent="0.2">
      <c r="A77" s="104" t="s">
        <v>463</v>
      </c>
      <c r="B77" s="34" t="s">
        <v>429</v>
      </c>
      <c r="C77" s="1" t="s">
        <v>490</v>
      </c>
      <c r="D77" s="1">
        <v>1804452</v>
      </c>
      <c r="E77" s="1" t="s">
        <v>565</v>
      </c>
      <c r="F77" s="79">
        <v>97.68</v>
      </c>
      <c r="G77" s="3">
        <v>2222220</v>
      </c>
      <c r="H77" s="8" t="s">
        <v>341</v>
      </c>
    </row>
    <row r="78" spans="1:11" ht="27" x14ac:dyDescent="0.2">
      <c r="A78" s="104" t="s">
        <v>463</v>
      </c>
      <c r="B78" s="34" t="s">
        <v>429</v>
      </c>
      <c r="C78" s="1" t="s">
        <v>490</v>
      </c>
      <c r="D78" s="1">
        <v>1804452</v>
      </c>
      <c r="E78" s="1" t="s">
        <v>566</v>
      </c>
      <c r="F78" s="79">
        <v>332.11</v>
      </c>
      <c r="G78" s="3">
        <v>7555502.5</v>
      </c>
      <c r="H78" s="8" t="s">
        <v>341</v>
      </c>
    </row>
    <row r="79" spans="1:11" ht="27" x14ac:dyDescent="0.2">
      <c r="A79" s="104" t="s">
        <v>463</v>
      </c>
      <c r="B79" s="34" t="s">
        <v>429</v>
      </c>
      <c r="C79" s="1" t="s">
        <v>490</v>
      </c>
      <c r="D79" s="1">
        <v>1804452</v>
      </c>
      <c r="E79" s="1" t="s">
        <v>567</v>
      </c>
      <c r="F79" s="79">
        <v>13.19</v>
      </c>
      <c r="G79" s="3">
        <v>300072.5</v>
      </c>
      <c r="H79" s="8" t="s">
        <v>341</v>
      </c>
    </row>
    <row r="80" spans="1:11" x14ac:dyDescent="0.2">
      <c r="A80" s="7"/>
      <c r="B80" s="34"/>
      <c r="C80" s="1"/>
      <c r="D80" s="1"/>
      <c r="E80" s="1"/>
      <c r="F80" s="79"/>
      <c r="G80" s="3"/>
      <c r="H80" s="8"/>
    </row>
    <row r="81" spans="1:8" x14ac:dyDescent="0.2">
      <c r="A81" s="7"/>
      <c r="B81" s="34"/>
      <c r="C81" s="1"/>
      <c r="D81" s="1"/>
      <c r="E81" s="1"/>
      <c r="F81" s="79"/>
      <c r="G81" s="3"/>
      <c r="H81" s="8"/>
    </row>
    <row r="82" spans="1:8" x14ac:dyDescent="0.2">
      <c r="A82" s="7"/>
      <c r="B82" s="34"/>
      <c r="C82" s="1"/>
      <c r="D82" s="1"/>
      <c r="E82" s="1"/>
      <c r="F82" s="79"/>
      <c r="G82" s="3"/>
      <c r="H82" s="8"/>
    </row>
    <row r="83" spans="1:8" x14ac:dyDescent="0.2">
      <c r="A83" s="7"/>
      <c r="B83" s="34"/>
      <c r="C83" s="1"/>
      <c r="D83" s="1"/>
      <c r="E83" s="1"/>
      <c r="F83" s="79"/>
      <c r="G83" s="3"/>
      <c r="H83" s="8"/>
    </row>
    <row r="84" spans="1:8" x14ac:dyDescent="0.2">
      <c r="A84" s="7"/>
      <c r="B84" s="34"/>
      <c r="C84" s="1"/>
      <c r="D84" s="1"/>
      <c r="E84" s="1"/>
      <c r="F84" s="79"/>
      <c r="G84" s="3"/>
      <c r="H84" s="8"/>
    </row>
    <row r="85" spans="1:8" x14ac:dyDescent="0.2">
      <c r="A85" s="7"/>
      <c r="B85" s="37"/>
      <c r="C85" s="1"/>
      <c r="D85" s="1"/>
      <c r="E85" s="1"/>
      <c r="F85" s="79"/>
      <c r="G85" s="3"/>
      <c r="H85" s="8"/>
    </row>
    <row r="86" spans="1:8" x14ac:dyDescent="0.2">
      <c r="A86" s="7"/>
      <c r="B86" s="37"/>
      <c r="C86" s="1"/>
      <c r="D86" s="1"/>
      <c r="E86" s="1"/>
      <c r="F86" s="79"/>
      <c r="G86" s="3"/>
      <c r="H86" s="8"/>
    </row>
    <row r="87" spans="1:8" x14ac:dyDescent="0.2">
      <c r="A87" s="7"/>
      <c r="B87" s="37"/>
      <c r="C87" s="1"/>
      <c r="D87" s="1"/>
      <c r="E87" s="1"/>
      <c r="F87" s="79"/>
      <c r="G87" s="3"/>
      <c r="H87" s="8"/>
    </row>
  </sheetData>
  <autoFilter ref="A6:H97"/>
  <mergeCells count="1">
    <mergeCell ref="C2:D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MA.CA</vt:lpstr>
      <vt:lpstr>MA.PR</vt:lpstr>
      <vt:lpstr>MA.MU</vt:lpstr>
      <vt:lpstr>MA.ENT</vt:lpstr>
      <vt:lpstr>MA.KID</vt:lpstr>
      <vt:lpstr>APD.MU</vt:lpstr>
      <vt:lpstr>APD.ENT</vt:lpstr>
      <vt:lpstr>APD.KID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2018-02-09T04:30:33Z</dcterms:created>
  <dcterms:modified xsi:type="dcterms:W3CDTF">2018-05-14T09:11:25Z</dcterms:modified>
</cp:coreProperties>
</file>