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THAMNGUYEN/Dropbox/analytics/2018 Performance vs Target/BU report/Ent. BU/"/>
    </mc:Choice>
  </mc:AlternateContent>
  <bookViews>
    <workbookView xWindow="0" yWindow="460" windowWidth="25880" windowHeight="15480"/>
  </bookViews>
  <sheets>
    <sheet name="Total" sheetId="8" r:id="rId1"/>
    <sheet name="MA.CA" sheetId="12" state="hidden" r:id="rId2"/>
    <sheet name="MA.ENT" sheetId="9" r:id="rId3"/>
    <sheet name="APD.ENT" sheetId="15" r:id="rId4"/>
  </sheets>
  <definedNames>
    <definedName name="_xlnm._FilterDatabase" localSheetId="3" hidden="1">APD.ENT!$A$6:$H$65</definedName>
    <definedName name="_xlnm._FilterDatabase" localSheetId="1" hidden="1">MA.CA!$A$6:$H$64</definedName>
    <definedName name="_xlnm._FilterDatabase" localSheetId="2" hidden="1">MA.ENT!$A$6:$H$58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9" i="8" l="1"/>
  <c r="AE28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O15" i="8"/>
  <c r="Q16" i="8"/>
  <c r="Q17" i="8"/>
  <c r="Q18" i="8"/>
  <c r="Q19" i="8"/>
  <c r="Q20" i="8"/>
  <c r="Q15" i="8"/>
  <c r="R16" i="8"/>
  <c r="R17" i="8"/>
  <c r="R18" i="8"/>
  <c r="R19" i="8"/>
  <c r="R20" i="8"/>
  <c r="R15" i="8"/>
  <c r="S16" i="8"/>
  <c r="S17" i="8"/>
  <c r="S18" i="8"/>
  <c r="S19" i="8"/>
  <c r="S20" i="8"/>
  <c r="S15" i="8"/>
  <c r="T16" i="8"/>
  <c r="T17" i="8"/>
  <c r="T18" i="8"/>
  <c r="T19" i="8"/>
  <c r="T20" i="8"/>
  <c r="T15" i="8"/>
  <c r="U16" i="8"/>
  <c r="U17" i="8"/>
  <c r="U18" i="8"/>
  <c r="U19" i="8"/>
  <c r="U20" i="8"/>
  <c r="U15" i="8"/>
  <c r="V16" i="8"/>
  <c r="V17" i="8"/>
  <c r="V18" i="8"/>
  <c r="V19" i="8"/>
  <c r="V20" i="8"/>
  <c r="V15" i="8"/>
  <c r="W16" i="8"/>
  <c r="W17" i="8"/>
  <c r="W18" i="8"/>
  <c r="W19" i="8"/>
  <c r="W20" i="8"/>
  <c r="W15" i="8"/>
  <c r="X16" i="8"/>
  <c r="X17" i="8"/>
  <c r="X18" i="8"/>
  <c r="X19" i="8"/>
  <c r="X20" i="8"/>
  <c r="X15" i="8"/>
  <c r="Y16" i="8"/>
  <c r="Y17" i="8"/>
  <c r="Y18" i="8"/>
  <c r="Y19" i="8"/>
  <c r="Y20" i="8"/>
  <c r="Y15" i="8"/>
  <c r="Z16" i="8"/>
  <c r="Z17" i="8"/>
  <c r="Z18" i="8"/>
  <c r="Z19" i="8"/>
  <c r="Z20" i="8"/>
  <c r="Z15" i="8"/>
  <c r="AA16" i="8"/>
  <c r="AA17" i="8"/>
  <c r="AA18" i="8"/>
  <c r="AA19" i="8"/>
  <c r="AA20" i="8"/>
  <c r="AA15" i="8"/>
  <c r="AB16" i="8"/>
  <c r="AB17" i="8"/>
  <c r="AB18" i="8"/>
  <c r="AB19" i="8"/>
  <c r="AB20" i="8"/>
  <c r="AB15" i="8"/>
  <c r="AC15" i="8"/>
  <c r="AE15" i="8"/>
  <c r="O9" i="8"/>
  <c r="Q10" i="8"/>
  <c r="Q11" i="8"/>
  <c r="Q12" i="8"/>
  <c r="Q13" i="8"/>
  <c r="Q14" i="8"/>
  <c r="Q9" i="8"/>
  <c r="R10" i="8"/>
  <c r="R11" i="8"/>
  <c r="R12" i="8"/>
  <c r="R13" i="8"/>
  <c r="R14" i="8"/>
  <c r="R9" i="8"/>
  <c r="S10" i="8"/>
  <c r="S11" i="8"/>
  <c r="S12" i="8"/>
  <c r="S13" i="8"/>
  <c r="S14" i="8"/>
  <c r="S9" i="8"/>
  <c r="T10" i="8"/>
  <c r="T11" i="8"/>
  <c r="T12" i="8"/>
  <c r="T13" i="8"/>
  <c r="T14" i="8"/>
  <c r="T9" i="8"/>
  <c r="U10" i="8"/>
  <c r="U11" i="8"/>
  <c r="U12" i="8"/>
  <c r="U13" i="8"/>
  <c r="U14" i="8"/>
  <c r="U9" i="8"/>
  <c r="V10" i="8"/>
  <c r="V11" i="8"/>
  <c r="V12" i="8"/>
  <c r="V13" i="8"/>
  <c r="V14" i="8"/>
  <c r="V9" i="8"/>
  <c r="W10" i="8"/>
  <c r="W11" i="8"/>
  <c r="W12" i="8"/>
  <c r="W13" i="8"/>
  <c r="W14" i="8"/>
  <c r="W9" i="8"/>
  <c r="X10" i="8"/>
  <c r="X11" i="8"/>
  <c r="X12" i="8"/>
  <c r="X13" i="8"/>
  <c r="X14" i="8"/>
  <c r="X9" i="8"/>
  <c r="Y10" i="8"/>
  <c r="Y11" i="8"/>
  <c r="Y12" i="8"/>
  <c r="Y13" i="8"/>
  <c r="Y14" i="8"/>
  <c r="Y9" i="8"/>
  <c r="Z10" i="8"/>
  <c r="Z11" i="8"/>
  <c r="Z12" i="8"/>
  <c r="Z13" i="8"/>
  <c r="Z14" i="8"/>
  <c r="Z9" i="8"/>
  <c r="AA10" i="8"/>
  <c r="AA11" i="8"/>
  <c r="AA12" i="8"/>
  <c r="AA13" i="8"/>
  <c r="AA14" i="8"/>
  <c r="AA9" i="8"/>
  <c r="AB10" i="8"/>
  <c r="AB11" i="8"/>
  <c r="AB12" i="8"/>
  <c r="AB13" i="8"/>
  <c r="AB14" i="8"/>
  <c r="AB9" i="8"/>
  <c r="AC9" i="8"/>
  <c r="AE9" i="8"/>
  <c r="O22" i="8"/>
  <c r="Q23" i="8"/>
  <c r="R23" i="8"/>
  <c r="S23" i="8"/>
  <c r="T23" i="8"/>
  <c r="AC23" i="8"/>
  <c r="Q24" i="8"/>
  <c r="R24" i="8"/>
  <c r="S24" i="8"/>
  <c r="T24" i="8"/>
  <c r="AC24" i="8"/>
  <c r="Q25" i="8"/>
  <c r="R25" i="8"/>
  <c r="S25" i="8"/>
  <c r="T25" i="8"/>
  <c r="AC25" i="8"/>
  <c r="Q26" i="8"/>
  <c r="R26" i="8"/>
  <c r="S26" i="8"/>
  <c r="T26" i="8"/>
  <c r="AC26" i="8"/>
  <c r="Q27" i="8"/>
  <c r="R27" i="8"/>
  <c r="S27" i="8"/>
  <c r="T27" i="8"/>
  <c r="AC27" i="8"/>
  <c r="AC22" i="8"/>
  <c r="AE22" i="8"/>
  <c r="AB22" i="8"/>
  <c r="AA22" i="8"/>
  <c r="Z22" i="8"/>
  <c r="Y22" i="8"/>
  <c r="X22" i="8"/>
  <c r="W22" i="8"/>
  <c r="V22" i="8"/>
  <c r="U22" i="8"/>
  <c r="T22" i="8"/>
  <c r="S22" i="8"/>
  <c r="R22" i="8"/>
  <c r="Q22" i="8"/>
  <c r="F59" i="12"/>
  <c r="F60" i="12"/>
  <c r="R8" i="8"/>
  <c r="S8" i="8"/>
  <c r="T8" i="8"/>
  <c r="U8" i="8"/>
  <c r="V8" i="8"/>
  <c r="W8" i="8"/>
  <c r="X8" i="8"/>
  <c r="Y8" i="8"/>
  <c r="Z8" i="8"/>
  <c r="AA8" i="8"/>
  <c r="AB8" i="8"/>
  <c r="F44" i="12"/>
  <c r="F58" i="12"/>
  <c r="G59" i="12"/>
  <c r="G60" i="12"/>
  <c r="G64" i="12"/>
  <c r="G63" i="12"/>
  <c r="G62" i="12"/>
  <c r="G61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C8" i="8"/>
  <c r="D8" i="8"/>
  <c r="E8" i="8"/>
  <c r="F8" i="8"/>
  <c r="G8" i="8"/>
  <c r="H8" i="8"/>
  <c r="I8" i="8"/>
  <c r="J8" i="8"/>
  <c r="K8" i="8"/>
  <c r="L8" i="8"/>
  <c r="M8" i="8"/>
  <c r="N8" i="8"/>
  <c r="O8" i="8"/>
  <c r="Q8" i="8"/>
  <c r="AC8" i="8"/>
  <c r="AE8" i="8"/>
  <c r="O27" i="8"/>
  <c r="O26" i="8"/>
  <c r="O25" i="8"/>
  <c r="O24" i="8"/>
  <c r="O23" i="8"/>
  <c r="O17" i="8"/>
  <c r="AC17" i="8"/>
  <c r="AC18" i="8"/>
  <c r="AC16" i="8"/>
  <c r="O20" i="8"/>
  <c r="O19" i="8"/>
  <c r="O18" i="8"/>
  <c r="O16" i="8"/>
  <c r="G5" i="15"/>
  <c r="F5" i="15"/>
  <c r="AC20" i="8"/>
  <c r="AC19" i="8"/>
  <c r="G5" i="9"/>
  <c r="G5" i="12"/>
  <c r="F5" i="12"/>
  <c r="O11" i="8"/>
  <c r="O12" i="8"/>
  <c r="O13" i="8"/>
  <c r="O14" i="8"/>
  <c r="O10" i="8"/>
  <c r="F5" i="9"/>
  <c r="AC12" i="8"/>
  <c r="AC13" i="8"/>
  <c r="AC14" i="8"/>
  <c r="AC10" i="8"/>
  <c r="AC11" i="8"/>
</calcChain>
</file>

<file path=xl/sharedStrings.xml><?xml version="1.0" encoding="utf-8"?>
<sst xmlns="http://schemas.openxmlformats.org/spreadsheetml/2006/main" count="622" uniqueCount="203">
  <si>
    <t>01/11/2018</t>
  </si>
  <si>
    <t>Payment for hiring cameraman, equipment - Nguyen Thi Thuy Hong - Press Conference Lala school Season 2-Shooting day on 03rd Jan 2018 - EMKT</t>
  </si>
  <si>
    <t>Payment for catering for crew - Press Conference La La School Season 2 - EMKT</t>
  </si>
  <si>
    <t>01/25/2018</t>
  </si>
  <si>
    <t>Payment for hiring voice talent - Le Thi Ngoc Quyen -  Clip Chuc tet - Hervoice - EMKT</t>
  </si>
  <si>
    <t>01/31/2018</t>
  </si>
  <si>
    <t>Accrual - Appsflyer: Fee in Jan 2018 - Con.App. Team -  POPS VN</t>
  </si>
  <si>
    <t>Paid - TubeBuddy : Fee in Jan 2018 - Entertainment Team - POPS VN</t>
  </si>
  <si>
    <t>Accrual - Marketing fee on Google Ads in Jan 2018 - CA</t>
  </si>
  <si>
    <t>Accrual - Marketing fee on Google Ads in Jan 2018 - EMKT - 12 -1</t>
  </si>
  <si>
    <t>Accrual - Marketing fee on Google Ads in Jan 2018 - EMKT - 4 -1</t>
  </si>
  <si>
    <t>Accrual - Marketing fee on Google Ads in Jan 2018 - EMKT - 6 -1</t>
  </si>
  <si>
    <t>Accrual - Marketing fee on Facebook Ads in Jan 2018 - EMKT - 4 -1</t>
  </si>
  <si>
    <t>Accrual - Marketing fee on Coc Coc Ads in Jan 2018 - CA</t>
  </si>
  <si>
    <t>TOTAL</t>
  </si>
  <si>
    <t>USD</t>
  </si>
  <si>
    <t>VND</t>
  </si>
  <si>
    <t>App Flyer</t>
  </si>
  <si>
    <t>Coc Coc</t>
  </si>
  <si>
    <t>Google</t>
  </si>
  <si>
    <t>Google Ads</t>
  </si>
  <si>
    <t>Facebook Ads</t>
  </si>
  <si>
    <t>Press Conference - La La School</t>
  </si>
  <si>
    <t>Clip Chuc Tet</t>
  </si>
  <si>
    <t>Tube Buddy</t>
  </si>
  <si>
    <t>Withholding Tax</t>
  </si>
  <si>
    <t>Accrual - Withholding Tax from Marketing fee on GG, FB ads in Jan 2018 - CA</t>
  </si>
  <si>
    <t>Accrual - Withholding Tax from Marketing fee on GG, FB ads in Jan 2018 - EMKT</t>
  </si>
  <si>
    <t>MARKETING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</si>
  <si>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</si>
  <si>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</si>
  <si>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</si>
  <si>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</si>
  <si>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</si>
  <si>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</si>
  <si>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</si>
  <si>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</si>
  <si>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</si>
  <si>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</si>
  <si>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</si>
  <si>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</si>
  <si>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</t>
  </si>
  <si>
    <t>Media Buying</t>
  </si>
  <si>
    <t>Video viral</t>
  </si>
  <si>
    <t>PR</t>
  </si>
  <si>
    <t>Event/ Press Conference</t>
  </si>
  <si>
    <t>Communication Supporting</t>
  </si>
  <si>
    <t>CS</t>
  </si>
  <si>
    <t>VV</t>
  </si>
  <si>
    <t>CODE</t>
  </si>
  <si>
    <t>MONTH</t>
  </si>
  <si>
    <t>JAN</t>
  </si>
  <si>
    <t>FEB</t>
  </si>
  <si>
    <t>MAR</t>
  </si>
  <si>
    <t>Total</t>
  </si>
  <si>
    <t>02/09/2018</t>
  </si>
  <si>
    <t>02/28/2018</t>
  </si>
  <si>
    <t>03/26/2018</t>
  </si>
  <si>
    <t>03/27/2018</t>
  </si>
  <si>
    <t>Play Buttion Event</t>
  </si>
  <si>
    <t>03/12/2018</t>
  </si>
  <si>
    <t>03/31/2018</t>
  </si>
  <si>
    <t>GG Ads</t>
  </si>
  <si>
    <t>FB Ads</t>
  </si>
  <si>
    <t>WHT</t>
  </si>
  <si>
    <t>BU ENTERTAINMENT</t>
  </si>
  <si>
    <t>OT</t>
  </si>
  <si>
    <t>Others</t>
  </si>
  <si>
    <t>Teaser - POPS TV</t>
  </si>
  <si>
    <t>Payment for recording teaser 30s POPS TV - EMKT</t>
  </si>
  <si>
    <t>Launching Dich Ton Doc Dac Film</t>
  </si>
  <si>
    <t>Payment for hiring cameramen, equipment - Dich To Doc Dac Reference Recap - Shooting day on 06th Feb 2018 - EMKT-3-1</t>
  </si>
  <si>
    <t>02/25/2018</t>
  </si>
  <si>
    <t>Payment for Marketing fee on Google Ads on 25th Feb 2018 - BU Ent - EMKT-4-1</t>
  </si>
  <si>
    <t>02/26/2018</t>
  </si>
  <si>
    <t>Payment for Marketing fee on Google Ads on 26th Feb 2018 - BU Ent - EMKT-4-1</t>
  </si>
  <si>
    <t>02/27/2018</t>
  </si>
  <si>
    <t>Payment for Marketing fee on Google Ads on 27th Feb 2018 - BU Ent - EMKT-4-1</t>
  </si>
  <si>
    <t>Payment for Marketing fee on Google Ads on 28th Feb 2018 - BU Ent - EMKT-6-1</t>
  </si>
  <si>
    <t>Payment for Marketing fee on Google Ads on 28th Feb 2018 - BU Ent - EMKT-4-1</t>
  </si>
  <si>
    <t>Accrual - Marketing fee on Google Ads in Feb 2018 - EMKT -6-1</t>
  </si>
  <si>
    <t xml:space="preserve">Marketing fee on Facebook Ads in Feb 2018 - BU Ent - EMKT-4-1 </t>
  </si>
  <si>
    <t xml:space="preserve">Marketing fee on Facebook Ads in Feb 2018 - 7up campaign </t>
  </si>
  <si>
    <t>Paid - TubeBuddy : Fee in Feb 2018 - Entertainment Team - POPS VN</t>
  </si>
  <si>
    <t>Accrual - Withholding tax in Feb 2018 - BU ENT</t>
  </si>
  <si>
    <t>English Sub</t>
  </si>
  <si>
    <t>Payment for making English subtitle -  21 films - BU Ent</t>
  </si>
  <si>
    <t>Clear accrual - Making English subtitle -  21 films from Oct to Dec 2018 - BU Ent</t>
  </si>
  <si>
    <t>Payment for location for Play button event 2018- Gala center - BU Ent</t>
  </si>
  <si>
    <t>Marketing fee on Google Ads in Mar 2018 - BU Ent - EMKT -4-1</t>
  </si>
  <si>
    <t>Marketing fee on Google Ads in Mar 2018 - BU Ent - EMKT -12-1</t>
  </si>
  <si>
    <t>Marketing fee on Facebook Ads in Mar 2018 - BU Ent - EMKT -4-1</t>
  </si>
  <si>
    <t>Paid - TubeBuddy : Fee in Mar 2018 - BU Ent. - POPS VN</t>
  </si>
  <si>
    <t>Withholding Tax from Google, Facebook Ads service in Mar 2018 - BU Ent</t>
  </si>
  <si>
    <t>MB</t>
  </si>
  <si>
    <t>02/08/2018</t>
  </si>
  <si>
    <t>02/10/2018</t>
  </si>
  <si>
    <t>MARKETING COST</t>
  </si>
  <si>
    <t>DATE</t>
  </si>
  <si>
    <t>VOUCHER</t>
  </si>
  <si>
    <t>MEMO/DECRIPTION</t>
  </si>
  <si>
    <t>CON.APP TEAM</t>
  </si>
  <si>
    <t>DS</t>
  </si>
  <si>
    <t>02/02/2018</t>
  </si>
  <si>
    <t>Payment for Marketing fee on Google Ads on 2nd Feb 2018 - CA</t>
  </si>
  <si>
    <t>02/03/2018</t>
  </si>
  <si>
    <t>Payment for Marketing fee on Google Ads on 3rd Feb 2018 - CA</t>
  </si>
  <si>
    <t>02/04/2018</t>
  </si>
  <si>
    <t>Payment for Marketing fee on Google Ads on 4th Feb 2018 - CA</t>
  </si>
  <si>
    <t>02/05/2018</t>
  </si>
  <si>
    <t>Payment for Marketing fee on Google Ads on 5th Feb 2018 - CA</t>
  </si>
  <si>
    <t>02/06/2018</t>
  </si>
  <si>
    <t>Payment for Marketing fee on Google Ads on 6th Feb 2018 - CA</t>
  </si>
  <si>
    <t>02/07/2018</t>
  </si>
  <si>
    <t>Payment for Marketing fee on Google Ads on 7th Feb 2018 - CA</t>
  </si>
  <si>
    <t>Payment for Marketing fee on Google Ads on 8th Feb 2018 - CA</t>
  </si>
  <si>
    <t>Payment for Marketing fee on Google Ads on 9th Feb 2018 - CA</t>
  </si>
  <si>
    <t>Payment for Marketing fee on Google Ads on 10th Feb 2018 - CA</t>
  </si>
  <si>
    <t>Apps Flyer</t>
  </si>
  <si>
    <t>Accrual - Appsflyer: Fee in Feb 2018 - Con.App. Team -  POPS VN</t>
  </si>
  <si>
    <t>Accrual - Withholding tax in Feb 2018 - CA</t>
  </si>
  <si>
    <t>AppsFlyer</t>
  </si>
  <si>
    <t>Accrual -  Appsflyer: Fee in Mar 2017 - Con.App. Team -  POPS VN</t>
  </si>
  <si>
    <t>Withholding Tax from Google, Facebook Ads service in Mar 2018 - CA</t>
  </si>
  <si>
    <t>Marketing fee on Google Ads in Mar 2018 - CA</t>
  </si>
  <si>
    <t xml:space="preserve">POPS WORLDWIDE </t>
  </si>
  <si>
    <t xml:space="preserve">    </t>
  </si>
  <si>
    <t>BUDGET 2018</t>
  </si>
  <si>
    <t>INVESTMENT FUND</t>
  </si>
  <si>
    <t>Co-op Production</t>
  </si>
  <si>
    <t>Production</t>
  </si>
  <si>
    <t>Localize</t>
  </si>
  <si>
    <t>DQ</t>
  </si>
  <si>
    <t>SX</t>
  </si>
  <si>
    <t>LC</t>
  </si>
  <si>
    <t>DETAIL MARKETING COST SHEET - CONNECTED APP. TEAM</t>
  </si>
  <si>
    <t>DETAIL MARKETING COST SHEET - BU ENTERTAINMENT</t>
  </si>
  <si>
    <t>Payment for licensing fee with No.contract 2779-2017-HDMCT-Anh Duc- Chuyen Tinh 3 du - 9 eps</t>
  </si>
  <si>
    <t>Co - Hai Anh Duc</t>
  </si>
  <si>
    <t>Payment for co. production fee with No.contract 2780-2017-HDMCT-Kieu Linh- Vo chong dau me de and Me Trai</t>
  </si>
  <si>
    <t>Co - Hai Kieu Linh</t>
  </si>
  <si>
    <t>The final payment for co-production fee with No.contract 2737-2017-DSX-Hoai Linh- Liveshow Sui gia Doi mat- 50percent</t>
  </si>
  <si>
    <t>Co - Hai Hoai Linh</t>
  </si>
  <si>
    <t>Payment for exclusive licensing fee with No. contract 2888-2018-Dao dien Ngoc Duyen-buy out 3 yrs- Dieu Buon Dem Trang</t>
  </si>
  <si>
    <t>Buyout - Ngoc Duyen</t>
  </si>
  <si>
    <t>DETAIL MARKETING COST SHEET - BU ENTERTAIMENT</t>
  </si>
  <si>
    <t>TOTAL MARKETING COST</t>
  </si>
  <si>
    <t>TOTAL INVESTMENT FUND</t>
  </si>
  <si>
    <t>BUDGET</t>
  </si>
  <si>
    <t>Exclusive</t>
  </si>
  <si>
    <t>Buyout</t>
  </si>
  <si>
    <t>MD</t>
  </si>
  <si>
    <t>APR</t>
  </si>
  <si>
    <t>Ngân sách còn lại</t>
  </si>
  <si>
    <t>MARKETING  WEB</t>
  </si>
  <si>
    <t>CDN</t>
  </si>
  <si>
    <t>Headnumber</t>
  </si>
  <si>
    <t>CMC</t>
  </si>
  <si>
    <t>04/30/2018</t>
  </si>
  <si>
    <t>Accrual - Marketing fee on Google Ads in Apr 2018 - CA</t>
  </si>
  <si>
    <t>Accrual - WHT from GG, FB ads in Apr 2018 - CA</t>
  </si>
  <si>
    <t>Accrual - Appsflyer: Fee in Apr 2018 - Con.App. Team -  POPS VN</t>
  </si>
  <si>
    <t>04/10/2018</t>
  </si>
  <si>
    <t>04/26/2018</t>
  </si>
  <si>
    <t>Ai moi la ba chu</t>
  </si>
  <si>
    <t>Clear advance - Advance for recording back stage - Nguyen Ba Luan - Sitcom Ai moi la ba chu- EMKT12-6 - BU Ent</t>
  </si>
  <si>
    <t>Clear advance - Advance for hiring cameraman poster - Nguyen Ba Luan - Sitcom Ai moi la ba chu-  EMKT12-6 - BU Ent</t>
  </si>
  <si>
    <t>Accrual - Marketing fee on Facebook Ads in Apr 2018 - BU Ent</t>
  </si>
  <si>
    <t>Accrual - Marketing fee on Google Ads in Apr 2018 - EMKT-6-1 - BU Ent</t>
  </si>
  <si>
    <t>Accrual - Marketing fee on Google Ads in Apr 2018 - EMKT-4-1 - BU Ent</t>
  </si>
  <si>
    <t>Accrual - Marketing fee on Google Ads in Apr 2018 - EMKT-12-1 - BU Ent</t>
  </si>
  <si>
    <t>Accrual - WHT from GG, FB ads in Apr 2018 - BU Ent</t>
  </si>
  <si>
    <t>Paid - TubeBuddy : Fee in Apr 2018 - BU Ent. - POPS VN</t>
  </si>
  <si>
    <t>Allocate for CMC server charge in Jan 2018</t>
  </si>
  <si>
    <t>Cost of App - Payment for hiring VPS Cloud VNPT in Feb 2018 - CA</t>
  </si>
  <si>
    <t>Allocate - Cost of app - Brightcove: INV 1008063: Fee in Feb 2018 - Cont.App. Team - POPS VN</t>
  </si>
  <si>
    <t>Allocate for hiring CMC server in Feb 2018</t>
  </si>
  <si>
    <t>Payment for CDN service fee in Jan 2018 - VNPT - CA</t>
  </si>
  <si>
    <t>Payment for hiring VPS Cloud VNPT in Mar 2018 - CA</t>
  </si>
  <si>
    <t>Payment for Service fee CDN in Feb 2018 - CA</t>
  </si>
  <si>
    <t>Paid - KeenInternetTechnologies : Fee in Mar 2018 - CA. - POPS VN</t>
  </si>
  <si>
    <t>Allocate for hiring CMC server in Mar 2018</t>
  </si>
  <si>
    <t>Paid - Brightcove: Fee in Mar 2018 - POPS VN</t>
  </si>
  <si>
    <t>Accrual - Service fee CDN in Apr 2018 - CA</t>
  </si>
  <si>
    <t>Payment for Service fee CDN in Mar 2018 - CA</t>
  </si>
  <si>
    <t>Payment for hiring VPS Cloud VNPT in Apr 2018 - CA</t>
  </si>
  <si>
    <t>Payment for telecommunications number store from Jan - Mar 2018 - CA</t>
  </si>
  <si>
    <t>Accrual - Telecommunication number in Apr 2018</t>
  </si>
  <si>
    <t>Cost of Apps - Paid in Mar 2018 - VC 1803368 - Brightcove: Fee in Apr 2018 - POPS VN</t>
  </si>
  <si>
    <t>Paid - KeenInternetTechnologies : Fee in Apr 2018 - Con App. Team - POPS VN</t>
  </si>
  <si>
    <t>Allocate for hiring CMC server in Apr 2018</t>
  </si>
  <si>
    <t>Bright Cove</t>
  </si>
  <si>
    <t>VPS-Vinaphone</t>
  </si>
  <si>
    <t>VPS</t>
  </si>
  <si>
    <t>Cost of Good - App - Video Cloud Advantage fee Jan 2018 - Bright Cove</t>
  </si>
  <si>
    <t>BC</t>
  </si>
  <si>
    <t>HN</t>
  </si>
  <si>
    <t>MBW</t>
  </si>
  <si>
    <t>PRW</t>
  </si>
  <si>
    <t>CSW</t>
  </si>
  <si>
    <t>VVW</t>
  </si>
  <si>
    <t>OTW</t>
  </si>
  <si>
    <t>VPN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</si>
</sst>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5" formatCode="_(* #,##0.00_);_(* \(#,##0.00\);_(* &quot;-&quot;??_);_(@_)"/>
    <numFmt numFmtId="166" formatCode="#,##0.00\ _€"/>
    <numFmt numFmtId="167" formatCode="_(* #,##0_);_(* \(#,##0\);_(* &quot;-&quot;??_);_(@_)"/>
  </numFmts>
  <fonts count="3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b/>
      <sz val="11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indexed="8"/>
      <name val="Calibri"/>
      <family val="2"/>
      <scheme val="minor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0"/>
      <color theme="0"/>
      <name val="Arial"/>
      <family val="2"/>
    </font>
    <font>
      <b/>
      <sz val="17"/>
      <color theme="0"/>
      <name val="Arial"/>
      <family val="2"/>
    </font>
    <font>
      <b/>
      <sz val="10"/>
      <color rgb="FFFF0000"/>
      <name val="Arial"/>
      <family val="2"/>
    </font>
    <font>
      <b/>
      <sz val="20"/>
      <color theme="3" tint="-0.249977111117893"/>
      <name val="Arial"/>
      <family val="2"/>
    </font>
    <font>
      <b/>
      <sz val="10"/>
      <color theme="0"/>
      <name val="Arial"/>
      <family val="2"/>
    </font>
    <font>
      <b/>
      <sz val="13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79">
    <xf numFmtId="0" fontId="0" fillId="0" borderId="0" xfId="0"/>
    <xf numFmtId="0" fontId="6" fillId="0" borderId="3" xfId="0" applyFont="1" applyBorder="1" applyAlignment="1">
      <alignment horizontal="left" wrapText="1"/>
    </xf>
    <xf numFmtId="166" fontId="6" fillId="0" borderId="3" xfId="0" applyNumberFormat="1" applyFont="1" applyBorder="1" applyAlignment="1">
      <alignment horizontal="right" wrapText="1"/>
    </xf>
    <xf numFmtId="167" fontId="6" fillId="0" borderId="3" xfId="1" applyNumberFormat="1" applyFont="1" applyBorder="1"/>
    <xf numFmtId="14" fontId="6" fillId="0" borderId="3" xfId="0" applyNumberFormat="1" applyFont="1" applyBorder="1" applyAlignment="1">
      <alignment horizontal="left" wrapText="1"/>
    </xf>
    <xf numFmtId="0" fontId="0" fillId="0" borderId="0" xfId="0"/>
    <xf numFmtId="0" fontId="6" fillId="0" borderId="3" xfId="0" applyFont="1" applyBorder="1" applyAlignment="1">
      <alignment horizontal="center" vertical="center" wrapText="1"/>
    </xf>
    <xf numFmtId="166" fontId="6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0" fillId="7" borderId="0" xfId="0" applyFill="1"/>
    <xf numFmtId="0" fontId="8" fillId="7" borderId="0" xfId="0" applyFont="1" applyFill="1"/>
    <xf numFmtId="0" fontId="9" fillId="4" borderId="0" xfId="0" applyFont="1" applyFill="1" applyAlignment="1">
      <alignment horizontal="center"/>
    </xf>
    <xf numFmtId="0" fontId="8" fillId="3" borderId="0" xfId="0" applyFont="1" applyFill="1"/>
    <xf numFmtId="0" fontId="4" fillId="6" borderId="0" xfId="0" applyFont="1" applyFill="1" applyAlignment="1">
      <alignment horizontal="center"/>
    </xf>
    <xf numFmtId="0" fontId="0" fillId="0" borderId="0" xfId="0"/>
    <xf numFmtId="0" fontId="5" fillId="8" borderId="0" xfId="0" applyFont="1" applyFill="1" applyAlignment="1">
      <alignment horizontal="center"/>
    </xf>
    <xf numFmtId="0" fontId="10" fillId="8" borderId="0" xfId="0" applyFont="1" applyFill="1" applyAlignment="1">
      <alignment horizontal="right" vertical="center"/>
    </xf>
    <xf numFmtId="0" fontId="3" fillId="0" borderId="0" xfId="2" applyFont="1" applyFill="1"/>
    <xf numFmtId="0" fontId="3" fillId="0" borderId="0" xfId="2" applyFont="1" applyAlignment="1">
      <alignment horizontal="center"/>
    </xf>
    <xf numFmtId="0" fontId="3" fillId="0" borderId="0" xfId="2" applyFont="1"/>
    <xf numFmtId="0" fontId="12" fillId="2" borderId="3" xfId="2" applyFont="1" applyFill="1" applyBorder="1" applyAlignment="1">
      <alignment horizontal="center" vertical="center" wrapText="1"/>
    </xf>
    <xf numFmtId="0" fontId="12" fillId="2" borderId="2" xfId="2" applyFont="1" applyFill="1" applyBorder="1" applyAlignment="1">
      <alignment horizontal="center" vertical="center" wrapText="1"/>
    </xf>
    <xf numFmtId="0" fontId="12" fillId="2" borderId="2" xfId="2" applyFont="1" applyFill="1" applyBorder="1" applyAlignment="1">
      <alignment horizontal="center" vertical="center"/>
    </xf>
    <xf numFmtId="167" fontId="12" fillId="2" borderId="2" xfId="1" applyNumberFormat="1" applyFont="1" applyFill="1" applyBorder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13" fillId="0" borderId="0" xfId="0" applyFont="1"/>
    <xf numFmtId="167" fontId="13" fillId="0" borderId="0" xfId="1" applyNumberFormat="1" applyFont="1"/>
    <xf numFmtId="0" fontId="11" fillId="0" borderId="0" xfId="2" applyFont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wrapText="1"/>
    </xf>
    <xf numFmtId="0" fontId="7" fillId="0" borderId="3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167" fontId="6" fillId="0" borderId="0" xfId="1" applyNumberFormat="1" applyFont="1"/>
    <xf numFmtId="0" fontId="6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4" fillId="0" borderId="0" xfId="0" applyFont="1"/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10" borderId="0" xfId="0" applyFont="1" applyFill="1"/>
    <xf numFmtId="0" fontId="16" fillId="10" borderId="0" xfId="0" applyFont="1" applyFill="1"/>
    <xf numFmtId="0" fontId="17" fillId="10" borderId="0" xfId="0" applyFont="1" applyFill="1"/>
    <xf numFmtId="0" fontId="18" fillId="10" borderId="0" xfId="0" applyFont="1" applyFill="1"/>
    <xf numFmtId="0" fontId="19" fillId="10" borderId="0" xfId="0" applyFont="1" applyFill="1"/>
    <xf numFmtId="0" fontId="20" fillId="10" borderId="0" xfId="0" applyFont="1" applyFill="1" applyAlignment="1"/>
    <xf numFmtId="0" fontId="23" fillId="10" borderId="1" xfId="0" applyFont="1" applyFill="1" applyBorder="1" applyAlignment="1">
      <alignment vertical="center"/>
    </xf>
    <xf numFmtId="0" fontId="25" fillId="8" borderId="0" xfId="0" applyFont="1" applyFill="1" applyAlignment="1">
      <alignment horizontal="center"/>
    </xf>
    <xf numFmtId="0" fontId="28" fillId="5" borderId="0" xfId="0" applyFont="1" applyFill="1" applyAlignment="1">
      <alignment horizontal="center"/>
    </xf>
    <xf numFmtId="0" fontId="30" fillId="0" borderId="0" xfId="2" applyFont="1" applyAlignment="1">
      <alignment horizontal="right" wrapText="1"/>
    </xf>
    <xf numFmtId="165" fontId="11" fillId="0" borderId="0" xfId="1" applyNumberFormat="1" applyFont="1"/>
    <xf numFmtId="167" fontId="11" fillId="0" borderId="0" xfId="1" applyNumberFormat="1" applyFont="1"/>
    <xf numFmtId="0" fontId="10" fillId="11" borderId="0" xfId="0" applyFont="1" applyFill="1" applyAlignment="1">
      <alignment horizontal="right" vertical="center"/>
    </xf>
    <xf numFmtId="0" fontId="5" fillId="11" borderId="0" xfId="0" applyFont="1" applyFill="1" applyAlignment="1">
      <alignment horizontal="center"/>
    </xf>
    <xf numFmtId="41" fontId="10" fillId="11" borderId="0" xfId="4" applyFont="1" applyFill="1"/>
    <xf numFmtId="41" fontId="8" fillId="7" borderId="0" xfId="4" applyFont="1" applyFill="1"/>
    <xf numFmtId="41" fontId="4" fillId="4" borderId="0" xfId="4" applyFont="1" applyFill="1" applyAlignment="1">
      <alignment horizontal="center"/>
    </xf>
    <xf numFmtId="41" fontId="8" fillId="4" borderId="0" xfId="4" applyFont="1" applyFill="1"/>
    <xf numFmtId="41" fontId="28" fillId="5" borderId="0" xfId="4" applyFont="1" applyFill="1" applyAlignment="1">
      <alignment horizontal="center"/>
    </xf>
    <xf numFmtId="41" fontId="29" fillId="5" borderId="0" xfId="4" applyFont="1" applyFill="1"/>
    <xf numFmtId="41" fontId="13" fillId="7" borderId="0" xfId="4" applyFont="1" applyFill="1"/>
    <xf numFmtId="41" fontId="0" fillId="0" borderId="0" xfId="4" applyFont="1"/>
    <xf numFmtId="41" fontId="26" fillId="0" borderId="0" xfId="4" applyFont="1"/>
    <xf numFmtId="41" fontId="27" fillId="0" borderId="0" xfId="4" applyFont="1"/>
    <xf numFmtId="41" fontId="26" fillId="7" borderId="0" xfId="4" applyFont="1" applyFill="1"/>
    <xf numFmtId="41" fontId="0" fillId="7" borderId="0" xfId="4" applyFont="1" applyFill="1"/>
    <xf numFmtId="41" fontId="13" fillId="5" borderId="0" xfId="4" applyFont="1" applyFill="1" applyAlignment="1">
      <alignment horizontal="center"/>
    </xf>
    <xf numFmtId="41" fontId="10" fillId="9" borderId="0" xfId="4" applyFont="1" applyFill="1"/>
    <xf numFmtId="0" fontId="24" fillId="2" borderId="4" xfId="0" applyFont="1" applyFill="1" applyBorder="1" applyAlignment="1"/>
    <xf numFmtId="0" fontId="24" fillId="2" borderId="4" xfId="0" applyFont="1" applyFill="1" applyBorder="1" applyAlignment="1">
      <alignment horizontal="center" vertical="center" wrapText="1"/>
    </xf>
    <xf numFmtId="0" fontId="20" fillId="10" borderId="0" xfId="0" applyFont="1" applyFill="1" applyAlignment="1">
      <alignment horizontal="left"/>
    </xf>
    <xf numFmtId="0" fontId="20" fillId="10" borderId="0" xfId="0" applyFont="1" applyFill="1" applyAlignment="1">
      <alignment horizontal="center"/>
    </xf>
  </cellXfs>
  <cellStyles count="5">
    <cellStyle name="Comma" xfId="1" builtinId="3"/>
    <cellStyle name="Comma [0]" xfId="4" builtinId="6"/>
    <cellStyle name="Comma 4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2055943</xdr:colOff>
      <xdr:row>4</xdr:row>
      <xdr:rowOff>104775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5E34684A-55AF-4360-A8B3-F39737BD1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5468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1</xdr:col>
      <xdr:colOff>1474918</xdr:colOff>
      <xdr:row>3</xdr:row>
      <xdr:rowOff>314325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8FD4F985-8E0D-4386-8992-ED869504F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2065468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1455868</xdr:colOff>
      <xdr:row>3</xdr:row>
      <xdr:rowOff>285750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FB342AF8-EFA0-457C-9E9A-48D4FCB35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5468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1455868</xdr:colOff>
      <xdr:row>3</xdr:row>
      <xdr:rowOff>295276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6A103DB1-B120-43E0-BDBA-51090CA83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065468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F16" sqref="F16"/>
    </sheetView>
  </sheetViews>
  <sheetFormatPr baseColWidth="10" defaultColWidth="8.83203125" defaultRowHeight="15" x14ac:dyDescent="0.2"/>
  <cols>
    <col min="1" max="1" width="34.33203125" customWidth="1"/>
    <col min="2" max="2" width="6" style="8" customWidth="1"/>
    <col min="3" max="3" width="17.5" customWidth="1"/>
    <col min="4" max="13" width="9.83203125" customWidth="1"/>
    <col min="14" max="14" width="9.83203125" style="5" customWidth="1"/>
    <col min="15" max="15" width="11.5" customWidth="1"/>
    <col min="16" max="16" width="0.6640625" style="12" customWidth="1"/>
    <col min="17" max="17" width="9.83203125" bestFit="1" customWidth="1"/>
    <col min="18" max="20" width="8.6640625" bestFit="1" customWidth="1"/>
    <col min="21" max="24" width="5.5" bestFit="1" customWidth="1"/>
    <col min="25" max="25" width="8.6640625" bestFit="1" customWidth="1"/>
    <col min="26" max="27" width="5.5" bestFit="1" customWidth="1"/>
    <col min="28" max="28" width="5.5" style="5" bestFit="1" customWidth="1"/>
    <col min="29" max="29" width="12.6640625" bestFit="1" customWidth="1"/>
    <col min="30" max="30" width="3.6640625" customWidth="1"/>
    <col min="31" max="31" width="12.6640625" style="17" bestFit="1" customWidth="1"/>
  </cols>
  <sheetData>
    <row r="1" spans="1:31" s="41" customFormat="1" ht="13" x14ac:dyDescent="0.15">
      <c r="A1" s="40"/>
      <c r="C1" s="47" t="s">
        <v>125</v>
      </c>
      <c r="D1" s="48"/>
      <c r="E1" s="48"/>
      <c r="F1" s="48"/>
      <c r="G1" s="48"/>
      <c r="H1" s="48" t="s">
        <v>126</v>
      </c>
      <c r="I1" s="48"/>
      <c r="J1" s="48"/>
      <c r="K1" s="49"/>
      <c r="L1" s="50"/>
      <c r="M1" s="48"/>
      <c r="N1" s="48"/>
      <c r="O1" s="51"/>
      <c r="P1" s="47"/>
      <c r="Q1" s="48"/>
      <c r="R1" s="48"/>
      <c r="S1" s="48"/>
      <c r="T1" s="48"/>
      <c r="U1" s="48" t="s">
        <v>126</v>
      </c>
      <c r="V1" s="48"/>
      <c r="W1" s="48"/>
      <c r="X1" s="49"/>
      <c r="Y1" s="50"/>
      <c r="Z1" s="48"/>
      <c r="AA1" s="48"/>
      <c r="AB1" s="51"/>
      <c r="AC1" s="51"/>
      <c r="AE1" s="51"/>
    </row>
    <row r="2" spans="1:31" s="41" customFormat="1" ht="12.75" customHeight="1" x14ac:dyDescent="0.25">
      <c r="A2" s="40"/>
      <c r="C2" s="77" t="s">
        <v>127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E2" s="52"/>
    </row>
    <row r="3" spans="1:31" s="41" customFormat="1" ht="12.75" customHeight="1" x14ac:dyDescent="0.25">
      <c r="A3" s="42"/>
      <c r="B3" s="43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E3" s="52"/>
    </row>
    <row r="4" spans="1:31" s="46" customFormat="1" ht="25.5" customHeight="1" x14ac:dyDescent="0.2">
      <c r="A4" s="44"/>
      <c r="B4" s="45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E4" s="53"/>
    </row>
    <row r="5" spans="1:31" ht="34" x14ac:dyDescent="0.2">
      <c r="C5" s="75" t="s">
        <v>148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Q5" s="75" t="s">
        <v>41</v>
      </c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E5" s="76" t="s">
        <v>153</v>
      </c>
    </row>
    <row r="6" spans="1:31" s="10" customFormat="1" x14ac:dyDescent="0.2">
      <c r="B6" s="11"/>
      <c r="C6" s="54" t="s">
        <v>29</v>
      </c>
      <c r="D6" s="54" t="s">
        <v>30</v>
      </c>
      <c r="E6" s="54" t="s">
        <v>31</v>
      </c>
      <c r="F6" s="54" t="s">
        <v>32</v>
      </c>
      <c r="G6" s="54" t="s">
        <v>33</v>
      </c>
      <c r="H6" s="54" t="s">
        <v>34</v>
      </c>
      <c r="I6" s="54" t="s">
        <v>35</v>
      </c>
      <c r="J6" s="54" t="s">
        <v>36</v>
      </c>
      <c r="K6" s="54" t="s">
        <v>37</v>
      </c>
      <c r="L6" s="54" t="s">
        <v>38</v>
      </c>
      <c r="M6" s="54" t="s">
        <v>39</v>
      </c>
      <c r="N6" s="54" t="s">
        <v>40</v>
      </c>
      <c r="O6" s="54" t="s">
        <v>54</v>
      </c>
      <c r="P6" s="13"/>
      <c r="Q6" s="54" t="s">
        <v>29</v>
      </c>
      <c r="R6" s="54" t="s">
        <v>30</v>
      </c>
      <c r="S6" s="54" t="s">
        <v>31</v>
      </c>
      <c r="T6" s="54" t="s">
        <v>32</v>
      </c>
      <c r="U6" s="54" t="s">
        <v>33</v>
      </c>
      <c r="V6" s="54" t="s">
        <v>34</v>
      </c>
      <c r="W6" s="54" t="s">
        <v>35</v>
      </c>
      <c r="X6" s="54" t="s">
        <v>36</v>
      </c>
      <c r="Y6" s="54" t="s">
        <v>37</v>
      </c>
      <c r="Z6" s="54" t="s">
        <v>38</v>
      </c>
      <c r="AA6" s="54" t="s">
        <v>39</v>
      </c>
      <c r="AB6" s="54" t="s">
        <v>40</v>
      </c>
      <c r="AC6" s="54" t="s">
        <v>54</v>
      </c>
      <c r="AE6" s="54"/>
    </row>
    <row r="7" spans="1:31" s="17" customFormat="1" ht="21.75" customHeight="1" x14ac:dyDescent="0.2">
      <c r="A7" s="59"/>
      <c r="B7" s="60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2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E7" s="61"/>
    </row>
    <row r="8" spans="1:31" s="5" customFormat="1" ht="20" x14ac:dyDescent="0.25">
      <c r="A8" s="14" t="s">
        <v>65</v>
      </c>
      <c r="B8" s="9"/>
      <c r="C8" s="63">
        <f>+C9+C15</f>
        <v>6952.1429487931546</v>
      </c>
      <c r="D8" s="63">
        <f t="shared" ref="D8:N8" si="0">+D9+D15</f>
        <v>30537.347536634548</v>
      </c>
      <c r="E8" s="63">
        <f t="shared" si="0"/>
        <v>29375.024750928773</v>
      </c>
      <c r="F8" s="63">
        <f t="shared" si="0"/>
        <v>34844.179966143536</v>
      </c>
      <c r="G8" s="63">
        <f t="shared" si="0"/>
        <v>36854.773274398896</v>
      </c>
      <c r="H8" s="63">
        <f t="shared" si="0"/>
        <v>39039.077581854472</v>
      </c>
      <c r="I8" s="63">
        <f t="shared" si="0"/>
        <v>39152.898828657504</v>
      </c>
      <c r="J8" s="63">
        <f t="shared" si="0"/>
        <v>41450.801503511051</v>
      </c>
      <c r="K8" s="63">
        <f t="shared" si="0"/>
        <v>41652.678055714459</v>
      </c>
      <c r="L8" s="63">
        <f t="shared" si="0"/>
        <v>44118.926958680117</v>
      </c>
      <c r="M8" s="63">
        <f t="shared" si="0"/>
        <v>46796.416447026786</v>
      </c>
      <c r="N8" s="63">
        <f t="shared" si="0"/>
        <v>48703.431615049638</v>
      </c>
      <c r="O8" s="64">
        <f>+SUM(C8:N8)</f>
        <v>439477.69946739293</v>
      </c>
      <c r="P8" s="72"/>
      <c r="Q8" s="63">
        <f>+Q9+Q15</f>
        <v>7297.01</v>
      </c>
      <c r="R8" s="63">
        <f t="shared" ref="R8:AB8" si="1">+R9+R15</f>
        <v>5474.9309371554573</v>
      </c>
      <c r="S8" s="63">
        <f t="shared" si="1"/>
        <v>16025.486440677965</v>
      </c>
      <c r="T8" s="63">
        <f t="shared" si="1"/>
        <v>6839.7699999999995</v>
      </c>
      <c r="U8" s="63">
        <f t="shared" si="1"/>
        <v>0</v>
      </c>
      <c r="V8" s="63">
        <f t="shared" si="1"/>
        <v>0</v>
      </c>
      <c r="W8" s="63">
        <f t="shared" si="1"/>
        <v>0</v>
      </c>
      <c r="X8" s="63">
        <f t="shared" si="1"/>
        <v>0</v>
      </c>
      <c r="Y8" s="63">
        <f t="shared" si="1"/>
        <v>0</v>
      </c>
      <c r="Z8" s="63">
        <f t="shared" si="1"/>
        <v>0</v>
      </c>
      <c r="AA8" s="63">
        <f t="shared" si="1"/>
        <v>0</v>
      </c>
      <c r="AB8" s="63">
        <f t="shared" si="1"/>
        <v>0</v>
      </c>
      <c r="AC8" s="64">
        <f>+SUM(Q8:AB8)</f>
        <v>35637.197377833421</v>
      </c>
      <c r="AE8" s="64">
        <f>O8-AC8</f>
        <v>403840.50208955951</v>
      </c>
    </row>
    <row r="9" spans="1:31" s="28" customFormat="1" ht="14" x14ac:dyDescent="0.2">
      <c r="A9" s="55" t="s">
        <v>28</v>
      </c>
      <c r="B9" s="55"/>
      <c r="C9" s="65">
        <v>6952.1429487931546</v>
      </c>
      <c r="D9" s="65">
        <v>6204.8472158585064</v>
      </c>
      <c r="E9" s="65">
        <v>7658.0594954239996</v>
      </c>
      <c r="F9" s="65">
        <v>8040.9717321595317</v>
      </c>
      <c r="G9" s="65">
        <v>8711.3722118405294</v>
      </c>
      <c r="H9" s="65">
        <v>8549.2748404126178</v>
      </c>
      <c r="I9" s="65">
        <v>9230.4368872133382</v>
      </c>
      <c r="J9" s="65">
        <v>9144.2723982643602</v>
      </c>
      <c r="K9" s="65">
        <v>9647.724661789196</v>
      </c>
      <c r="L9" s="65">
        <v>10351.890642417922</v>
      </c>
      <c r="M9" s="65">
        <v>10564.799198564053</v>
      </c>
      <c r="N9" s="65">
        <v>11726.634420075445</v>
      </c>
      <c r="O9" s="66">
        <f>+SUM(C9:N9)</f>
        <v>106782.42665281265</v>
      </c>
      <c r="P9" s="67"/>
      <c r="Q9" s="65">
        <f>+SUM(Q10:Q14)</f>
        <v>6439.1</v>
      </c>
      <c r="R9" s="65">
        <f t="shared" ref="R9" si="2">+SUM(R10:R14)</f>
        <v>4004.8809371554571</v>
      </c>
      <c r="S9" s="65">
        <f t="shared" ref="S9" si="3">+SUM(S10:S14)</f>
        <v>6242.4264406779657</v>
      </c>
      <c r="T9" s="65">
        <f t="shared" ref="T9" si="4">+SUM(T10:T14)</f>
        <v>6839.7699999999995</v>
      </c>
      <c r="U9" s="65">
        <f t="shared" ref="U9" si="5">+SUM(U10:U14)</f>
        <v>0</v>
      </c>
      <c r="V9" s="65">
        <f t="shared" ref="V9" si="6">+SUM(V10:V14)</f>
        <v>0</v>
      </c>
      <c r="W9" s="65">
        <f t="shared" ref="W9" si="7">+SUM(W10:W14)</f>
        <v>0</v>
      </c>
      <c r="X9" s="65">
        <f t="shared" ref="X9" si="8">+SUM(X10:X14)</f>
        <v>0</v>
      </c>
      <c r="Y9" s="65">
        <f t="shared" ref="Y9" si="9">+SUM(Y10:Y14)</f>
        <v>0</v>
      </c>
      <c r="Z9" s="65">
        <f t="shared" ref="Z9" si="10">+SUM(Z10:Z14)</f>
        <v>0</v>
      </c>
      <c r="AA9" s="65">
        <f t="shared" ref="AA9" si="11">+SUM(AA10:AA14)</f>
        <v>0</v>
      </c>
      <c r="AB9" s="65">
        <f t="shared" ref="AB9" si="12">+SUM(AB10:AB14)</f>
        <v>0</v>
      </c>
      <c r="AC9" s="66">
        <f>+SUM(Q9:AB9)</f>
        <v>23526.177377833425</v>
      </c>
      <c r="AE9" s="66">
        <f>O9-AC9</f>
        <v>83256.249274979229</v>
      </c>
    </row>
    <row r="10" spans="1:31" s="5" customFormat="1" x14ac:dyDescent="0.2">
      <c r="A10" s="15" t="s">
        <v>42</v>
      </c>
      <c r="B10" s="16" t="s">
        <v>94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70">
        <f>+SUM(C10:N10)</f>
        <v>0</v>
      </c>
      <c r="P10" s="71"/>
      <c r="Q10" s="69">
        <f>+SUMIFS(MA.ENT!$F:$F,MA.ENT!$A:$A,Total!Q$6,MA.ENT!$H:$H,Total!$B10)</f>
        <v>6143.42</v>
      </c>
      <c r="R10" s="69">
        <f>+SUMIFS(MA.ENT!$F:$F,MA.ENT!$A:$A,Total!R$6,MA.ENT!$H:$H,Total!$B10)</f>
        <v>3740.8709371554573</v>
      </c>
      <c r="S10" s="69">
        <f>+SUMIFS(MA.ENT!$F:$F,MA.ENT!$A:$A,Total!S$6,MA.ENT!$H:$H,Total!$B10)</f>
        <v>6166.76</v>
      </c>
      <c r="T10" s="69">
        <f>+SUMIFS(MA.ENT!$F:$F,MA.ENT!$A:$A,Total!T$6,MA.ENT!$H:$H,Total!$B10)</f>
        <v>6332.37</v>
      </c>
      <c r="U10" s="69">
        <f>+SUMIFS(MA.ENT!$F:$F,MA.ENT!$A:$A,Total!U$6,MA.ENT!$H:$H,Total!$B10)</f>
        <v>0</v>
      </c>
      <c r="V10" s="69">
        <f>+SUMIFS(MA.ENT!$F:$F,MA.ENT!$A:$A,Total!V$6,MA.ENT!$H:$H,Total!$B10)</f>
        <v>0</v>
      </c>
      <c r="W10" s="69">
        <f>+SUMIFS(MA.ENT!$F:$F,MA.ENT!$A:$A,Total!W$6,MA.ENT!$H:$H,Total!$B10)</f>
        <v>0</v>
      </c>
      <c r="X10" s="69">
        <f>+SUMIFS(MA.ENT!$F:$F,MA.ENT!$A:$A,Total!X$6,MA.ENT!$H:$H,Total!$B10)</f>
        <v>0</v>
      </c>
      <c r="Y10" s="69">
        <f>+SUMIFS(MA.ENT!$F:$F,MA.ENT!$A:$A,Total!Y$6,MA.ENT!$H:$H,Total!$B10)</f>
        <v>0</v>
      </c>
      <c r="Z10" s="69">
        <f>+SUMIFS(MA.ENT!$F:$F,MA.ENT!$A:$A,Total!Z$6,MA.ENT!$H:$H,Total!$B10)</f>
        <v>0</v>
      </c>
      <c r="AA10" s="69">
        <f>+SUMIFS(MA.ENT!$F:$F,MA.ENT!$A:$A,Total!AA$6,MA.ENT!$H:$H,Total!$B10)</f>
        <v>0</v>
      </c>
      <c r="AB10" s="69">
        <f>+SUMIFS(MA.ENT!$F:$F,MA.ENT!$A:$A,Total!AB$6,MA.ENT!$H:$H,Total!$B10)</f>
        <v>0</v>
      </c>
      <c r="AC10" s="70">
        <f>+SUM(Q10:AB10)</f>
        <v>22383.420937155457</v>
      </c>
      <c r="AE10" s="70"/>
    </row>
    <row r="11" spans="1:31" s="5" customFormat="1" x14ac:dyDescent="0.2">
      <c r="A11" s="15" t="s">
        <v>45</v>
      </c>
      <c r="B11" s="16" t="s">
        <v>44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>
        <f t="shared" ref="O11:O14" si="13">+SUM(C11:N11)</f>
        <v>0</v>
      </c>
      <c r="P11" s="71"/>
      <c r="Q11" s="69">
        <f>+SUMIFS(MA.ENT!$F:$F,MA.ENT!$A:$A,Total!Q$6,MA.ENT!$H:$H,Total!$B11)</f>
        <v>0</v>
      </c>
      <c r="R11" s="69">
        <f>+SUMIFS(MA.ENT!$F:$F,MA.ENT!$A:$A,Total!R$6,MA.ENT!$H:$H,Total!$B11)</f>
        <v>0</v>
      </c>
      <c r="S11" s="69">
        <f>+SUMIFS(MA.ENT!$F:$F,MA.ENT!$A:$A,Total!S$6,MA.ENT!$H:$H,Total!$B11)</f>
        <v>1271.1864406779662</v>
      </c>
      <c r="T11" s="69">
        <f>+SUMIFS(MA.ENT!$F:$F,MA.ENT!$A:$A,Total!T$6,MA.ENT!$H:$H,Total!$B11)</f>
        <v>0</v>
      </c>
      <c r="U11" s="69">
        <f>+SUMIFS(MA.ENT!$F:$F,MA.ENT!$A:$A,Total!U$6,MA.ENT!$H:$H,Total!$B11)</f>
        <v>0</v>
      </c>
      <c r="V11" s="69">
        <f>+SUMIFS(MA.ENT!$F:$F,MA.ENT!$A:$A,Total!V$6,MA.ENT!$H:$H,Total!$B11)</f>
        <v>0</v>
      </c>
      <c r="W11" s="69">
        <f>+SUMIFS(MA.ENT!$F:$F,MA.ENT!$A:$A,Total!W$6,MA.ENT!$H:$H,Total!$B11)</f>
        <v>0</v>
      </c>
      <c r="X11" s="69">
        <f>+SUMIFS(MA.ENT!$F:$F,MA.ENT!$A:$A,Total!X$6,MA.ENT!$H:$H,Total!$B11)</f>
        <v>0</v>
      </c>
      <c r="Y11" s="69">
        <f>+SUMIFS(MA.ENT!$F:$F,MA.ENT!$A:$A,Total!Y$6,MA.ENT!$H:$H,Total!$B11)</f>
        <v>0</v>
      </c>
      <c r="Z11" s="69">
        <f>+SUMIFS(MA.ENT!$F:$F,MA.ENT!$A:$A,Total!Z$6,MA.ENT!$H:$H,Total!$B11)</f>
        <v>0</v>
      </c>
      <c r="AA11" s="69">
        <f>+SUMIFS(MA.ENT!$F:$F,MA.ENT!$A:$A,Total!AA$6,MA.ENT!$H:$H,Total!$B11)</f>
        <v>0</v>
      </c>
      <c r="AB11" s="69">
        <f>+SUMIFS(MA.ENT!$F:$F,MA.ENT!$A:$A,Total!AB$6,MA.ENT!$H:$H,Total!$B11)</f>
        <v>0</v>
      </c>
      <c r="AC11" s="70">
        <f t="shared" ref="AC11:AC14" si="14">+SUM(Q11:AB11)</f>
        <v>1271.1864406779662</v>
      </c>
      <c r="AE11" s="70"/>
    </row>
    <row r="12" spans="1:31" s="5" customFormat="1" x14ac:dyDescent="0.2">
      <c r="A12" s="15" t="s">
        <v>46</v>
      </c>
      <c r="B12" s="16" t="s">
        <v>47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70">
        <f t="shared" si="13"/>
        <v>0</v>
      </c>
      <c r="P12" s="71"/>
      <c r="Q12" s="69">
        <f>+SUMIFS(MA.ENT!$F:$F,MA.ENT!$A:$A,Total!Q$6,MA.ENT!$H:$H,Total!$B12)</f>
        <v>276.68</v>
      </c>
      <c r="R12" s="69">
        <f>+SUMIFS(MA.ENT!$F:$F,MA.ENT!$A:$A,Total!R$6,MA.ENT!$H:$H,Total!$B12)</f>
        <v>220.51</v>
      </c>
      <c r="S12" s="69">
        <f>+SUMIFS(MA.ENT!$F:$F,MA.ENT!$A:$A,Total!S$6,MA.ENT!$H:$H,Total!$B12)</f>
        <v>0</v>
      </c>
      <c r="T12" s="69">
        <f>+SUMIFS(MA.ENT!$F:$F,MA.ENT!$A:$A,Total!T$6,MA.ENT!$H:$H,Total!$B12)</f>
        <v>488.4</v>
      </c>
      <c r="U12" s="69">
        <f>+SUMIFS(MA.ENT!$F:$F,MA.ENT!$A:$A,Total!U$6,MA.ENT!$H:$H,Total!$B12)</f>
        <v>0</v>
      </c>
      <c r="V12" s="69">
        <f>+SUMIFS(MA.ENT!$F:$F,MA.ENT!$A:$A,Total!V$6,MA.ENT!$H:$H,Total!$B12)</f>
        <v>0</v>
      </c>
      <c r="W12" s="69">
        <f>+SUMIFS(MA.ENT!$F:$F,MA.ENT!$A:$A,Total!W$6,MA.ENT!$H:$H,Total!$B12)</f>
        <v>0</v>
      </c>
      <c r="X12" s="69">
        <f>+SUMIFS(MA.ENT!$F:$F,MA.ENT!$A:$A,Total!X$6,MA.ENT!$H:$H,Total!$B12)</f>
        <v>0</v>
      </c>
      <c r="Y12" s="69">
        <f>+SUMIFS(MA.ENT!$F:$F,MA.ENT!$A:$A,Total!Y$6,MA.ENT!$H:$H,Total!$B12)</f>
        <v>0</v>
      </c>
      <c r="Z12" s="69">
        <f>+SUMIFS(MA.ENT!$F:$F,MA.ENT!$A:$A,Total!Z$6,MA.ENT!$H:$H,Total!$B12)</f>
        <v>0</v>
      </c>
      <c r="AA12" s="69">
        <f>+SUMIFS(MA.ENT!$F:$F,MA.ENT!$A:$A,Total!AA$6,MA.ENT!$H:$H,Total!$B12)</f>
        <v>0</v>
      </c>
      <c r="AB12" s="69">
        <f>+SUMIFS(MA.ENT!$F:$F,MA.ENT!$A:$A,Total!AB$6,MA.ENT!$H:$H,Total!$B12)</f>
        <v>0</v>
      </c>
      <c r="AC12" s="70">
        <f t="shared" si="14"/>
        <v>985.58999999999992</v>
      </c>
      <c r="AE12" s="70"/>
    </row>
    <row r="13" spans="1:31" s="5" customFormat="1" x14ac:dyDescent="0.2">
      <c r="A13" s="15" t="s">
        <v>43</v>
      </c>
      <c r="B13" s="16" t="s">
        <v>48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70">
        <f t="shared" si="13"/>
        <v>0</v>
      </c>
      <c r="P13" s="71"/>
      <c r="Q13" s="69">
        <f>+SUMIFS(MA.ENT!$F:$F,MA.ENT!$A:$A,Total!Q$6,MA.ENT!$H:$H,Total!$B13)</f>
        <v>0</v>
      </c>
      <c r="R13" s="69">
        <f>+SUMIFS(MA.ENT!$F:$F,MA.ENT!$A:$A,Total!R$6,MA.ENT!$H:$H,Total!$B13)</f>
        <v>0</v>
      </c>
      <c r="S13" s="69">
        <f>+SUMIFS(MA.ENT!$F:$F,MA.ENT!$A:$A,Total!S$6,MA.ENT!$H:$H,Total!$B13)</f>
        <v>0</v>
      </c>
      <c r="T13" s="69">
        <f>+SUMIFS(MA.ENT!$F:$F,MA.ENT!$A:$A,Total!T$6,MA.ENT!$H:$H,Total!$B13)</f>
        <v>0</v>
      </c>
      <c r="U13" s="69">
        <f>+SUMIFS(MA.ENT!$F:$F,MA.ENT!$A:$A,Total!U$6,MA.ENT!$H:$H,Total!$B13)</f>
        <v>0</v>
      </c>
      <c r="V13" s="69">
        <f>+SUMIFS(MA.ENT!$F:$F,MA.ENT!$A:$A,Total!V$6,MA.ENT!$H:$H,Total!$B13)</f>
        <v>0</v>
      </c>
      <c r="W13" s="69">
        <f>+SUMIFS(MA.ENT!$F:$F,MA.ENT!$A:$A,Total!W$6,MA.ENT!$H:$H,Total!$B13)</f>
        <v>0</v>
      </c>
      <c r="X13" s="69">
        <f>+SUMIFS(MA.ENT!$F:$F,MA.ENT!$A:$A,Total!X$6,MA.ENT!$H:$H,Total!$B13)</f>
        <v>0</v>
      </c>
      <c r="Y13" s="69">
        <f>+SUMIFS(MA.ENT!$F:$F,MA.ENT!$A:$A,Total!Y$6,MA.ENT!$H:$H,Total!$B13)</f>
        <v>0</v>
      </c>
      <c r="Z13" s="69">
        <f>+SUMIFS(MA.ENT!$F:$F,MA.ENT!$A:$A,Total!Z$6,MA.ENT!$H:$H,Total!$B13)</f>
        <v>0</v>
      </c>
      <c r="AA13" s="69">
        <f>+SUMIFS(MA.ENT!$F:$F,MA.ENT!$A:$A,Total!AA$6,MA.ENT!$H:$H,Total!$B13)</f>
        <v>0</v>
      </c>
      <c r="AB13" s="69">
        <f>+SUMIFS(MA.ENT!$F:$F,MA.ENT!$A:$A,Total!AB$6,MA.ENT!$H:$H,Total!$B13)</f>
        <v>0</v>
      </c>
      <c r="AC13" s="70">
        <f t="shared" si="14"/>
        <v>0</v>
      </c>
      <c r="AE13" s="70"/>
    </row>
    <row r="14" spans="1:31" s="5" customFormat="1" x14ac:dyDescent="0.2">
      <c r="A14" s="15" t="s">
        <v>67</v>
      </c>
      <c r="B14" s="16" t="s">
        <v>66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70">
        <f t="shared" si="13"/>
        <v>0</v>
      </c>
      <c r="P14" s="71"/>
      <c r="Q14" s="69">
        <f>+SUMIFS(MA.ENT!$F:$F,MA.ENT!$A:$A,Total!Q$6,MA.ENT!$H:$H,Total!$B14)</f>
        <v>19</v>
      </c>
      <c r="R14" s="69">
        <f>+SUMIFS(MA.ENT!$F:$F,MA.ENT!$A:$A,Total!R$6,MA.ENT!$H:$H,Total!$B14)</f>
        <v>43.5</v>
      </c>
      <c r="S14" s="69">
        <f>+SUMIFS(MA.ENT!$F:$F,MA.ENT!$A:$A,Total!S$6,MA.ENT!$H:$H,Total!$B14)</f>
        <v>-1195.52</v>
      </c>
      <c r="T14" s="69">
        <f>+SUMIFS(MA.ENT!$F:$F,MA.ENT!$A:$A,Total!T$6,MA.ENT!$H:$H,Total!$B14)</f>
        <v>19</v>
      </c>
      <c r="U14" s="69">
        <f>+SUMIFS(MA.ENT!$F:$F,MA.ENT!$A:$A,Total!U$6,MA.ENT!$H:$H,Total!$B14)</f>
        <v>0</v>
      </c>
      <c r="V14" s="69">
        <f>+SUMIFS(MA.ENT!$F:$F,MA.ENT!$A:$A,Total!V$6,MA.ENT!$H:$H,Total!$B14)</f>
        <v>0</v>
      </c>
      <c r="W14" s="69">
        <f>+SUMIFS(MA.ENT!$F:$F,MA.ENT!$A:$A,Total!W$6,MA.ENT!$H:$H,Total!$B14)</f>
        <v>0</v>
      </c>
      <c r="X14" s="69">
        <f>+SUMIFS(MA.ENT!$F:$F,MA.ENT!$A:$A,Total!X$6,MA.ENT!$H:$H,Total!$B14)</f>
        <v>0</v>
      </c>
      <c r="Y14" s="69">
        <f>+SUMIFS(MA.ENT!$F:$F,MA.ENT!$A:$A,Total!Y$6,MA.ENT!$H:$H,Total!$B14)</f>
        <v>0</v>
      </c>
      <c r="Z14" s="69">
        <f>+SUMIFS(MA.ENT!$F:$F,MA.ENT!$A:$A,Total!Z$6,MA.ENT!$H:$H,Total!$B14)</f>
        <v>0</v>
      </c>
      <c r="AA14" s="69">
        <f>+SUMIFS(MA.ENT!$F:$F,MA.ENT!$A:$A,Total!AA$6,MA.ENT!$H:$H,Total!$B14)</f>
        <v>0</v>
      </c>
      <c r="AB14" s="69">
        <f>+SUMIFS(MA.ENT!$F:$F,MA.ENT!$A:$A,Total!AB$6,MA.ENT!$H:$H,Total!$B14)</f>
        <v>0</v>
      </c>
      <c r="AC14" s="70">
        <f t="shared" si="14"/>
        <v>-1114.02</v>
      </c>
      <c r="AE14" s="70"/>
    </row>
    <row r="15" spans="1:31" s="28" customFormat="1" ht="14" x14ac:dyDescent="0.2">
      <c r="A15" s="55" t="s">
        <v>128</v>
      </c>
      <c r="B15" s="55"/>
      <c r="C15" s="73"/>
      <c r="D15" s="65">
        <v>24332.500320776042</v>
      </c>
      <c r="E15" s="65">
        <v>21716.965255504772</v>
      </c>
      <c r="F15" s="65">
        <v>26803.208233984002</v>
      </c>
      <c r="G15" s="65">
        <v>28143.401062558365</v>
      </c>
      <c r="H15" s="65">
        <v>30489.802741441854</v>
      </c>
      <c r="I15" s="65">
        <v>29922.461941444166</v>
      </c>
      <c r="J15" s="65">
        <v>32306.529105246689</v>
      </c>
      <c r="K15" s="65">
        <v>32004.953393925261</v>
      </c>
      <c r="L15" s="65">
        <v>33767.036316262194</v>
      </c>
      <c r="M15" s="65">
        <v>36231.617248462731</v>
      </c>
      <c r="N15" s="65">
        <v>36976.797194974191</v>
      </c>
      <c r="O15" s="66">
        <f>+SUM(C15:N15)</f>
        <v>332695.2728145803</v>
      </c>
      <c r="P15" s="67"/>
      <c r="Q15" s="65">
        <f t="shared" ref="Q15:AB15" si="15">+SUM(Q16:Q20)</f>
        <v>857.91</v>
      </c>
      <c r="R15" s="65">
        <f t="shared" si="15"/>
        <v>1470.05</v>
      </c>
      <c r="S15" s="65">
        <f t="shared" si="15"/>
        <v>9783.06</v>
      </c>
      <c r="T15" s="65">
        <f t="shared" si="15"/>
        <v>0</v>
      </c>
      <c r="U15" s="65">
        <f t="shared" si="15"/>
        <v>0</v>
      </c>
      <c r="V15" s="65">
        <f t="shared" si="15"/>
        <v>0</v>
      </c>
      <c r="W15" s="65">
        <f t="shared" si="15"/>
        <v>0</v>
      </c>
      <c r="X15" s="65">
        <f t="shared" si="15"/>
        <v>0</v>
      </c>
      <c r="Y15" s="65">
        <f t="shared" si="15"/>
        <v>0</v>
      </c>
      <c r="Z15" s="65">
        <f t="shared" si="15"/>
        <v>0</v>
      </c>
      <c r="AA15" s="65">
        <f t="shared" si="15"/>
        <v>0</v>
      </c>
      <c r="AB15" s="65">
        <f t="shared" si="15"/>
        <v>0</v>
      </c>
      <c r="AC15" s="66">
        <f>+SUM(Q15:AB15)</f>
        <v>12111.02</v>
      </c>
      <c r="AE15" s="66">
        <f>O15-AC15</f>
        <v>320584.25281458028</v>
      </c>
    </row>
    <row r="16" spans="1:31" s="17" customFormat="1" x14ac:dyDescent="0.2">
      <c r="A16" s="15" t="s">
        <v>149</v>
      </c>
      <c r="B16" s="16" t="s">
        <v>132</v>
      </c>
      <c r="C16" s="68"/>
      <c r="D16" s="68"/>
      <c r="E16" s="68"/>
      <c r="F16" s="69"/>
      <c r="G16" s="69"/>
      <c r="H16" s="69"/>
      <c r="I16" s="69"/>
      <c r="J16" s="69"/>
      <c r="K16" s="69"/>
      <c r="L16" s="69"/>
      <c r="M16" s="69"/>
      <c r="N16" s="69"/>
      <c r="O16" s="70">
        <f>+SUM(C16:N16)</f>
        <v>0</v>
      </c>
      <c r="P16" s="71"/>
      <c r="Q16" s="69">
        <f>+SUMIFS(APD.ENT!$F:$F,APD.ENT!$H:$H,Total!$B16,APD.ENT!$A:$A,Total!Q$6)</f>
        <v>0</v>
      </c>
      <c r="R16" s="69">
        <f>+SUMIFS(APD.ENT!$F:$F,APD.ENT!$H:$H,Total!$B16,APD.ENT!$A:$A,Total!R$6)</f>
        <v>0</v>
      </c>
      <c r="S16" s="69">
        <f>+SUMIFS(APD.ENT!$F:$F,APD.ENT!$H:$H,Total!$B16,APD.ENT!$A:$A,Total!S$6)</f>
        <v>0</v>
      </c>
      <c r="T16" s="69">
        <f>+SUMIFS(APD.ENT!$F:$F,APD.ENT!$H:$H,Total!$B16,APD.ENT!$A:$A,Total!T$6)</f>
        <v>0</v>
      </c>
      <c r="U16" s="69">
        <f>+SUMIFS(APD.ENT!$F:$F,APD.ENT!$H:$H,Total!$B16,APD.ENT!$A:$A,Total!U$6)</f>
        <v>0</v>
      </c>
      <c r="V16" s="69">
        <f>+SUMIFS(APD.ENT!$F:$F,APD.ENT!$H:$H,Total!$B16,APD.ENT!$A:$A,Total!V$6)</f>
        <v>0</v>
      </c>
      <c r="W16" s="69">
        <f>+SUMIFS(APD.ENT!$F:$F,APD.ENT!$H:$H,Total!$B16,APD.ENT!$A:$A,Total!W$6)</f>
        <v>0</v>
      </c>
      <c r="X16" s="69">
        <f>+SUMIFS(APD.ENT!$F:$F,APD.ENT!$H:$H,Total!$B16,APD.ENT!$A:$A,Total!X$6)</f>
        <v>0</v>
      </c>
      <c r="Y16" s="69">
        <f>+SUMIFS(APD.ENT!$F:$F,APD.ENT!$H:$H,Total!$B16,APD.ENT!$A:$A,Total!Y$6)</f>
        <v>0</v>
      </c>
      <c r="Z16" s="69">
        <f>+SUMIFS(APD.ENT!$F:$F,APD.ENT!$H:$H,Total!$B16,APD.ENT!$A:$A,Total!Z$6)</f>
        <v>0</v>
      </c>
      <c r="AA16" s="69">
        <f>+SUMIFS(APD.ENT!$F:$F,APD.ENT!$H:$H,Total!$B16,APD.ENT!$A:$A,Total!AA$6)</f>
        <v>0</v>
      </c>
      <c r="AB16" s="69">
        <f>+SUMIFS(APD.ENT!$F:$F,APD.ENT!$H:$H,Total!$B16,APD.ENT!$A:$A,Total!AB$6)</f>
        <v>0</v>
      </c>
      <c r="AC16" s="70">
        <f>+SUM(Q16:AB16)</f>
        <v>0</v>
      </c>
      <c r="AE16" s="70"/>
    </row>
    <row r="17" spans="1:31" s="17" customFormat="1" x14ac:dyDescent="0.2">
      <c r="A17" s="15" t="s">
        <v>150</v>
      </c>
      <c r="B17" s="16" t="s">
        <v>151</v>
      </c>
      <c r="C17" s="68"/>
      <c r="D17" s="68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70">
        <f>+SUM(C17:N17)</f>
        <v>0</v>
      </c>
      <c r="P17" s="71"/>
      <c r="Q17" s="69">
        <f>+SUMIFS(APD.ENT!$F:$F,APD.ENT!$H:$H,Total!$B17,APD.ENT!$A:$A,Total!Q$6)</f>
        <v>0</v>
      </c>
      <c r="R17" s="69">
        <f>+SUMIFS(APD.ENT!$F:$F,APD.ENT!$H:$H,Total!$B17,APD.ENT!$A:$A,Total!R$6)</f>
        <v>1470.05</v>
      </c>
      <c r="S17" s="69">
        <f>+SUMIFS(APD.ENT!$F:$F,APD.ENT!$H:$H,Total!$B17,APD.ENT!$A:$A,Total!S$6)</f>
        <v>0</v>
      </c>
      <c r="T17" s="69">
        <f>+SUMIFS(APD.ENT!$F:$F,APD.ENT!$H:$H,Total!$B17,APD.ENT!$A:$A,Total!T$6)</f>
        <v>0</v>
      </c>
      <c r="U17" s="69">
        <f>+SUMIFS(APD.ENT!$F:$F,APD.ENT!$H:$H,Total!$B17,APD.ENT!$A:$A,Total!U$6)</f>
        <v>0</v>
      </c>
      <c r="V17" s="69">
        <f>+SUMIFS(APD.ENT!$F:$F,APD.ENT!$H:$H,Total!$B17,APD.ENT!$A:$A,Total!V$6)</f>
        <v>0</v>
      </c>
      <c r="W17" s="69">
        <f>+SUMIFS(APD.ENT!$F:$F,APD.ENT!$H:$H,Total!$B17,APD.ENT!$A:$A,Total!W$6)</f>
        <v>0</v>
      </c>
      <c r="X17" s="69">
        <f>+SUMIFS(APD.ENT!$F:$F,APD.ENT!$H:$H,Total!$B17,APD.ENT!$A:$A,Total!X$6)</f>
        <v>0</v>
      </c>
      <c r="Y17" s="69">
        <f>+SUMIFS(APD.ENT!$F:$F,APD.ENT!$H:$H,Total!$B17,APD.ENT!$A:$A,Total!Y$6)</f>
        <v>0</v>
      </c>
      <c r="Z17" s="69">
        <f>+SUMIFS(APD.ENT!$F:$F,APD.ENT!$H:$H,Total!$B17,APD.ENT!$A:$A,Total!Z$6)</f>
        <v>0</v>
      </c>
      <c r="AA17" s="69">
        <f>+SUMIFS(APD.ENT!$F:$F,APD.ENT!$H:$H,Total!$B17,APD.ENT!$A:$A,Total!AA$6)</f>
        <v>0</v>
      </c>
      <c r="AB17" s="69">
        <f>+SUMIFS(APD.ENT!$F:$F,APD.ENT!$H:$H,Total!$B17,APD.ENT!$A:$A,Total!AB$6)</f>
        <v>0</v>
      </c>
      <c r="AC17" s="70">
        <f>+SUM(Q17:AB17)</f>
        <v>1470.05</v>
      </c>
      <c r="AE17" s="70"/>
    </row>
    <row r="18" spans="1:31" s="17" customFormat="1" x14ac:dyDescent="0.2">
      <c r="A18" s="15" t="s">
        <v>129</v>
      </c>
      <c r="B18" s="16" t="s">
        <v>102</v>
      </c>
      <c r="C18" s="68"/>
      <c r="D18" s="68"/>
      <c r="E18" s="68"/>
      <c r="F18" s="69"/>
      <c r="G18" s="69"/>
      <c r="H18" s="69"/>
      <c r="I18" s="69"/>
      <c r="J18" s="69"/>
      <c r="K18" s="69"/>
      <c r="L18" s="69"/>
      <c r="M18" s="69"/>
      <c r="N18" s="69"/>
      <c r="O18" s="70">
        <f t="shared" ref="O18:O20" si="16">+SUM(C18:N18)</f>
        <v>0</v>
      </c>
      <c r="P18" s="71"/>
      <c r="Q18" s="69">
        <f>+SUMIFS(APD.ENT!$F:$F,APD.ENT!$H:$H,Total!$B18,APD.ENT!$A:$A,Total!Q$6)</f>
        <v>857.91</v>
      </c>
      <c r="R18" s="69">
        <f>+SUMIFS(APD.ENT!$F:$F,APD.ENT!$H:$H,Total!$B18,APD.ENT!$A:$A,Total!R$6)</f>
        <v>0</v>
      </c>
      <c r="S18" s="69">
        <f>+SUMIFS(APD.ENT!$F:$F,APD.ENT!$H:$H,Total!$B18,APD.ENT!$A:$A,Total!S$6)</f>
        <v>9783.06</v>
      </c>
      <c r="T18" s="69">
        <f>+SUMIFS(APD.ENT!$F:$F,APD.ENT!$H:$H,Total!$B18,APD.ENT!$A:$A,Total!T$6)</f>
        <v>0</v>
      </c>
      <c r="U18" s="69">
        <f>+SUMIFS(APD.ENT!$F:$F,APD.ENT!$H:$H,Total!$B18,APD.ENT!$A:$A,Total!U$6)</f>
        <v>0</v>
      </c>
      <c r="V18" s="69">
        <f>+SUMIFS(APD.ENT!$F:$F,APD.ENT!$H:$H,Total!$B18,APD.ENT!$A:$A,Total!V$6)</f>
        <v>0</v>
      </c>
      <c r="W18" s="69">
        <f>+SUMIFS(APD.ENT!$F:$F,APD.ENT!$H:$H,Total!$B18,APD.ENT!$A:$A,Total!W$6)</f>
        <v>0</v>
      </c>
      <c r="X18" s="69">
        <f>+SUMIFS(APD.ENT!$F:$F,APD.ENT!$H:$H,Total!$B18,APD.ENT!$A:$A,Total!X$6)</f>
        <v>0</v>
      </c>
      <c r="Y18" s="69">
        <f>+SUMIFS(APD.ENT!$F:$F,APD.ENT!$H:$H,Total!$B18,APD.ENT!$A:$A,Total!Y$6)</f>
        <v>0</v>
      </c>
      <c r="Z18" s="69">
        <f>+SUMIFS(APD.ENT!$F:$F,APD.ENT!$H:$H,Total!$B18,APD.ENT!$A:$A,Total!Z$6)</f>
        <v>0</v>
      </c>
      <c r="AA18" s="69">
        <f>+SUMIFS(APD.ENT!$F:$F,APD.ENT!$H:$H,Total!$B18,APD.ENT!$A:$A,Total!AA$6)</f>
        <v>0</v>
      </c>
      <c r="AB18" s="69">
        <f>+SUMIFS(APD.ENT!$F:$F,APD.ENT!$H:$H,Total!$B18,APD.ENT!$A:$A,Total!AB$6)</f>
        <v>0</v>
      </c>
      <c r="AC18" s="70">
        <f t="shared" ref="AC18:AC20" si="17">+SUM(Q18:AB18)</f>
        <v>10640.97</v>
      </c>
      <c r="AE18" s="70"/>
    </row>
    <row r="19" spans="1:31" s="17" customFormat="1" x14ac:dyDescent="0.2">
      <c r="A19" s="15" t="s">
        <v>130</v>
      </c>
      <c r="B19" s="16" t="s">
        <v>133</v>
      </c>
      <c r="C19" s="68"/>
      <c r="D19" s="68"/>
      <c r="E19" s="68"/>
      <c r="F19" s="69"/>
      <c r="G19" s="69"/>
      <c r="H19" s="69"/>
      <c r="I19" s="69"/>
      <c r="J19" s="69"/>
      <c r="K19" s="69"/>
      <c r="L19" s="69"/>
      <c r="M19" s="69"/>
      <c r="N19" s="69"/>
      <c r="O19" s="70">
        <f t="shared" si="16"/>
        <v>0</v>
      </c>
      <c r="P19" s="71"/>
      <c r="Q19" s="69">
        <f>+SUMIFS(APD.ENT!$F:$F,APD.ENT!$H:$H,Total!$B19,APD.ENT!$A:$A,Total!Q$6)</f>
        <v>0</v>
      </c>
      <c r="R19" s="69">
        <f>+SUMIFS(APD.ENT!$F:$F,APD.ENT!$H:$H,Total!$B19,APD.ENT!$A:$A,Total!R$6)</f>
        <v>0</v>
      </c>
      <c r="S19" s="69">
        <f>+SUMIFS(APD.ENT!$F:$F,APD.ENT!$H:$H,Total!$B19,APD.ENT!$A:$A,Total!S$6)</f>
        <v>0</v>
      </c>
      <c r="T19" s="69">
        <f>+SUMIFS(APD.ENT!$F:$F,APD.ENT!$H:$H,Total!$B19,APD.ENT!$A:$A,Total!T$6)</f>
        <v>0</v>
      </c>
      <c r="U19" s="69">
        <f>+SUMIFS(APD.ENT!$F:$F,APD.ENT!$H:$H,Total!$B19,APD.ENT!$A:$A,Total!U$6)</f>
        <v>0</v>
      </c>
      <c r="V19" s="69">
        <f>+SUMIFS(APD.ENT!$F:$F,APD.ENT!$H:$H,Total!$B19,APD.ENT!$A:$A,Total!V$6)</f>
        <v>0</v>
      </c>
      <c r="W19" s="69">
        <f>+SUMIFS(APD.ENT!$F:$F,APD.ENT!$H:$H,Total!$B19,APD.ENT!$A:$A,Total!W$6)</f>
        <v>0</v>
      </c>
      <c r="X19" s="69">
        <f>+SUMIFS(APD.ENT!$F:$F,APD.ENT!$H:$H,Total!$B19,APD.ENT!$A:$A,Total!X$6)</f>
        <v>0</v>
      </c>
      <c r="Y19" s="69">
        <f>+SUMIFS(APD.ENT!$F:$F,APD.ENT!$H:$H,Total!$B19,APD.ENT!$A:$A,Total!Y$6)</f>
        <v>0</v>
      </c>
      <c r="Z19" s="69">
        <f>+SUMIFS(APD.ENT!$F:$F,APD.ENT!$H:$H,Total!$B19,APD.ENT!$A:$A,Total!Z$6)</f>
        <v>0</v>
      </c>
      <c r="AA19" s="69">
        <f>+SUMIFS(APD.ENT!$F:$F,APD.ENT!$H:$H,Total!$B19,APD.ENT!$A:$A,Total!AA$6)</f>
        <v>0</v>
      </c>
      <c r="AB19" s="69">
        <f>+SUMIFS(APD.ENT!$F:$F,APD.ENT!$H:$H,Total!$B19,APD.ENT!$A:$A,Total!AB$6)</f>
        <v>0</v>
      </c>
      <c r="AC19" s="70">
        <f t="shared" si="17"/>
        <v>0</v>
      </c>
      <c r="AE19" s="70"/>
    </row>
    <row r="20" spans="1:31" s="17" customFormat="1" x14ac:dyDescent="0.2">
      <c r="A20" s="15" t="s">
        <v>131</v>
      </c>
      <c r="B20" s="16" t="s">
        <v>134</v>
      </c>
      <c r="C20" s="68"/>
      <c r="D20" s="68"/>
      <c r="E20" s="68"/>
      <c r="F20" s="69"/>
      <c r="G20" s="69"/>
      <c r="H20" s="69"/>
      <c r="I20" s="69"/>
      <c r="J20" s="69"/>
      <c r="K20" s="69"/>
      <c r="L20" s="69"/>
      <c r="M20" s="69"/>
      <c r="N20" s="69"/>
      <c r="O20" s="70">
        <f t="shared" si="16"/>
        <v>0</v>
      </c>
      <c r="P20" s="71"/>
      <c r="Q20" s="69">
        <f>+SUMIFS(APD.ENT!$F:$F,APD.ENT!$H:$H,Total!$B20,APD.ENT!$A:$A,Total!Q$6)</f>
        <v>0</v>
      </c>
      <c r="R20" s="69">
        <f>+SUMIFS(APD.ENT!$F:$F,APD.ENT!$H:$H,Total!$B20,APD.ENT!$A:$A,Total!R$6)</f>
        <v>0</v>
      </c>
      <c r="S20" s="69">
        <f>+SUMIFS(APD.ENT!$F:$F,APD.ENT!$H:$H,Total!$B20,APD.ENT!$A:$A,Total!S$6)</f>
        <v>0</v>
      </c>
      <c r="T20" s="69">
        <f>+SUMIFS(APD.ENT!$F:$F,APD.ENT!$H:$H,Total!$B20,APD.ENT!$A:$A,Total!T$6)</f>
        <v>0</v>
      </c>
      <c r="U20" s="69">
        <f>+SUMIFS(APD.ENT!$F:$F,APD.ENT!$H:$H,Total!$B20,APD.ENT!$A:$A,Total!U$6)</f>
        <v>0</v>
      </c>
      <c r="V20" s="69">
        <f>+SUMIFS(APD.ENT!$F:$F,APD.ENT!$H:$H,Total!$B20,APD.ENT!$A:$A,Total!V$6)</f>
        <v>0</v>
      </c>
      <c r="W20" s="69">
        <f>+SUMIFS(APD.ENT!$F:$F,APD.ENT!$H:$H,Total!$B20,APD.ENT!$A:$A,Total!W$6)</f>
        <v>0</v>
      </c>
      <c r="X20" s="69">
        <f>+SUMIFS(APD.ENT!$F:$F,APD.ENT!$H:$H,Total!$B20,APD.ENT!$A:$A,Total!X$6)</f>
        <v>0</v>
      </c>
      <c r="Y20" s="69">
        <f>+SUMIFS(APD.ENT!$F:$F,APD.ENT!$H:$H,Total!$B20,APD.ENT!$A:$A,Total!Y$6)</f>
        <v>0</v>
      </c>
      <c r="Z20" s="69">
        <f>+SUMIFS(APD.ENT!$F:$F,APD.ENT!$H:$H,Total!$B20,APD.ENT!$A:$A,Total!Z$6)</f>
        <v>0</v>
      </c>
      <c r="AA20" s="69">
        <f>+SUMIFS(APD.ENT!$F:$F,APD.ENT!$H:$H,Total!$B20,APD.ENT!$A:$A,Total!AA$6)</f>
        <v>0</v>
      </c>
      <c r="AB20" s="69">
        <f>+SUMIFS(APD.ENT!$F:$F,APD.ENT!$H:$H,Total!$B20,APD.ENT!$A:$A,Total!AB$6)</f>
        <v>0</v>
      </c>
      <c r="AC20" s="70">
        <f t="shared" si="17"/>
        <v>0</v>
      </c>
      <c r="AE20" s="70"/>
    </row>
    <row r="21" spans="1:31" s="17" customFormat="1" ht="20" x14ac:dyDescent="0.25">
      <c r="A21" s="14" t="s">
        <v>101</v>
      </c>
      <c r="B21" s="9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4"/>
      <c r="P21" s="72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E21" s="64"/>
    </row>
    <row r="22" spans="1:31" s="28" customFormat="1" ht="14" x14ac:dyDescent="0.2">
      <c r="A22" s="55" t="s">
        <v>154</v>
      </c>
      <c r="B22" s="55"/>
      <c r="C22" s="65">
        <v>0</v>
      </c>
      <c r="D22" s="65">
        <v>0</v>
      </c>
      <c r="E22" s="65">
        <v>0</v>
      </c>
      <c r="F22" s="65">
        <v>0</v>
      </c>
      <c r="G22" s="65">
        <v>0</v>
      </c>
      <c r="H22" s="65">
        <v>0</v>
      </c>
      <c r="I22" s="65">
        <v>0</v>
      </c>
      <c r="J22" s="65">
        <v>3206.6225165562914</v>
      </c>
      <c r="K22" s="65">
        <v>4011.9205298013244</v>
      </c>
      <c r="L22" s="65">
        <v>5461.4569536423842</v>
      </c>
      <c r="M22" s="65">
        <v>8070.622516556291</v>
      </c>
      <c r="N22" s="65">
        <v>12767.120529801325</v>
      </c>
      <c r="O22" s="65">
        <f>SUM(C22:N22)</f>
        <v>33517.743046357617</v>
      </c>
      <c r="P22" s="67"/>
      <c r="Q22" s="65">
        <f>SUM(Q23:Q27)</f>
        <v>0</v>
      </c>
      <c r="R22" s="65">
        <f t="shared" ref="R22" si="18">SUM(R23:R27)</f>
        <v>0</v>
      </c>
      <c r="S22" s="65">
        <f t="shared" ref="S22" si="19">SUM(S23:S27)</f>
        <v>0</v>
      </c>
      <c r="T22" s="65">
        <f t="shared" ref="T22" si="20">SUM(T23:T27)</f>
        <v>0</v>
      </c>
      <c r="U22" s="65">
        <f t="shared" ref="U22" si="21">SUM(U23:U27)</f>
        <v>0</v>
      </c>
      <c r="V22" s="65">
        <f t="shared" ref="V22" si="22">SUM(V23:V27)</f>
        <v>0</v>
      </c>
      <c r="W22" s="65">
        <f t="shared" ref="W22" si="23">SUM(W23:W27)</f>
        <v>0</v>
      </c>
      <c r="X22" s="65">
        <f t="shared" ref="X22" si="24">SUM(X23:X27)</f>
        <v>0</v>
      </c>
      <c r="Y22" s="65">
        <f t="shared" ref="Y22" si="25">SUM(Y23:Y27)</f>
        <v>0</v>
      </c>
      <c r="Z22" s="65">
        <f t="shared" ref="Z22" si="26">SUM(Z23:Z27)</f>
        <v>0</v>
      </c>
      <c r="AA22" s="65">
        <f t="shared" ref="AA22" si="27">SUM(AA23:AA27)</f>
        <v>0</v>
      </c>
      <c r="AB22" s="65">
        <f t="shared" ref="AB22" si="28">SUM(AB23:AB27)</f>
        <v>0</v>
      </c>
      <c r="AC22" s="65">
        <f t="shared" ref="AC22" si="29">SUM(AC23:AC27)</f>
        <v>0</v>
      </c>
      <c r="AE22" s="66">
        <f>O22-AC22</f>
        <v>33517.743046357617</v>
      </c>
    </row>
    <row r="23" spans="1:31" s="17" customFormat="1" x14ac:dyDescent="0.2">
      <c r="A23" s="15" t="s">
        <v>42</v>
      </c>
      <c r="B23" s="16" t="s">
        <v>197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70">
        <f>+SUM(C23:N23)</f>
        <v>0</v>
      </c>
      <c r="P23" s="71"/>
      <c r="Q23" s="69">
        <f>+SUMIFS(MA.CA!$F:$F,MA.CA!$H:$H,Total!B23,MA.CA!$A:$A,Total!$Q$6)</f>
        <v>0</v>
      </c>
      <c r="R23" s="69">
        <f>+SUMIFS(MA.CA!$F:$F,MA.CA!$H:$H,Total!B23,MA.CA!$A:$A,Total!$R$6)</f>
        <v>0</v>
      </c>
      <c r="S23" s="69">
        <f>+SUMIFS(MA.CA!$F:$F,MA.CA!$H:$H,Total!B23,MA.CA!$A:$A,Total!$S$6)</f>
        <v>0</v>
      </c>
      <c r="T23" s="69">
        <f>+SUMIFS(MA.CA!$F:$F,MA.CA!$H:$H,Total!B23,MA.CA!$A:$A,Total!$T$6)</f>
        <v>0</v>
      </c>
      <c r="U23" s="69"/>
      <c r="V23" s="69"/>
      <c r="W23" s="69"/>
      <c r="X23" s="69"/>
      <c r="Y23" s="69"/>
      <c r="Z23" s="69"/>
      <c r="AA23" s="69"/>
      <c r="AB23" s="69"/>
      <c r="AC23" s="70">
        <f>+SUM(Q23:AB23)</f>
        <v>0</v>
      </c>
      <c r="AE23" s="70"/>
    </row>
    <row r="24" spans="1:31" s="17" customFormat="1" x14ac:dyDescent="0.2">
      <c r="A24" s="15" t="s">
        <v>45</v>
      </c>
      <c r="B24" s="16" t="s">
        <v>198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70">
        <f t="shared" ref="O24:O27" si="30">+SUM(C24:N24)</f>
        <v>0</v>
      </c>
      <c r="P24" s="71"/>
      <c r="Q24" s="69">
        <f>+SUMIFS(MA.CA!$F:$F,MA.CA!$H:$H,Total!B24,MA.CA!$A:$A,Total!$Q$6)</f>
        <v>0</v>
      </c>
      <c r="R24" s="69">
        <f>+SUMIFS(MA.CA!$F:$F,MA.CA!$H:$H,Total!B24,MA.CA!$A:$A,Total!$R$6)</f>
        <v>0</v>
      </c>
      <c r="S24" s="69">
        <f>+SUMIFS(MA.CA!$F:$F,MA.CA!$H:$H,Total!B24,MA.CA!$A:$A,Total!$S$6)</f>
        <v>0</v>
      </c>
      <c r="T24" s="69">
        <f>+SUMIFS(MA.CA!$F:$F,MA.CA!$H:$H,Total!B24,MA.CA!$A:$A,Total!$T$6)</f>
        <v>0</v>
      </c>
      <c r="U24" s="69"/>
      <c r="V24" s="69"/>
      <c r="W24" s="69"/>
      <c r="X24" s="69"/>
      <c r="Y24" s="69"/>
      <c r="Z24" s="69"/>
      <c r="AA24" s="69"/>
      <c r="AB24" s="69"/>
      <c r="AC24" s="70">
        <f t="shared" ref="AC24:AC27" si="31">+SUM(Q24:AB24)</f>
        <v>0</v>
      </c>
      <c r="AE24" s="70"/>
    </row>
    <row r="25" spans="1:31" s="17" customFormat="1" x14ac:dyDescent="0.2">
      <c r="A25" s="15" t="s">
        <v>46</v>
      </c>
      <c r="B25" s="16" t="s">
        <v>199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70">
        <f t="shared" si="30"/>
        <v>0</v>
      </c>
      <c r="P25" s="71"/>
      <c r="Q25" s="69">
        <f>+SUMIFS(MA.CA!$F:$F,MA.CA!$H:$H,Total!B25,MA.CA!$A:$A,Total!$Q$6)</f>
        <v>0</v>
      </c>
      <c r="R25" s="69">
        <f>+SUMIFS(MA.CA!$F:$F,MA.CA!$H:$H,Total!B25,MA.CA!$A:$A,Total!$R$6)</f>
        <v>0</v>
      </c>
      <c r="S25" s="69">
        <f>+SUMIFS(MA.CA!$F:$F,MA.CA!$H:$H,Total!B25,MA.CA!$A:$A,Total!$S$6)</f>
        <v>0</v>
      </c>
      <c r="T25" s="69">
        <f>+SUMIFS(MA.CA!$F:$F,MA.CA!$H:$H,Total!B25,MA.CA!$A:$A,Total!$T$6)</f>
        <v>0</v>
      </c>
      <c r="U25" s="69"/>
      <c r="V25" s="69"/>
      <c r="W25" s="69"/>
      <c r="X25" s="69"/>
      <c r="Y25" s="69"/>
      <c r="Z25" s="69"/>
      <c r="AA25" s="69"/>
      <c r="AB25" s="69"/>
      <c r="AC25" s="70">
        <f t="shared" si="31"/>
        <v>0</v>
      </c>
      <c r="AE25" s="70"/>
    </row>
    <row r="26" spans="1:31" s="17" customFormat="1" x14ac:dyDescent="0.2">
      <c r="A26" s="15" t="s">
        <v>43</v>
      </c>
      <c r="B26" s="16" t="s">
        <v>200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70">
        <f t="shared" si="30"/>
        <v>0</v>
      </c>
      <c r="P26" s="71"/>
      <c r="Q26" s="69">
        <f>+SUMIFS(MA.CA!$F:$F,MA.CA!$H:$H,Total!B26,MA.CA!$A:$A,Total!$Q$6)</f>
        <v>0</v>
      </c>
      <c r="R26" s="69">
        <f>+SUMIFS(MA.CA!$F:$F,MA.CA!$H:$H,Total!B26,MA.CA!$A:$A,Total!$R$6)</f>
        <v>0</v>
      </c>
      <c r="S26" s="69">
        <f>+SUMIFS(MA.CA!$F:$F,MA.CA!$H:$H,Total!B26,MA.CA!$A:$A,Total!$S$6)</f>
        <v>0</v>
      </c>
      <c r="T26" s="69">
        <f>+SUMIFS(MA.CA!$F:$F,MA.CA!$H:$H,Total!B26,MA.CA!$A:$A,Total!$T$6)</f>
        <v>0</v>
      </c>
      <c r="U26" s="69"/>
      <c r="V26" s="69"/>
      <c r="W26" s="69"/>
      <c r="X26" s="69"/>
      <c r="Y26" s="69"/>
      <c r="Z26" s="69"/>
      <c r="AA26" s="69"/>
      <c r="AB26" s="69"/>
      <c r="AC26" s="70">
        <f t="shared" si="31"/>
        <v>0</v>
      </c>
      <c r="AE26" s="70"/>
    </row>
    <row r="27" spans="1:31" s="17" customFormat="1" x14ac:dyDescent="0.2">
      <c r="A27" s="15" t="s">
        <v>67</v>
      </c>
      <c r="B27" s="16" t="s">
        <v>201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0">
        <f t="shared" si="30"/>
        <v>0</v>
      </c>
      <c r="P27" s="71"/>
      <c r="Q27" s="69">
        <f>+SUMIFS(MA.CA!$F:$F,MA.CA!$H:$H,Total!B27,MA.CA!$A:$A,Total!$Q$6)</f>
        <v>0</v>
      </c>
      <c r="R27" s="69">
        <f>+SUMIFS(MA.CA!$F:$F,MA.CA!$H:$H,Total!B27,MA.CA!$A:$A,Total!$R$6)</f>
        <v>0</v>
      </c>
      <c r="S27" s="69">
        <f>+SUMIFS(MA.CA!$F:$F,MA.CA!$H:$H,Total!B27,MA.CA!$A:$A,Total!$S$6)</f>
        <v>0</v>
      </c>
      <c r="T27" s="69">
        <f>+SUMIFS(MA.CA!$F:$F,MA.CA!$H:$H,Total!B27,MA.CA!$A:$A,Total!$T$6)</f>
        <v>0</v>
      </c>
      <c r="U27" s="69"/>
      <c r="V27" s="69"/>
      <c r="W27" s="69"/>
      <c r="X27" s="69"/>
      <c r="Y27" s="69"/>
      <c r="Z27" s="69"/>
      <c r="AA27" s="69"/>
      <c r="AB27" s="69"/>
      <c r="AC27" s="70">
        <f t="shared" si="31"/>
        <v>0</v>
      </c>
      <c r="AE27" s="70"/>
    </row>
    <row r="28" spans="1:31" ht="21.75" customHeight="1" x14ac:dyDescent="0.2">
      <c r="A28" s="19" t="s">
        <v>146</v>
      </c>
      <c r="B28" s="18"/>
      <c r="C28" s="74">
        <f>C9+C22</f>
        <v>6952.1429487931546</v>
      </c>
      <c r="D28" s="74">
        <f t="shared" ref="D28:O28" si="32">D9+D22</f>
        <v>6204.8472158585064</v>
      </c>
      <c r="E28" s="74">
        <f t="shared" si="32"/>
        <v>7658.0594954239996</v>
      </c>
      <c r="F28" s="74">
        <f t="shared" si="32"/>
        <v>8040.9717321595317</v>
      </c>
      <c r="G28" s="74">
        <f t="shared" si="32"/>
        <v>8711.3722118405294</v>
      </c>
      <c r="H28" s="74">
        <f t="shared" si="32"/>
        <v>8549.2748404126178</v>
      </c>
      <c r="I28" s="74">
        <f t="shared" si="32"/>
        <v>9230.4368872133382</v>
      </c>
      <c r="J28" s="74">
        <f t="shared" si="32"/>
        <v>12350.894914820652</v>
      </c>
      <c r="K28" s="74">
        <f t="shared" si="32"/>
        <v>13659.64519159052</v>
      </c>
      <c r="L28" s="74">
        <f t="shared" si="32"/>
        <v>15813.347596060306</v>
      </c>
      <c r="M28" s="74">
        <f t="shared" si="32"/>
        <v>18635.421715120345</v>
      </c>
      <c r="N28" s="74">
        <f t="shared" si="32"/>
        <v>24493.754949876769</v>
      </c>
      <c r="O28" s="74">
        <f t="shared" si="32"/>
        <v>140300.16969917028</v>
      </c>
      <c r="P28" s="72"/>
      <c r="Q28" s="74">
        <f t="shared" ref="Q28:AC28" si="33">Q9+Q22</f>
        <v>6439.1</v>
      </c>
      <c r="R28" s="74">
        <f t="shared" si="33"/>
        <v>4004.8809371554571</v>
      </c>
      <c r="S28" s="74">
        <f t="shared" si="33"/>
        <v>6242.4264406779657</v>
      </c>
      <c r="T28" s="74">
        <f t="shared" si="33"/>
        <v>6839.7699999999995</v>
      </c>
      <c r="U28" s="74">
        <f t="shared" si="33"/>
        <v>0</v>
      </c>
      <c r="V28" s="74">
        <f t="shared" si="33"/>
        <v>0</v>
      </c>
      <c r="W28" s="74">
        <f t="shared" si="33"/>
        <v>0</v>
      </c>
      <c r="X28" s="74">
        <f t="shared" si="33"/>
        <v>0</v>
      </c>
      <c r="Y28" s="74">
        <f t="shared" si="33"/>
        <v>0</v>
      </c>
      <c r="Z28" s="74">
        <f t="shared" si="33"/>
        <v>0</v>
      </c>
      <c r="AA28" s="74">
        <f t="shared" si="33"/>
        <v>0</v>
      </c>
      <c r="AB28" s="74">
        <f t="shared" si="33"/>
        <v>0</v>
      </c>
      <c r="AC28" s="74">
        <f t="shared" si="33"/>
        <v>23526.177377833425</v>
      </c>
      <c r="AE28" s="74">
        <f t="shared" ref="AE28" si="34">AE9+AE22</f>
        <v>116773.99232133685</v>
      </c>
    </row>
    <row r="29" spans="1:31" s="17" customFormat="1" ht="21.75" customHeight="1" x14ac:dyDescent="0.2">
      <c r="A29" s="19" t="s">
        <v>147</v>
      </c>
      <c r="B29" s="18"/>
      <c r="C29" s="74">
        <f>+C15</f>
        <v>0</v>
      </c>
      <c r="D29" s="74">
        <f t="shared" ref="D29:O29" si="35">+D15</f>
        <v>24332.500320776042</v>
      </c>
      <c r="E29" s="74">
        <f t="shared" si="35"/>
        <v>21716.965255504772</v>
      </c>
      <c r="F29" s="74">
        <f t="shared" si="35"/>
        <v>26803.208233984002</v>
      </c>
      <c r="G29" s="74">
        <f t="shared" si="35"/>
        <v>28143.401062558365</v>
      </c>
      <c r="H29" s="74">
        <f t="shared" si="35"/>
        <v>30489.802741441854</v>
      </c>
      <c r="I29" s="74">
        <f t="shared" si="35"/>
        <v>29922.461941444166</v>
      </c>
      <c r="J29" s="74">
        <f t="shared" si="35"/>
        <v>32306.529105246689</v>
      </c>
      <c r="K29" s="74">
        <f t="shared" si="35"/>
        <v>32004.953393925261</v>
      </c>
      <c r="L29" s="74">
        <f t="shared" si="35"/>
        <v>33767.036316262194</v>
      </c>
      <c r="M29" s="74">
        <f t="shared" si="35"/>
        <v>36231.617248462731</v>
      </c>
      <c r="N29" s="74">
        <f t="shared" si="35"/>
        <v>36976.797194974191</v>
      </c>
      <c r="O29" s="74">
        <f t="shared" si="35"/>
        <v>332695.2728145803</v>
      </c>
      <c r="P29" s="72"/>
      <c r="Q29" s="74">
        <f t="shared" ref="Q29:AC29" si="36">+Q15</f>
        <v>857.91</v>
      </c>
      <c r="R29" s="74">
        <f t="shared" si="36"/>
        <v>1470.05</v>
      </c>
      <c r="S29" s="74">
        <f t="shared" si="36"/>
        <v>9783.06</v>
      </c>
      <c r="T29" s="74">
        <f t="shared" si="36"/>
        <v>0</v>
      </c>
      <c r="U29" s="74">
        <f t="shared" si="36"/>
        <v>0</v>
      </c>
      <c r="V29" s="74">
        <f t="shared" si="36"/>
        <v>0</v>
      </c>
      <c r="W29" s="74">
        <f t="shared" si="36"/>
        <v>0</v>
      </c>
      <c r="X29" s="74">
        <f t="shared" si="36"/>
        <v>0</v>
      </c>
      <c r="Y29" s="74">
        <f t="shared" si="36"/>
        <v>0</v>
      </c>
      <c r="Z29" s="74">
        <f t="shared" si="36"/>
        <v>0</v>
      </c>
      <c r="AA29" s="74">
        <f t="shared" si="36"/>
        <v>0</v>
      </c>
      <c r="AB29" s="74">
        <f t="shared" si="36"/>
        <v>0</v>
      </c>
      <c r="AC29" s="74">
        <f t="shared" si="36"/>
        <v>12111.02</v>
      </c>
      <c r="AE29" s="74">
        <f t="shared" ref="AE29" si="37">+AE15</f>
        <v>320584.25281458028</v>
      </c>
    </row>
  </sheetData>
  <mergeCells count="1">
    <mergeCell ref="C2:O3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pane ySplit="6" topLeftCell="A7" activePane="bottomLeft" state="frozen"/>
      <selection pane="bottomLeft" activeCell="A6" sqref="A6"/>
    </sheetView>
  </sheetViews>
  <sheetFormatPr baseColWidth="10" defaultColWidth="8.83203125" defaultRowHeight="13" x14ac:dyDescent="0.15"/>
  <cols>
    <col min="1" max="1" width="9.1640625" style="37" bestFit="1" customWidth="1"/>
    <col min="2" max="2" width="22.6640625" style="39" customWidth="1"/>
    <col min="3" max="3" width="12" style="37" customWidth="1"/>
    <col min="4" max="4" width="13" style="37" customWidth="1"/>
    <col min="5" max="5" width="86.83203125" style="37" customWidth="1"/>
    <col min="6" max="6" width="11.5" style="37" customWidth="1"/>
    <col min="7" max="7" width="14.33203125" style="38" customWidth="1"/>
    <col min="8" max="8" width="7.33203125" style="37" bestFit="1" customWidth="1"/>
    <col min="9" max="16384" width="8.83203125" style="37"/>
  </cols>
  <sheetData>
    <row r="1" spans="1:8" s="41" customFormat="1" x14ac:dyDescent="0.15">
      <c r="A1" s="40"/>
      <c r="C1" s="47" t="s">
        <v>125</v>
      </c>
      <c r="D1" s="48"/>
      <c r="E1" s="48"/>
      <c r="F1" s="48"/>
      <c r="G1" s="48"/>
      <c r="H1" s="48" t="s">
        <v>126</v>
      </c>
    </row>
    <row r="2" spans="1:8" s="41" customFormat="1" ht="12.75" customHeight="1" x14ac:dyDescent="0.15">
      <c r="A2" s="40"/>
      <c r="C2" s="77" t="s">
        <v>127</v>
      </c>
      <c r="D2" s="77"/>
      <c r="E2" s="77"/>
      <c r="F2" s="77"/>
      <c r="G2" s="77"/>
      <c r="H2" s="77"/>
    </row>
    <row r="3" spans="1:8" s="41" customFormat="1" ht="12.75" customHeight="1" x14ac:dyDescent="0.15">
      <c r="A3" s="42"/>
      <c r="B3" s="43"/>
      <c r="C3" s="77"/>
      <c r="D3" s="77"/>
      <c r="E3" s="77"/>
      <c r="F3" s="77"/>
      <c r="G3" s="77"/>
      <c r="H3" s="77"/>
    </row>
    <row r="4" spans="1:8" s="46" customFormat="1" ht="25.5" customHeight="1" x14ac:dyDescent="0.2">
      <c r="A4" s="44"/>
      <c r="B4" s="45"/>
      <c r="C4" s="53" t="s">
        <v>135</v>
      </c>
      <c r="D4" s="53"/>
      <c r="E4" s="53"/>
      <c r="F4" s="53"/>
      <c r="G4" s="53"/>
      <c r="H4" s="53"/>
    </row>
    <row r="5" spans="1:8" s="20" customFormat="1" ht="12.75" customHeight="1" x14ac:dyDescent="0.15">
      <c r="A5" s="21"/>
      <c r="B5" s="30"/>
      <c r="C5" s="21"/>
      <c r="D5" s="21"/>
      <c r="E5" s="56" t="s">
        <v>14</v>
      </c>
      <c r="F5" s="57">
        <f>+SUBTOTAL(9,F7:F1048576)</f>
        <v>75102.737234084503</v>
      </c>
      <c r="G5" s="58">
        <f>+SUBTOTAL(9,G7:G1048576)</f>
        <v>1704585465.2105262</v>
      </c>
      <c r="H5" s="22"/>
    </row>
    <row r="6" spans="1:8" s="27" customFormat="1" ht="31.5" customHeight="1" x14ac:dyDescent="0.2">
      <c r="A6" s="23" t="s">
        <v>50</v>
      </c>
      <c r="B6" s="24" t="s">
        <v>97</v>
      </c>
      <c r="C6" s="24" t="s">
        <v>98</v>
      </c>
      <c r="D6" s="24" t="s">
        <v>99</v>
      </c>
      <c r="E6" s="24" t="s">
        <v>100</v>
      </c>
      <c r="F6" s="25" t="s">
        <v>15</v>
      </c>
      <c r="G6" s="26" t="s">
        <v>16</v>
      </c>
      <c r="H6" s="25" t="s">
        <v>49</v>
      </c>
    </row>
    <row r="7" spans="1:8" x14ac:dyDescent="0.15">
      <c r="A7" s="36" t="s">
        <v>51</v>
      </c>
      <c r="B7" s="31" t="s">
        <v>17</v>
      </c>
      <c r="C7" s="1" t="s">
        <v>5</v>
      </c>
      <c r="D7" s="1">
        <v>1801451</v>
      </c>
      <c r="E7" s="1" t="s">
        <v>6</v>
      </c>
      <c r="F7" s="2">
        <v>1198.5999999999999</v>
      </c>
      <c r="G7" s="3">
        <v>27166268.999999996</v>
      </c>
      <c r="H7" s="7" t="s">
        <v>66</v>
      </c>
    </row>
    <row r="8" spans="1:8" x14ac:dyDescent="0.15">
      <c r="A8" s="6" t="s">
        <v>51</v>
      </c>
      <c r="B8" s="31" t="s">
        <v>19</v>
      </c>
      <c r="C8" s="1" t="s">
        <v>5</v>
      </c>
      <c r="D8" s="1">
        <v>1801458</v>
      </c>
      <c r="E8" s="1" t="s">
        <v>8</v>
      </c>
      <c r="F8" s="2">
        <v>11157.89</v>
      </c>
      <c r="G8" s="3">
        <v>252893576.84999999</v>
      </c>
      <c r="H8" s="7" t="s">
        <v>94</v>
      </c>
    </row>
    <row r="9" spans="1:8" x14ac:dyDescent="0.15">
      <c r="A9" s="6" t="s">
        <v>51</v>
      </c>
      <c r="B9" s="31" t="s">
        <v>18</v>
      </c>
      <c r="C9" s="1" t="s">
        <v>5</v>
      </c>
      <c r="D9" s="1">
        <v>1801458</v>
      </c>
      <c r="E9" s="1" t="s">
        <v>13</v>
      </c>
      <c r="F9" s="2">
        <v>184.2</v>
      </c>
      <c r="G9" s="3">
        <v>4174892.9999999995</v>
      </c>
      <c r="H9" s="7" t="s">
        <v>66</v>
      </c>
    </row>
    <row r="10" spans="1:8" x14ac:dyDescent="0.15">
      <c r="A10" s="6" t="s">
        <v>51</v>
      </c>
      <c r="B10" s="31" t="s">
        <v>25</v>
      </c>
      <c r="C10" s="1" t="s">
        <v>5</v>
      </c>
      <c r="D10" s="1">
        <v>1801460</v>
      </c>
      <c r="E10" s="1" t="s">
        <v>26</v>
      </c>
      <c r="F10" s="2">
        <v>587.25723408454962</v>
      </c>
      <c r="G10" s="3">
        <v>13310185.210526317</v>
      </c>
      <c r="H10" s="7" t="s">
        <v>94</v>
      </c>
    </row>
    <row r="11" spans="1:8" x14ac:dyDescent="0.15">
      <c r="A11" s="6" t="s">
        <v>52</v>
      </c>
      <c r="B11" s="32" t="s">
        <v>20</v>
      </c>
      <c r="C11" s="1" t="s">
        <v>103</v>
      </c>
      <c r="D11" s="1">
        <v>1802384</v>
      </c>
      <c r="E11" s="1" t="s">
        <v>104</v>
      </c>
      <c r="F11" s="2">
        <v>219.89</v>
      </c>
      <c r="G11" s="3">
        <v>4986005.75</v>
      </c>
      <c r="H11" s="7" t="s">
        <v>94</v>
      </c>
    </row>
    <row r="12" spans="1:8" x14ac:dyDescent="0.15">
      <c r="A12" s="6" t="s">
        <v>52</v>
      </c>
      <c r="B12" s="32" t="s">
        <v>20</v>
      </c>
      <c r="C12" s="1" t="s">
        <v>103</v>
      </c>
      <c r="D12" s="1">
        <v>1802385</v>
      </c>
      <c r="E12" s="1" t="s">
        <v>104</v>
      </c>
      <c r="F12" s="2">
        <v>355.92</v>
      </c>
      <c r="G12" s="3">
        <v>8070486</v>
      </c>
      <c r="H12" s="7" t="s">
        <v>94</v>
      </c>
    </row>
    <row r="13" spans="1:8" x14ac:dyDescent="0.15">
      <c r="A13" s="6" t="s">
        <v>52</v>
      </c>
      <c r="B13" s="32" t="s">
        <v>20</v>
      </c>
      <c r="C13" s="1" t="s">
        <v>105</v>
      </c>
      <c r="D13" s="1">
        <v>1802386</v>
      </c>
      <c r="E13" s="1" t="s">
        <v>106</v>
      </c>
      <c r="F13" s="2">
        <v>1334.69</v>
      </c>
      <c r="G13" s="3">
        <v>30264095.75</v>
      </c>
      <c r="H13" s="7" t="s">
        <v>94</v>
      </c>
    </row>
    <row r="14" spans="1:8" x14ac:dyDescent="0.15">
      <c r="A14" s="6" t="s">
        <v>52</v>
      </c>
      <c r="B14" s="32" t="s">
        <v>20</v>
      </c>
      <c r="C14" s="1" t="s">
        <v>107</v>
      </c>
      <c r="D14" s="1">
        <v>1802388</v>
      </c>
      <c r="E14" s="1" t="s">
        <v>108</v>
      </c>
      <c r="F14" s="2">
        <v>355.92</v>
      </c>
      <c r="G14" s="3">
        <v>8070486</v>
      </c>
      <c r="H14" s="7" t="s">
        <v>94</v>
      </c>
    </row>
    <row r="15" spans="1:8" x14ac:dyDescent="0.15">
      <c r="A15" s="6" t="s">
        <v>52</v>
      </c>
      <c r="B15" s="32" t="s">
        <v>20</v>
      </c>
      <c r="C15" s="1" t="s">
        <v>107</v>
      </c>
      <c r="D15" s="1">
        <v>1802390</v>
      </c>
      <c r="E15" s="1" t="s">
        <v>108</v>
      </c>
      <c r="F15" s="2">
        <v>355.92</v>
      </c>
      <c r="G15" s="3">
        <v>8070486</v>
      </c>
      <c r="H15" s="7" t="s">
        <v>94</v>
      </c>
    </row>
    <row r="16" spans="1:8" x14ac:dyDescent="0.15">
      <c r="A16" s="6" t="s">
        <v>52</v>
      </c>
      <c r="B16" s="32" t="s">
        <v>20</v>
      </c>
      <c r="C16" s="4" t="s">
        <v>107</v>
      </c>
      <c r="D16" s="1">
        <v>1802387</v>
      </c>
      <c r="E16" s="1" t="s">
        <v>108</v>
      </c>
      <c r="F16" s="2">
        <v>711.83</v>
      </c>
      <c r="G16" s="3">
        <v>16140745.25</v>
      </c>
      <c r="H16" s="7" t="s">
        <v>94</v>
      </c>
    </row>
    <row r="17" spans="1:8" x14ac:dyDescent="0.15">
      <c r="A17" s="6" t="s">
        <v>52</v>
      </c>
      <c r="B17" s="32" t="s">
        <v>20</v>
      </c>
      <c r="C17" s="1" t="s">
        <v>107</v>
      </c>
      <c r="D17" s="1">
        <v>1802389</v>
      </c>
      <c r="E17" s="1" t="s">
        <v>108</v>
      </c>
      <c r="F17" s="2">
        <v>355.92</v>
      </c>
      <c r="G17" s="3">
        <v>8070486</v>
      </c>
      <c r="H17" s="7" t="s">
        <v>94</v>
      </c>
    </row>
    <row r="18" spans="1:8" x14ac:dyDescent="0.15">
      <c r="A18" s="6" t="s">
        <v>52</v>
      </c>
      <c r="B18" s="32" t="s">
        <v>20</v>
      </c>
      <c r="C18" s="1" t="s">
        <v>109</v>
      </c>
      <c r="D18" s="1">
        <v>1802393</v>
      </c>
      <c r="E18" s="1" t="s">
        <v>110</v>
      </c>
      <c r="F18" s="2">
        <v>355.92</v>
      </c>
      <c r="G18" s="3">
        <v>8070486</v>
      </c>
      <c r="H18" s="7" t="s">
        <v>94</v>
      </c>
    </row>
    <row r="19" spans="1:8" x14ac:dyDescent="0.15">
      <c r="A19" s="6" t="s">
        <v>52</v>
      </c>
      <c r="B19" s="32" t="s">
        <v>20</v>
      </c>
      <c r="C19" s="1" t="s">
        <v>109</v>
      </c>
      <c r="D19" s="1">
        <v>1802391</v>
      </c>
      <c r="E19" s="1" t="s">
        <v>110</v>
      </c>
      <c r="F19" s="2">
        <v>355.92</v>
      </c>
      <c r="G19" s="3">
        <v>8070486</v>
      </c>
      <c r="H19" s="7" t="s">
        <v>94</v>
      </c>
    </row>
    <row r="20" spans="1:8" x14ac:dyDescent="0.15">
      <c r="A20" s="6" t="s">
        <v>52</v>
      </c>
      <c r="B20" s="32" t="s">
        <v>20</v>
      </c>
      <c r="C20" s="1" t="s">
        <v>109</v>
      </c>
      <c r="D20" s="1">
        <v>1802392</v>
      </c>
      <c r="E20" s="1" t="s">
        <v>110</v>
      </c>
      <c r="F20" s="2">
        <v>711.83</v>
      </c>
      <c r="G20" s="3">
        <v>16140745.25</v>
      </c>
      <c r="H20" s="7" t="s">
        <v>94</v>
      </c>
    </row>
    <row r="21" spans="1:8" x14ac:dyDescent="0.15">
      <c r="A21" s="6" t="s">
        <v>52</v>
      </c>
      <c r="B21" s="32" t="s">
        <v>20</v>
      </c>
      <c r="C21" s="1" t="s">
        <v>111</v>
      </c>
      <c r="D21" s="1">
        <v>1802394</v>
      </c>
      <c r="E21" s="1" t="s">
        <v>112</v>
      </c>
      <c r="F21" s="2">
        <v>355.92</v>
      </c>
      <c r="G21" s="3">
        <v>8070486</v>
      </c>
      <c r="H21" s="7" t="s">
        <v>94</v>
      </c>
    </row>
    <row r="22" spans="1:8" x14ac:dyDescent="0.15">
      <c r="A22" s="6" t="s">
        <v>52</v>
      </c>
      <c r="B22" s="32" t="s">
        <v>20</v>
      </c>
      <c r="C22" s="1" t="s">
        <v>111</v>
      </c>
      <c r="D22" s="1">
        <v>1802395</v>
      </c>
      <c r="E22" s="1" t="s">
        <v>112</v>
      </c>
      <c r="F22" s="2">
        <v>711.83</v>
      </c>
      <c r="G22" s="3">
        <v>16140745.25</v>
      </c>
      <c r="H22" s="7" t="s">
        <v>94</v>
      </c>
    </row>
    <row r="23" spans="1:8" x14ac:dyDescent="0.15">
      <c r="A23" s="6" t="s">
        <v>52</v>
      </c>
      <c r="B23" s="32" t="s">
        <v>20</v>
      </c>
      <c r="C23" s="1" t="s">
        <v>111</v>
      </c>
      <c r="D23" s="1">
        <v>1802396</v>
      </c>
      <c r="E23" s="1" t="s">
        <v>112</v>
      </c>
      <c r="F23" s="2">
        <v>355.92</v>
      </c>
      <c r="G23" s="3">
        <v>8070486</v>
      </c>
      <c r="H23" s="7" t="s">
        <v>94</v>
      </c>
    </row>
    <row r="24" spans="1:8" x14ac:dyDescent="0.15">
      <c r="A24" s="6" t="s">
        <v>52</v>
      </c>
      <c r="B24" s="32" t="s">
        <v>20</v>
      </c>
      <c r="C24" s="1" t="s">
        <v>113</v>
      </c>
      <c r="D24" s="1">
        <v>1802401</v>
      </c>
      <c r="E24" s="1" t="s">
        <v>114</v>
      </c>
      <c r="F24" s="2">
        <v>355.92</v>
      </c>
      <c r="G24" s="3">
        <v>8070486</v>
      </c>
      <c r="H24" s="7" t="s">
        <v>94</v>
      </c>
    </row>
    <row r="25" spans="1:8" x14ac:dyDescent="0.15">
      <c r="A25" s="6" t="s">
        <v>52</v>
      </c>
      <c r="B25" s="32" t="s">
        <v>20</v>
      </c>
      <c r="C25" s="1" t="s">
        <v>113</v>
      </c>
      <c r="D25" s="1">
        <v>1802398</v>
      </c>
      <c r="E25" s="1" t="s">
        <v>114</v>
      </c>
      <c r="F25" s="2">
        <v>355.92</v>
      </c>
      <c r="G25" s="3">
        <v>8070486</v>
      </c>
      <c r="H25" s="7" t="s">
        <v>94</v>
      </c>
    </row>
    <row r="26" spans="1:8" x14ac:dyDescent="0.15">
      <c r="A26" s="6" t="s">
        <v>52</v>
      </c>
      <c r="B26" s="32" t="s">
        <v>20</v>
      </c>
      <c r="C26" s="1" t="s">
        <v>113</v>
      </c>
      <c r="D26" s="1">
        <v>1802399</v>
      </c>
      <c r="E26" s="1" t="s">
        <v>114</v>
      </c>
      <c r="F26" s="2">
        <v>355.92</v>
      </c>
      <c r="G26" s="3">
        <v>8070486</v>
      </c>
      <c r="H26" s="7" t="s">
        <v>94</v>
      </c>
    </row>
    <row r="27" spans="1:8" x14ac:dyDescent="0.15">
      <c r="A27" s="6" t="s">
        <v>52</v>
      </c>
      <c r="B27" s="32" t="s">
        <v>20</v>
      </c>
      <c r="C27" s="1" t="s">
        <v>113</v>
      </c>
      <c r="D27" s="1">
        <v>1802397</v>
      </c>
      <c r="E27" s="1" t="s">
        <v>114</v>
      </c>
      <c r="F27" s="2">
        <v>355.92</v>
      </c>
      <c r="G27" s="3">
        <v>8070486</v>
      </c>
      <c r="H27" s="7" t="s">
        <v>94</v>
      </c>
    </row>
    <row r="28" spans="1:8" x14ac:dyDescent="0.15">
      <c r="A28" s="6" t="s">
        <v>52</v>
      </c>
      <c r="B28" s="32" t="s">
        <v>20</v>
      </c>
      <c r="C28" s="1" t="s">
        <v>113</v>
      </c>
      <c r="D28" s="1">
        <v>1802400</v>
      </c>
      <c r="E28" s="1" t="s">
        <v>114</v>
      </c>
      <c r="F28" s="2">
        <v>889.79</v>
      </c>
      <c r="G28" s="3">
        <v>20175988.25</v>
      </c>
      <c r="H28" s="7" t="s">
        <v>94</v>
      </c>
    </row>
    <row r="29" spans="1:8" x14ac:dyDescent="0.15">
      <c r="A29" s="6" t="s">
        <v>52</v>
      </c>
      <c r="B29" s="32" t="s">
        <v>20</v>
      </c>
      <c r="C29" s="1" t="s">
        <v>95</v>
      </c>
      <c r="D29" s="1">
        <v>1802405</v>
      </c>
      <c r="E29" s="1" t="s">
        <v>115</v>
      </c>
      <c r="F29" s="2">
        <v>355.92</v>
      </c>
      <c r="G29" s="3">
        <v>8070486</v>
      </c>
      <c r="H29" s="7" t="s">
        <v>94</v>
      </c>
    </row>
    <row r="30" spans="1:8" x14ac:dyDescent="0.15">
      <c r="A30" s="6" t="s">
        <v>52</v>
      </c>
      <c r="B30" s="32" t="s">
        <v>20</v>
      </c>
      <c r="C30" s="1" t="s">
        <v>95</v>
      </c>
      <c r="D30" s="1">
        <v>1802403</v>
      </c>
      <c r="E30" s="1" t="s">
        <v>115</v>
      </c>
      <c r="F30" s="2">
        <v>355.92</v>
      </c>
      <c r="G30" s="3">
        <v>8070486</v>
      </c>
      <c r="H30" s="7" t="s">
        <v>94</v>
      </c>
    </row>
    <row r="31" spans="1:8" x14ac:dyDescent="0.15">
      <c r="A31" s="6" t="s">
        <v>52</v>
      </c>
      <c r="B31" s="32" t="s">
        <v>20</v>
      </c>
      <c r="C31" s="1" t="s">
        <v>55</v>
      </c>
      <c r="D31" s="1">
        <v>1802406</v>
      </c>
      <c r="E31" s="1" t="s">
        <v>116</v>
      </c>
      <c r="F31" s="2">
        <v>355.92</v>
      </c>
      <c r="G31" s="3">
        <v>8070486</v>
      </c>
      <c r="H31" s="7" t="s">
        <v>94</v>
      </c>
    </row>
    <row r="32" spans="1:8" x14ac:dyDescent="0.15">
      <c r="A32" s="6" t="s">
        <v>52</v>
      </c>
      <c r="B32" s="32" t="s">
        <v>20</v>
      </c>
      <c r="C32" s="1" t="s">
        <v>55</v>
      </c>
      <c r="D32" s="1">
        <v>1802402</v>
      </c>
      <c r="E32" s="1" t="s">
        <v>116</v>
      </c>
      <c r="F32" s="2">
        <v>400.41</v>
      </c>
      <c r="G32" s="3">
        <v>9079296.75</v>
      </c>
      <c r="H32" s="7" t="s">
        <v>94</v>
      </c>
    </row>
    <row r="33" spans="1:8" x14ac:dyDescent="0.15">
      <c r="A33" s="6" t="s">
        <v>52</v>
      </c>
      <c r="B33" s="32" t="s">
        <v>20</v>
      </c>
      <c r="C33" s="1" t="s">
        <v>96</v>
      </c>
      <c r="D33" s="1">
        <v>1802407</v>
      </c>
      <c r="E33" s="1" t="s">
        <v>117</v>
      </c>
      <c r="F33" s="2">
        <v>355.92</v>
      </c>
      <c r="G33" s="3">
        <v>8070486</v>
      </c>
      <c r="H33" s="7" t="s">
        <v>94</v>
      </c>
    </row>
    <row r="34" spans="1:8" x14ac:dyDescent="0.15">
      <c r="A34" s="6" t="s">
        <v>52</v>
      </c>
      <c r="B34" s="32" t="s">
        <v>20</v>
      </c>
      <c r="C34" s="1" t="s">
        <v>96</v>
      </c>
      <c r="D34" s="1">
        <v>1802404</v>
      </c>
      <c r="E34" s="1" t="s">
        <v>117</v>
      </c>
      <c r="F34" s="2">
        <v>355.92</v>
      </c>
      <c r="G34" s="3">
        <v>8070486</v>
      </c>
      <c r="H34" s="7" t="s">
        <v>94</v>
      </c>
    </row>
    <row r="35" spans="1:8" x14ac:dyDescent="0.15">
      <c r="A35" s="6" t="s">
        <v>52</v>
      </c>
      <c r="B35" s="32" t="s">
        <v>20</v>
      </c>
      <c r="C35" s="1" t="s">
        <v>96</v>
      </c>
      <c r="D35" s="1">
        <v>1802408</v>
      </c>
      <c r="E35" s="1" t="s">
        <v>117</v>
      </c>
      <c r="F35" s="2">
        <v>33.44</v>
      </c>
      <c r="G35" s="3">
        <v>758252</v>
      </c>
      <c r="H35" s="7" t="s">
        <v>94</v>
      </c>
    </row>
    <row r="36" spans="1:8" x14ac:dyDescent="0.15">
      <c r="A36" s="6" t="s">
        <v>52</v>
      </c>
      <c r="B36" s="31" t="s">
        <v>118</v>
      </c>
      <c r="C36" s="1" t="s">
        <v>56</v>
      </c>
      <c r="D36" s="1">
        <v>1802378</v>
      </c>
      <c r="E36" s="1" t="s">
        <v>119</v>
      </c>
      <c r="F36" s="2">
        <v>1588.4</v>
      </c>
      <c r="G36" s="3">
        <v>36016970</v>
      </c>
      <c r="H36" s="7" t="s">
        <v>66</v>
      </c>
    </row>
    <row r="37" spans="1:8" x14ac:dyDescent="0.15">
      <c r="A37" s="6" t="s">
        <v>52</v>
      </c>
      <c r="B37" s="32" t="s">
        <v>20</v>
      </c>
      <c r="C37" s="1" t="s">
        <v>56</v>
      </c>
      <c r="D37" s="1">
        <v>1802472</v>
      </c>
      <c r="E37" s="1" t="s">
        <v>120</v>
      </c>
      <c r="F37" s="2">
        <v>582.33000000000004</v>
      </c>
      <c r="G37" s="3">
        <v>13204332.75</v>
      </c>
      <c r="H37" s="7" t="s">
        <v>94</v>
      </c>
    </row>
    <row r="38" spans="1:8" x14ac:dyDescent="0.15">
      <c r="A38" s="6" t="s">
        <v>53</v>
      </c>
      <c r="B38" s="31" t="s">
        <v>121</v>
      </c>
      <c r="C38" s="1" t="s">
        <v>61</v>
      </c>
      <c r="D38" s="1">
        <v>1803368</v>
      </c>
      <c r="E38" s="1" t="s">
        <v>122</v>
      </c>
      <c r="F38" s="2">
        <v>1389.16</v>
      </c>
      <c r="G38" s="3">
        <v>31554769.400000002</v>
      </c>
      <c r="H38" s="7" t="s">
        <v>66</v>
      </c>
    </row>
    <row r="39" spans="1:8" x14ac:dyDescent="0.15">
      <c r="A39" s="6" t="s">
        <v>53</v>
      </c>
      <c r="B39" s="31" t="s">
        <v>64</v>
      </c>
      <c r="C39" s="1" t="s">
        <v>61</v>
      </c>
      <c r="D39" s="1">
        <v>1803360</v>
      </c>
      <c r="E39" s="1" t="s">
        <v>123</v>
      </c>
      <c r="F39" s="2">
        <v>526.11</v>
      </c>
      <c r="G39" s="3">
        <v>11950588.65</v>
      </c>
      <c r="H39" s="7" t="s">
        <v>94</v>
      </c>
    </row>
    <row r="40" spans="1:8" x14ac:dyDescent="0.15">
      <c r="A40" s="6" t="s">
        <v>53</v>
      </c>
      <c r="B40" s="31" t="s">
        <v>62</v>
      </c>
      <c r="C40" s="1" t="s">
        <v>61</v>
      </c>
      <c r="D40" s="1">
        <v>1803360</v>
      </c>
      <c r="E40" s="1" t="s">
        <v>124</v>
      </c>
      <c r="F40" s="2">
        <v>9996.14</v>
      </c>
      <c r="G40" s="3">
        <v>227062320.09999999</v>
      </c>
      <c r="H40" s="7" t="s">
        <v>94</v>
      </c>
    </row>
    <row r="41" spans="1:8" x14ac:dyDescent="0.15">
      <c r="A41" s="6" t="s">
        <v>152</v>
      </c>
      <c r="B41" s="31" t="s">
        <v>20</v>
      </c>
      <c r="C41" s="1" t="s">
        <v>158</v>
      </c>
      <c r="D41" s="1">
        <v>1804444</v>
      </c>
      <c r="E41" s="1" t="s">
        <v>159</v>
      </c>
      <c r="F41" s="2">
        <v>3487.7</v>
      </c>
      <c r="G41" s="3">
        <v>79345175</v>
      </c>
      <c r="H41" s="7" t="s">
        <v>94</v>
      </c>
    </row>
    <row r="42" spans="1:8" x14ac:dyDescent="0.15">
      <c r="A42" s="6" t="s">
        <v>152</v>
      </c>
      <c r="B42" s="31" t="s">
        <v>64</v>
      </c>
      <c r="C42" s="1" t="s">
        <v>158</v>
      </c>
      <c r="D42" s="1">
        <v>1804445</v>
      </c>
      <c r="E42" s="1" t="s">
        <v>160</v>
      </c>
      <c r="F42" s="2">
        <v>183.56</v>
      </c>
      <c r="G42" s="3">
        <v>4175990</v>
      </c>
      <c r="H42" s="7" t="s">
        <v>94</v>
      </c>
    </row>
    <row r="43" spans="1:8" x14ac:dyDescent="0.15">
      <c r="A43" s="6" t="s">
        <v>152</v>
      </c>
      <c r="B43" s="31" t="s">
        <v>121</v>
      </c>
      <c r="C43" s="1" t="s">
        <v>158</v>
      </c>
      <c r="D43" s="1">
        <v>1804449</v>
      </c>
      <c r="E43" s="1" t="s">
        <v>161</v>
      </c>
      <c r="F43" s="2">
        <v>401</v>
      </c>
      <c r="G43" s="3">
        <v>9122750</v>
      </c>
      <c r="H43" s="7" t="s">
        <v>66</v>
      </c>
    </row>
    <row r="44" spans="1:8" x14ac:dyDescent="0.15">
      <c r="A44" s="6" t="s">
        <v>51</v>
      </c>
      <c r="B44" s="31" t="s">
        <v>191</v>
      </c>
      <c r="C44" s="1" t="s">
        <v>5</v>
      </c>
      <c r="D44" s="1">
        <v>1801</v>
      </c>
      <c r="E44" s="1" t="s">
        <v>194</v>
      </c>
      <c r="F44" s="2">
        <f>12833.34/2</f>
        <v>6416.67</v>
      </c>
      <c r="G44" s="3">
        <f>+F44*22665</f>
        <v>145433825.55000001</v>
      </c>
      <c r="H44" s="7" t="s">
        <v>195</v>
      </c>
    </row>
    <row r="45" spans="1:8" x14ac:dyDescent="0.15">
      <c r="A45" s="6" t="s">
        <v>51</v>
      </c>
      <c r="B45" s="31" t="s">
        <v>157</v>
      </c>
      <c r="C45" s="1" t="s">
        <v>5</v>
      </c>
      <c r="D45" s="1">
        <v>1801428</v>
      </c>
      <c r="E45" s="1" t="s">
        <v>173</v>
      </c>
      <c r="F45" s="2">
        <v>290.88</v>
      </c>
      <c r="G45" s="3">
        <f>+F45*22665</f>
        <v>6592795.2000000002</v>
      </c>
      <c r="H45" s="7" t="s">
        <v>157</v>
      </c>
    </row>
    <row r="46" spans="1:8" x14ac:dyDescent="0.15">
      <c r="A46" s="6" t="s">
        <v>52</v>
      </c>
      <c r="B46" s="31" t="s">
        <v>192</v>
      </c>
      <c r="C46" s="1" t="s">
        <v>55</v>
      </c>
      <c r="D46" s="1">
        <v>1802089</v>
      </c>
      <c r="E46" s="1" t="s">
        <v>174</v>
      </c>
      <c r="F46" s="2">
        <v>160.93</v>
      </c>
      <c r="G46" s="3">
        <f>+F46*22675</f>
        <v>3649087.75</v>
      </c>
      <c r="H46" s="7" t="s">
        <v>193</v>
      </c>
    </row>
    <row r="47" spans="1:8" x14ac:dyDescent="0.15">
      <c r="A47" s="6" t="s">
        <v>52</v>
      </c>
      <c r="B47" s="31" t="s">
        <v>191</v>
      </c>
      <c r="C47" s="1" t="s">
        <v>56</v>
      </c>
      <c r="D47" s="1">
        <v>1802475</v>
      </c>
      <c r="E47" s="1" t="s">
        <v>175</v>
      </c>
      <c r="F47" s="2">
        <v>6416.66</v>
      </c>
      <c r="G47" s="3">
        <f t="shared" ref="G47:G49" si="0">+F47*22675</f>
        <v>145497765.5</v>
      </c>
      <c r="H47" s="7" t="s">
        <v>195</v>
      </c>
    </row>
    <row r="48" spans="1:8" x14ac:dyDescent="0.15">
      <c r="A48" s="6" t="s">
        <v>52</v>
      </c>
      <c r="B48" s="31" t="s">
        <v>157</v>
      </c>
      <c r="C48" s="1" t="s">
        <v>56</v>
      </c>
      <c r="D48" s="1">
        <v>1802364</v>
      </c>
      <c r="E48" s="1" t="s">
        <v>176</v>
      </c>
      <c r="F48" s="2">
        <v>290.88</v>
      </c>
      <c r="G48" s="3">
        <f t="shared" si="0"/>
        <v>6595704</v>
      </c>
      <c r="H48" s="7" t="s">
        <v>157</v>
      </c>
    </row>
    <row r="49" spans="1:8" x14ac:dyDescent="0.15">
      <c r="A49" s="6" t="s">
        <v>51</v>
      </c>
      <c r="B49" s="31" t="s">
        <v>155</v>
      </c>
      <c r="C49" s="1" t="s">
        <v>60</v>
      </c>
      <c r="D49" s="1">
        <v>1803047</v>
      </c>
      <c r="E49" s="1" t="s">
        <v>177</v>
      </c>
      <c r="F49" s="2">
        <v>1191.69</v>
      </c>
      <c r="G49" s="3">
        <f t="shared" si="0"/>
        <v>27021570.75</v>
      </c>
      <c r="H49" s="7" t="s">
        <v>155</v>
      </c>
    </row>
    <row r="50" spans="1:8" x14ac:dyDescent="0.15">
      <c r="A50" s="6" t="s">
        <v>53</v>
      </c>
      <c r="B50" s="31" t="s">
        <v>192</v>
      </c>
      <c r="C50" s="1" t="s">
        <v>57</v>
      </c>
      <c r="D50" s="1">
        <v>1803193</v>
      </c>
      <c r="E50" s="1" t="s">
        <v>178</v>
      </c>
      <c r="F50" s="2">
        <v>160.63999999999999</v>
      </c>
      <c r="G50" s="3">
        <f>+F50*22715</f>
        <v>3648937.5999999996</v>
      </c>
      <c r="H50" s="7" t="s">
        <v>193</v>
      </c>
    </row>
    <row r="51" spans="1:8" x14ac:dyDescent="0.15">
      <c r="A51" s="6" t="s">
        <v>52</v>
      </c>
      <c r="B51" s="31" t="s">
        <v>155</v>
      </c>
      <c r="C51" s="1" t="s">
        <v>58</v>
      </c>
      <c r="D51" s="1">
        <v>1803278</v>
      </c>
      <c r="E51" s="1" t="s">
        <v>179</v>
      </c>
      <c r="F51" s="2">
        <v>1743.22</v>
      </c>
      <c r="G51" s="3">
        <f t="shared" ref="G51:G54" si="1">+F51*22715</f>
        <v>39597242.299999997</v>
      </c>
      <c r="H51" s="7" t="s">
        <v>155</v>
      </c>
    </row>
    <row r="52" spans="1:8" x14ac:dyDescent="0.15">
      <c r="A52" s="6" t="s">
        <v>53</v>
      </c>
      <c r="B52" s="34"/>
      <c r="C52" s="1" t="s">
        <v>61</v>
      </c>
      <c r="D52" s="1">
        <v>1803368</v>
      </c>
      <c r="E52" s="1" t="s">
        <v>180</v>
      </c>
      <c r="F52" s="2">
        <v>9.9499999999999993</v>
      </c>
      <c r="G52" s="3">
        <f t="shared" si="1"/>
        <v>226014.24999999997</v>
      </c>
      <c r="H52" s="7" t="s">
        <v>202</v>
      </c>
    </row>
    <row r="53" spans="1:8" x14ac:dyDescent="0.15">
      <c r="A53" s="6" t="s">
        <v>53</v>
      </c>
      <c r="B53" s="34" t="s">
        <v>157</v>
      </c>
      <c r="C53" s="1" t="s">
        <v>61</v>
      </c>
      <c r="D53" s="1">
        <v>1803354</v>
      </c>
      <c r="E53" s="1" t="s">
        <v>181</v>
      </c>
      <c r="F53" s="2">
        <v>290.88</v>
      </c>
      <c r="G53" s="3">
        <f t="shared" si="1"/>
        <v>6607339.2000000002</v>
      </c>
      <c r="H53" s="7" t="s">
        <v>157</v>
      </c>
    </row>
    <row r="54" spans="1:8" x14ac:dyDescent="0.15">
      <c r="A54" s="6" t="s">
        <v>53</v>
      </c>
      <c r="B54" s="34" t="s">
        <v>191</v>
      </c>
      <c r="C54" s="1" t="s">
        <v>61</v>
      </c>
      <c r="D54" s="1">
        <v>1803368</v>
      </c>
      <c r="E54" s="1" t="s">
        <v>182</v>
      </c>
      <c r="F54" s="2">
        <v>6416.66</v>
      </c>
      <c r="G54" s="3">
        <f t="shared" si="1"/>
        <v>145754431.90000001</v>
      </c>
      <c r="H54" s="7" t="s">
        <v>195</v>
      </c>
    </row>
    <row r="55" spans="1:8" x14ac:dyDescent="0.15">
      <c r="A55" s="6" t="s">
        <v>152</v>
      </c>
      <c r="B55" s="31" t="s">
        <v>155</v>
      </c>
      <c r="C55" s="1" t="s">
        <v>162</v>
      </c>
      <c r="D55" s="1">
        <v>1804051</v>
      </c>
      <c r="E55" s="1" t="s">
        <v>183</v>
      </c>
      <c r="F55" s="2">
        <v>878.24</v>
      </c>
      <c r="G55" s="3">
        <f>+F55*22750</f>
        <v>19979960</v>
      </c>
      <c r="H55" s="7" t="s">
        <v>155</v>
      </c>
    </row>
    <row r="56" spans="1:8" x14ac:dyDescent="0.15">
      <c r="A56" s="6" t="s">
        <v>53</v>
      </c>
      <c r="B56" s="31" t="s">
        <v>155</v>
      </c>
      <c r="C56" s="1" t="s">
        <v>162</v>
      </c>
      <c r="D56" s="1">
        <v>1804051</v>
      </c>
      <c r="E56" s="1" t="s">
        <v>184</v>
      </c>
      <c r="F56" s="2">
        <v>878.24</v>
      </c>
      <c r="G56" s="3">
        <f t="shared" ref="G56:G64" si="2">+F56*22750</f>
        <v>19979960</v>
      </c>
      <c r="H56" s="7" t="s">
        <v>155</v>
      </c>
    </row>
    <row r="57" spans="1:8" x14ac:dyDescent="0.15">
      <c r="A57" s="6" t="s">
        <v>152</v>
      </c>
      <c r="B57" s="31" t="s">
        <v>192</v>
      </c>
      <c r="C57" s="1" t="s">
        <v>163</v>
      </c>
      <c r="D57" s="1">
        <v>1804287</v>
      </c>
      <c r="E57" s="1" t="s">
        <v>185</v>
      </c>
      <c r="F57" s="2">
        <v>160.4</v>
      </c>
      <c r="G57" s="3">
        <f t="shared" si="2"/>
        <v>3649100</v>
      </c>
      <c r="H57" s="7" t="s">
        <v>193</v>
      </c>
    </row>
    <row r="58" spans="1:8" x14ac:dyDescent="0.15">
      <c r="A58" s="6" t="s">
        <v>51</v>
      </c>
      <c r="B58" s="31" t="s">
        <v>156</v>
      </c>
      <c r="C58" s="1" t="s">
        <v>163</v>
      </c>
      <c r="D58" s="1">
        <v>1804267</v>
      </c>
      <c r="E58" s="1" t="s">
        <v>186</v>
      </c>
      <c r="F58" s="2">
        <f>549.45/3</f>
        <v>183.15</v>
      </c>
      <c r="G58" s="3">
        <f t="shared" si="2"/>
        <v>4166662.5</v>
      </c>
      <c r="H58" s="7" t="s">
        <v>196</v>
      </c>
    </row>
    <row r="59" spans="1:8" x14ac:dyDescent="0.15">
      <c r="A59" s="6" t="s">
        <v>52</v>
      </c>
      <c r="B59" s="31" t="s">
        <v>156</v>
      </c>
      <c r="C59" s="1" t="s">
        <v>163</v>
      </c>
      <c r="D59" s="1">
        <v>1804267</v>
      </c>
      <c r="E59" s="1" t="s">
        <v>186</v>
      </c>
      <c r="F59" s="2">
        <f t="shared" ref="F59:F60" si="3">549.45/3</f>
        <v>183.15</v>
      </c>
      <c r="G59" s="3">
        <f t="shared" si="2"/>
        <v>4166662.5</v>
      </c>
      <c r="H59" s="7" t="s">
        <v>196</v>
      </c>
    </row>
    <row r="60" spans="1:8" x14ac:dyDescent="0.15">
      <c r="A60" s="6" t="s">
        <v>53</v>
      </c>
      <c r="B60" s="31" t="s">
        <v>156</v>
      </c>
      <c r="C60" s="1" t="s">
        <v>163</v>
      </c>
      <c r="D60" s="1">
        <v>1804267</v>
      </c>
      <c r="E60" s="1" t="s">
        <v>186</v>
      </c>
      <c r="F60" s="2">
        <f t="shared" si="3"/>
        <v>183.15</v>
      </c>
      <c r="G60" s="3">
        <f t="shared" si="2"/>
        <v>4166662.5</v>
      </c>
      <c r="H60" s="7" t="s">
        <v>196</v>
      </c>
    </row>
    <row r="61" spans="1:8" x14ac:dyDescent="0.15">
      <c r="A61" s="6" t="s">
        <v>152</v>
      </c>
      <c r="B61" s="31" t="s">
        <v>156</v>
      </c>
      <c r="C61" s="1" t="s">
        <v>163</v>
      </c>
      <c r="D61" s="1">
        <v>1804267</v>
      </c>
      <c r="E61" s="1" t="s">
        <v>187</v>
      </c>
      <c r="F61" s="2">
        <v>183.15</v>
      </c>
      <c r="G61" s="3">
        <f t="shared" si="2"/>
        <v>4166662.5</v>
      </c>
      <c r="H61" s="7" t="s">
        <v>196</v>
      </c>
    </row>
    <row r="62" spans="1:8" x14ac:dyDescent="0.15">
      <c r="A62" s="6" t="s">
        <v>152</v>
      </c>
      <c r="B62" s="31" t="s">
        <v>191</v>
      </c>
      <c r="C62" s="1" t="s">
        <v>158</v>
      </c>
      <c r="D62" s="1">
        <v>1804440</v>
      </c>
      <c r="E62" s="1" t="s">
        <v>188</v>
      </c>
      <c r="F62" s="2">
        <v>6416.67</v>
      </c>
      <c r="G62" s="3">
        <f t="shared" si="2"/>
        <v>145979242.5</v>
      </c>
      <c r="H62" s="7" t="s">
        <v>195</v>
      </c>
    </row>
    <row r="63" spans="1:8" x14ac:dyDescent="0.15">
      <c r="A63" s="6" t="s">
        <v>152</v>
      </c>
      <c r="B63" s="31"/>
      <c r="C63" s="1" t="s">
        <v>158</v>
      </c>
      <c r="D63" s="1">
        <v>1804449</v>
      </c>
      <c r="E63" s="1" t="s">
        <v>189</v>
      </c>
      <c r="F63" s="2">
        <v>9.9499999999999993</v>
      </c>
      <c r="G63" s="3">
        <f t="shared" si="2"/>
        <v>226362.49999999997</v>
      </c>
      <c r="H63" s="7" t="s">
        <v>202</v>
      </c>
    </row>
    <row r="64" spans="1:8" x14ac:dyDescent="0.15">
      <c r="A64" s="6" t="s">
        <v>152</v>
      </c>
      <c r="B64" s="31" t="s">
        <v>157</v>
      </c>
      <c r="C64" s="1" t="s">
        <v>158</v>
      </c>
      <c r="D64" s="1">
        <v>1804436</v>
      </c>
      <c r="E64" s="1" t="s">
        <v>190</v>
      </c>
      <c r="F64" s="2">
        <v>290.88</v>
      </c>
      <c r="G64" s="3">
        <f t="shared" si="2"/>
        <v>6617520</v>
      </c>
      <c r="H64" s="7" t="s">
        <v>157</v>
      </c>
    </row>
  </sheetData>
  <autoFilter ref="A6:H64"/>
  <mergeCells count="1">
    <mergeCell ref="C2:H3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pane ySplit="6" topLeftCell="A25" activePane="bottomLeft" state="frozen"/>
      <selection pane="bottomLeft" activeCell="F47" sqref="F40:F47"/>
    </sheetView>
  </sheetViews>
  <sheetFormatPr baseColWidth="10" defaultColWidth="8.83203125" defaultRowHeight="13" x14ac:dyDescent="0.15"/>
  <cols>
    <col min="1" max="1" width="9.1640625" style="37" bestFit="1" customWidth="1"/>
    <col min="2" max="2" width="22.6640625" style="39" customWidth="1"/>
    <col min="3" max="3" width="12" style="37" customWidth="1"/>
    <col min="4" max="4" width="13" style="37" customWidth="1"/>
    <col min="5" max="5" width="86.83203125" style="37" customWidth="1"/>
    <col min="6" max="6" width="11.5" style="37" bestFit="1" customWidth="1"/>
    <col min="7" max="7" width="14.33203125" style="38" customWidth="1"/>
    <col min="8" max="8" width="7.33203125" style="37" bestFit="1" customWidth="1"/>
    <col min="9" max="16384" width="8.83203125" style="37"/>
  </cols>
  <sheetData>
    <row r="1" spans="1:8" s="41" customFormat="1" x14ac:dyDescent="0.15">
      <c r="A1" s="40"/>
      <c r="C1" s="47" t="s">
        <v>125</v>
      </c>
      <c r="D1" s="48"/>
      <c r="E1" s="48"/>
      <c r="F1" s="48"/>
      <c r="G1" s="48"/>
      <c r="H1" s="48" t="s">
        <v>126</v>
      </c>
    </row>
    <row r="2" spans="1:8" s="41" customFormat="1" ht="12.75" customHeight="1" x14ac:dyDescent="0.15">
      <c r="A2" s="40"/>
      <c r="C2" s="77" t="s">
        <v>127</v>
      </c>
      <c r="D2" s="77"/>
      <c r="E2" s="77"/>
      <c r="F2" s="77"/>
      <c r="G2" s="77"/>
      <c r="H2" s="77"/>
    </row>
    <row r="3" spans="1:8" s="41" customFormat="1" ht="12.75" customHeight="1" x14ac:dyDescent="0.15">
      <c r="A3" s="42"/>
      <c r="B3" s="43"/>
      <c r="C3" s="77"/>
      <c r="D3" s="77"/>
      <c r="E3" s="77"/>
      <c r="F3" s="77"/>
      <c r="G3" s="77"/>
      <c r="H3" s="77"/>
    </row>
    <row r="4" spans="1:8" s="46" customFormat="1" ht="25.5" customHeight="1" x14ac:dyDescent="0.2">
      <c r="A4" s="44"/>
      <c r="B4" s="45"/>
      <c r="C4" s="53" t="s">
        <v>136</v>
      </c>
      <c r="D4" s="53"/>
      <c r="E4" s="53"/>
      <c r="F4" s="53"/>
      <c r="G4" s="53"/>
      <c r="H4" s="53"/>
    </row>
    <row r="5" spans="1:8" s="20" customFormat="1" ht="12.75" customHeight="1" x14ac:dyDescent="0.15">
      <c r="A5" s="21"/>
      <c r="B5" s="30"/>
      <c r="C5" s="21"/>
      <c r="D5" s="21"/>
      <c r="E5" s="56" t="s">
        <v>14</v>
      </c>
      <c r="F5" s="57">
        <f>+SUBTOTAL(9,F7:F1048576)</f>
        <v>23526.177377833425</v>
      </c>
      <c r="G5" s="58">
        <f>+SUBTOTAL(9,G7:G1048576)</f>
        <v>534154360.85000008</v>
      </c>
      <c r="H5" s="22"/>
    </row>
    <row r="6" spans="1:8" s="27" customFormat="1" ht="31.5" customHeight="1" x14ac:dyDescent="0.2">
      <c r="A6" s="23" t="s">
        <v>50</v>
      </c>
      <c r="B6" s="24" t="s">
        <v>97</v>
      </c>
      <c r="C6" s="24" t="s">
        <v>98</v>
      </c>
      <c r="D6" s="24" t="s">
        <v>99</v>
      </c>
      <c r="E6" s="24" t="s">
        <v>100</v>
      </c>
      <c r="F6" s="25" t="s">
        <v>15</v>
      </c>
      <c r="G6" s="26" t="s">
        <v>16</v>
      </c>
      <c r="H6" s="25" t="s">
        <v>49</v>
      </c>
    </row>
    <row r="7" spans="1:8" ht="26" x14ac:dyDescent="0.15">
      <c r="A7" s="36" t="s">
        <v>51</v>
      </c>
      <c r="B7" s="31" t="s">
        <v>22</v>
      </c>
      <c r="C7" s="1" t="s">
        <v>0</v>
      </c>
      <c r="D7" s="1">
        <v>1801095</v>
      </c>
      <c r="E7" s="1" t="s">
        <v>1</v>
      </c>
      <c r="F7" s="2">
        <v>220.6</v>
      </c>
      <c r="G7" s="3">
        <v>4999899</v>
      </c>
      <c r="H7" s="7" t="s">
        <v>47</v>
      </c>
    </row>
    <row r="8" spans="1:8" ht="26" x14ac:dyDescent="0.15">
      <c r="A8" s="6" t="s">
        <v>51</v>
      </c>
      <c r="B8" s="31" t="s">
        <v>22</v>
      </c>
      <c r="C8" s="1" t="s">
        <v>0</v>
      </c>
      <c r="D8" s="1">
        <v>1801368</v>
      </c>
      <c r="E8" s="1" t="s">
        <v>2</v>
      </c>
      <c r="F8" s="2">
        <v>7.06</v>
      </c>
      <c r="G8" s="3">
        <v>160014.9</v>
      </c>
      <c r="H8" s="7" t="s">
        <v>47</v>
      </c>
    </row>
    <row r="9" spans="1:8" x14ac:dyDescent="0.15">
      <c r="A9" s="6" t="s">
        <v>51</v>
      </c>
      <c r="B9" s="31" t="s">
        <v>23</v>
      </c>
      <c r="C9" s="1" t="s">
        <v>3</v>
      </c>
      <c r="D9" s="1">
        <v>1801322</v>
      </c>
      <c r="E9" s="1" t="s">
        <v>4</v>
      </c>
      <c r="F9" s="2">
        <v>49.02</v>
      </c>
      <c r="G9" s="3">
        <v>1111038.3</v>
      </c>
      <c r="H9" s="7" t="s">
        <v>47</v>
      </c>
    </row>
    <row r="10" spans="1:8" x14ac:dyDescent="0.15">
      <c r="A10" s="6" t="s">
        <v>51</v>
      </c>
      <c r="B10" s="31" t="s">
        <v>20</v>
      </c>
      <c r="C10" s="1" t="s">
        <v>5</v>
      </c>
      <c r="D10" s="1">
        <v>1801458</v>
      </c>
      <c r="E10" s="1" t="s">
        <v>9</v>
      </c>
      <c r="F10" s="2">
        <v>50.56</v>
      </c>
      <c r="G10" s="3">
        <v>1145942.4000000001</v>
      </c>
      <c r="H10" s="7" t="s">
        <v>94</v>
      </c>
    </row>
    <row r="11" spans="1:8" x14ac:dyDescent="0.15">
      <c r="A11" s="6" t="s">
        <v>51</v>
      </c>
      <c r="B11" s="31" t="s">
        <v>20</v>
      </c>
      <c r="C11" s="1" t="s">
        <v>5</v>
      </c>
      <c r="D11" s="1">
        <v>1801458</v>
      </c>
      <c r="E11" s="1" t="s">
        <v>10</v>
      </c>
      <c r="F11" s="2">
        <v>3898.56</v>
      </c>
      <c r="G11" s="3">
        <v>88360862.400000006</v>
      </c>
      <c r="H11" s="7" t="s">
        <v>94</v>
      </c>
    </row>
    <row r="12" spans="1:8" x14ac:dyDescent="0.15">
      <c r="A12" s="6" t="s">
        <v>51</v>
      </c>
      <c r="B12" s="31" t="s">
        <v>20</v>
      </c>
      <c r="C12" s="1" t="s">
        <v>5</v>
      </c>
      <c r="D12" s="1">
        <v>1801458</v>
      </c>
      <c r="E12" s="1" t="s">
        <v>11</v>
      </c>
      <c r="F12" s="2">
        <v>873.71</v>
      </c>
      <c r="G12" s="3">
        <v>19802637.150000002</v>
      </c>
      <c r="H12" s="7" t="s">
        <v>94</v>
      </c>
    </row>
    <row r="13" spans="1:8" x14ac:dyDescent="0.15">
      <c r="A13" s="6" t="s">
        <v>51</v>
      </c>
      <c r="B13" s="31" t="s">
        <v>21</v>
      </c>
      <c r="C13" s="1" t="s">
        <v>5</v>
      </c>
      <c r="D13" s="1">
        <v>1801458</v>
      </c>
      <c r="E13" s="1" t="s">
        <v>12</v>
      </c>
      <c r="F13" s="2">
        <v>1013.42</v>
      </c>
      <c r="G13" s="3">
        <v>22969164.300000001</v>
      </c>
      <c r="H13" s="7" t="s">
        <v>94</v>
      </c>
    </row>
    <row r="14" spans="1:8" x14ac:dyDescent="0.15">
      <c r="A14" s="6" t="s">
        <v>51</v>
      </c>
      <c r="B14" s="31" t="s">
        <v>24</v>
      </c>
      <c r="C14" s="1" t="s">
        <v>5</v>
      </c>
      <c r="D14" s="1">
        <v>1801451</v>
      </c>
      <c r="E14" s="1" t="s">
        <v>7</v>
      </c>
      <c r="F14" s="2">
        <v>19</v>
      </c>
      <c r="G14" s="3">
        <v>430635</v>
      </c>
      <c r="H14" s="7" t="s">
        <v>66</v>
      </c>
    </row>
    <row r="15" spans="1:8" x14ac:dyDescent="0.15">
      <c r="A15" s="6" t="s">
        <v>51</v>
      </c>
      <c r="B15" s="32" t="s">
        <v>25</v>
      </c>
      <c r="C15" s="1" t="s">
        <v>5</v>
      </c>
      <c r="D15" s="1">
        <v>1801451</v>
      </c>
      <c r="E15" s="1" t="s">
        <v>27</v>
      </c>
      <c r="F15" s="2">
        <v>307.17</v>
      </c>
      <c r="G15" s="3">
        <v>6962008.0500000007</v>
      </c>
      <c r="H15" s="7" t="s">
        <v>94</v>
      </c>
    </row>
    <row r="16" spans="1:8" x14ac:dyDescent="0.15">
      <c r="A16" s="6" t="s">
        <v>52</v>
      </c>
      <c r="B16" s="32" t="s">
        <v>68</v>
      </c>
      <c r="C16" s="1" t="s">
        <v>55</v>
      </c>
      <c r="D16" s="1">
        <v>1802015</v>
      </c>
      <c r="E16" s="1" t="s">
        <v>69</v>
      </c>
      <c r="F16" s="2">
        <v>24.5</v>
      </c>
      <c r="G16" s="3">
        <v>555537.5</v>
      </c>
      <c r="H16" s="7" t="s">
        <v>66</v>
      </c>
    </row>
    <row r="17" spans="1:8" ht="26" x14ac:dyDescent="0.15">
      <c r="A17" s="6" t="s">
        <v>52</v>
      </c>
      <c r="B17" s="31" t="s">
        <v>70</v>
      </c>
      <c r="C17" s="1" t="s">
        <v>55</v>
      </c>
      <c r="D17" s="1">
        <v>1802095</v>
      </c>
      <c r="E17" s="1" t="s">
        <v>71</v>
      </c>
      <c r="F17" s="2">
        <v>220.51</v>
      </c>
      <c r="G17" s="3">
        <v>5000064.25</v>
      </c>
      <c r="H17" s="7" t="s">
        <v>47</v>
      </c>
    </row>
    <row r="18" spans="1:8" x14ac:dyDescent="0.15">
      <c r="A18" s="6" t="s">
        <v>52</v>
      </c>
      <c r="B18" s="31" t="s">
        <v>20</v>
      </c>
      <c r="C18" s="1" t="s">
        <v>72</v>
      </c>
      <c r="D18" s="1">
        <v>1802459</v>
      </c>
      <c r="E18" s="1" t="s">
        <v>73</v>
      </c>
      <c r="F18" s="2">
        <v>355.92</v>
      </c>
      <c r="G18" s="3">
        <v>8070486</v>
      </c>
      <c r="H18" s="7" t="s">
        <v>94</v>
      </c>
    </row>
    <row r="19" spans="1:8" x14ac:dyDescent="0.15">
      <c r="A19" s="6" t="s">
        <v>52</v>
      </c>
      <c r="B19" s="31" t="s">
        <v>20</v>
      </c>
      <c r="C19" s="1" t="s">
        <v>72</v>
      </c>
      <c r="D19" s="1">
        <v>1802458</v>
      </c>
      <c r="E19" s="1" t="s">
        <v>73</v>
      </c>
      <c r="F19" s="2">
        <v>234.03</v>
      </c>
      <c r="G19" s="3">
        <v>5306630.25</v>
      </c>
      <c r="H19" s="7" t="s">
        <v>94</v>
      </c>
    </row>
    <row r="20" spans="1:8" x14ac:dyDescent="0.15">
      <c r="A20" s="6" t="s">
        <v>52</v>
      </c>
      <c r="B20" s="31" t="s">
        <v>20</v>
      </c>
      <c r="C20" s="1" t="s">
        <v>74</v>
      </c>
      <c r="D20" s="1">
        <v>1802460</v>
      </c>
      <c r="E20" s="1" t="s">
        <v>75</v>
      </c>
      <c r="F20" s="2">
        <v>355.92</v>
      </c>
      <c r="G20" s="3">
        <v>8070486</v>
      </c>
      <c r="H20" s="7" t="s">
        <v>94</v>
      </c>
    </row>
    <row r="21" spans="1:8" x14ac:dyDescent="0.15">
      <c r="A21" s="6" t="s">
        <v>52</v>
      </c>
      <c r="B21" s="31" t="s">
        <v>20</v>
      </c>
      <c r="C21" s="4" t="s">
        <v>74</v>
      </c>
      <c r="D21" s="1">
        <v>1802461</v>
      </c>
      <c r="E21" s="1" t="s">
        <v>75</v>
      </c>
      <c r="F21" s="2">
        <v>355.92</v>
      </c>
      <c r="G21" s="3">
        <v>8070486</v>
      </c>
      <c r="H21" s="7" t="s">
        <v>94</v>
      </c>
    </row>
    <row r="22" spans="1:8" x14ac:dyDescent="0.15">
      <c r="A22" s="6" t="s">
        <v>52</v>
      </c>
      <c r="B22" s="31" t="s">
        <v>20</v>
      </c>
      <c r="C22" s="1" t="s">
        <v>76</v>
      </c>
      <c r="D22" s="1">
        <v>1802463</v>
      </c>
      <c r="E22" s="1" t="s">
        <v>77</v>
      </c>
      <c r="F22" s="2">
        <v>355.92</v>
      </c>
      <c r="G22" s="3">
        <v>8070486</v>
      </c>
      <c r="H22" s="7" t="s">
        <v>94</v>
      </c>
    </row>
    <row r="23" spans="1:8" x14ac:dyDescent="0.15">
      <c r="A23" s="6" t="s">
        <v>52</v>
      </c>
      <c r="B23" s="31" t="s">
        <v>20</v>
      </c>
      <c r="C23" s="1" t="s">
        <v>76</v>
      </c>
      <c r="D23" s="1">
        <v>1802462</v>
      </c>
      <c r="E23" s="1" t="s">
        <v>77</v>
      </c>
      <c r="F23" s="2">
        <v>355.92</v>
      </c>
      <c r="G23" s="3">
        <v>8070486</v>
      </c>
      <c r="H23" s="7" t="s">
        <v>94</v>
      </c>
    </row>
    <row r="24" spans="1:8" x14ac:dyDescent="0.15">
      <c r="A24" s="6" t="s">
        <v>52</v>
      </c>
      <c r="B24" s="31" t="s">
        <v>20</v>
      </c>
      <c r="C24" s="1" t="s">
        <v>56</v>
      </c>
      <c r="D24" s="1">
        <v>1802466</v>
      </c>
      <c r="E24" s="1" t="s">
        <v>78</v>
      </c>
      <c r="F24" s="2">
        <v>355.92</v>
      </c>
      <c r="G24" s="3">
        <v>8070486</v>
      </c>
      <c r="H24" s="7" t="s">
        <v>94</v>
      </c>
    </row>
    <row r="25" spans="1:8" x14ac:dyDescent="0.15">
      <c r="A25" s="6" t="s">
        <v>52</v>
      </c>
      <c r="B25" s="31" t="s">
        <v>20</v>
      </c>
      <c r="C25" s="1" t="s">
        <v>56</v>
      </c>
      <c r="D25" s="1">
        <v>1802465</v>
      </c>
      <c r="E25" s="1" t="s">
        <v>79</v>
      </c>
      <c r="F25" s="2">
        <v>218.49</v>
      </c>
      <c r="G25" s="3">
        <v>4954260.75</v>
      </c>
      <c r="H25" s="7" t="s">
        <v>94</v>
      </c>
    </row>
    <row r="26" spans="1:8" x14ac:dyDescent="0.15">
      <c r="A26" s="6" t="s">
        <v>52</v>
      </c>
      <c r="B26" s="31" t="s">
        <v>20</v>
      </c>
      <c r="C26" s="1" t="s">
        <v>56</v>
      </c>
      <c r="D26" s="1">
        <v>1802467</v>
      </c>
      <c r="E26" s="1" t="s">
        <v>80</v>
      </c>
      <c r="F26" s="2">
        <v>205.47</v>
      </c>
      <c r="G26" s="3">
        <v>4659032.25</v>
      </c>
      <c r="H26" s="7" t="s">
        <v>94</v>
      </c>
    </row>
    <row r="27" spans="1:8" x14ac:dyDescent="0.15">
      <c r="A27" s="6" t="s">
        <v>52</v>
      </c>
      <c r="B27" s="31" t="s">
        <v>20</v>
      </c>
      <c r="C27" s="1" t="s">
        <v>56</v>
      </c>
      <c r="D27" s="1">
        <v>1802465</v>
      </c>
      <c r="E27" s="1" t="s">
        <v>78</v>
      </c>
      <c r="F27" s="2">
        <v>137.43</v>
      </c>
      <c r="G27" s="3">
        <v>3116225.25</v>
      </c>
      <c r="H27" s="7" t="s">
        <v>94</v>
      </c>
    </row>
    <row r="28" spans="1:8" x14ac:dyDescent="0.15">
      <c r="A28" s="6" t="s">
        <v>52</v>
      </c>
      <c r="B28" s="31" t="s">
        <v>21</v>
      </c>
      <c r="C28" s="1" t="s">
        <v>56</v>
      </c>
      <c r="D28" s="1">
        <v>1802384</v>
      </c>
      <c r="E28" s="1" t="s">
        <v>81</v>
      </c>
      <c r="F28" s="2">
        <v>604.07000000000005</v>
      </c>
      <c r="G28" s="3">
        <v>13697287.250000002</v>
      </c>
      <c r="H28" s="7" t="s">
        <v>94</v>
      </c>
    </row>
    <row r="29" spans="1:8" x14ac:dyDescent="0.15">
      <c r="A29" s="6" t="s">
        <v>52</v>
      </c>
      <c r="B29" s="31" t="s">
        <v>21</v>
      </c>
      <c r="C29" s="1" t="s">
        <v>56</v>
      </c>
      <c r="D29" s="1">
        <v>1802384</v>
      </c>
      <c r="E29" s="1" t="s">
        <v>82</v>
      </c>
      <c r="F29" s="2">
        <v>19.810937155457552</v>
      </c>
      <c r="G29" s="3">
        <v>449213</v>
      </c>
      <c r="H29" s="7" t="s">
        <v>94</v>
      </c>
    </row>
    <row r="30" spans="1:8" x14ac:dyDescent="0.15">
      <c r="A30" s="6" t="s">
        <v>52</v>
      </c>
      <c r="B30" s="31" t="s">
        <v>24</v>
      </c>
      <c r="C30" s="1" t="s">
        <v>56</v>
      </c>
      <c r="D30" s="1">
        <v>1802381</v>
      </c>
      <c r="E30" s="1" t="s">
        <v>83</v>
      </c>
      <c r="F30" s="2">
        <v>19</v>
      </c>
      <c r="G30" s="3">
        <v>430825</v>
      </c>
      <c r="H30" s="7" t="s">
        <v>66</v>
      </c>
    </row>
    <row r="31" spans="1:8" x14ac:dyDescent="0.15">
      <c r="A31" s="6" t="s">
        <v>52</v>
      </c>
      <c r="B31" s="31" t="s">
        <v>25</v>
      </c>
      <c r="C31" s="1" t="s">
        <v>56</v>
      </c>
      <c r="D31" s="1">
        <v>1802472</v>
      </c>
      <c r="E31" s="1" t="s">
        <v>84</v>
      </c>
      <c r="F31" s="2">
        <v>186.05</v>
      </c>
      <c r="G31" s="3">
        <v>4218683.75</v>
      </c>
      <c r="H31" s="7" t="s">
        <v>94</v>
      </c>
    </row>
    <row r="32" spans="1:8" x14ac:dyDescent="0.15">
      <c r="A32" s="6" t="s">
        <v>53</v>
      </c>
      <c r="B32" s="31" t="s">
        <v>85</v>
      </c>
      <c r="C32" s="1" t="s">
        <v>58</v>
      </c>
      <c r="D32" s="1">
        <v>1803292</v>
      </c>
      <c r="E32" s="1" t="s">
        <v>86</v>
      </c>
      <c r="F32" s="2">
        <v>1320.71</v>
      </c>
      <c r="G32" s="3">
        <v>29999927.650000002</v>
      </c>
      <c r="H32" s="7" t="s">
        <v>66</v>
      </c>
    </row>
    <row r="33" spans="1:8" x14ac:dyDescent="0.15">
      <c r="A33" s="6" t="s">
        <v>53</v>
      </c>
      <c r="B33" s="31" t="s">
        <v>85</v>
      </c>
      <c r="C33" s="1" t="s">
        <v>58</v>
      </c>
      <c r="D33" s="1">
        <v>1803292</v>
      </c>
      <c r="E33" s="1" t="s">
        <v>87</v>
      </c>
      <c r="F33" s="2">
        <v>-2535.23</v>
      </c>
      <c r="G33" s="3">
        <v>-57587749.450000003</v>
      </c>
      <c r="H33" s="7" t="s">
        <v>66</v>
      </c>
    </row>
    <row r="34" spans="1:8" x14ac:dyDescent="0.15">
      <c r="A34" s="6" t="s">
        <v>53</v>
      </c>
      <c r="B34" s="31" t="s">
        <v>59</v>
      </c>
      <c r="C34" s="1" t="s">
        <v>60</v>
      </c>
      <c r="D34" s="1">
        <v>1803075</v>
      </c>
      <c r="E34" s="1" t="s">
        <v>88</v>
      </c>
      <c r="F34" s="2">
        <v>1271.1864406779662</v>
      </c>
      <c r="G34" s="3">
        <v>28875000</v>
      </c>
      <c r="H34" s="7" t="s">
        <v>44</v>
      </c>
    </row>
    <row r="35" spans="1:8" x14ac:dyDescent="0.15">
      <c r="A35" s="6" t="s">
        <v>53</v>
      </c>
      <c r="B35" s="31" t="s">
        <v>62</v>
      </c>
      <c r="C35" s="1" t="s">
        <v>61</v>
      </c>
      <c r="D35" s="1">
        <v>1803360</v>
      </c>
      <c r="E35" s="1" t="s">
        <v>89</v>
      </c>
      <c r="F35" s="2">
        <v>4868.5200000000004</v>
      </c>
      <c r="G35" s="3">
        <v>110588431.80000001</v>
      </c>
      <c r="H35" s="7" t="s">
        <v>94</v>
      </c>
    </row>
    <row r="36" spans="1:8" x14ac:dyDescent="0.15">
      <c r="A36" s="6" t="s">
        <v>53</v>
      </c>
      <c r="B36" s="31" t="s">
        <v>62</v>
      </c>
      <c r="C36" s="1" t="s">
        <v>61</v>
      </c>
      <c r="D36" s="1">
        <v>1803360</v>
      </c>
      <c r="E36" s="1" t="s">
        <v>90</v>
      </c>
      <c r="F36" s="2">
        <v>103.53</v>
      </c>
      <c r="G36" s="3">
        <v>2351683.9500000002</v>
      </c>
      <c r="H36" s="7" t="s">
        <v>94</v>
      </c>
    </row>
    <row r="37" spans="1:8" x14ac:dyDescent="0.15">
      <c r="A37" s="6" t="s">
        <v>53</v>
      </c>
      <c r="B37" s="31" t="s">
        <v>63</v>
      </c>
      <c r="C37" s="1" t="s">
        <v>61</v>
      </c>
      <c r="D37" s="1">
        <v>1803360</v>
      </c>
      <c r="E37" s="1" t="s">
        <v>91</v>
      </c>
      <c r="F37" s="2">
        <v>886.37</v>
      </c>
      <c r="G37" s="3">
        <v>20133894.550000001</v>
      </c>
      <c r="H37" s="7" t="s">
        <v>94</v>
      </c>
    </row>
    <row r="38" spans="1:8" x14ac:dyDescent="0.15">
      <c r="A38" s="6" t="s">
        <v>53</v>
      </c>
      <c r="B38" s="31" t="s">
        <v>24</v>
      </c>
      <c r="C38" s="1" t="s">
        <v>61</v>
      </c>
      <c r="D38" s="1">
        <v>1803368</v>
      </c>
      <c r="E38" s="1" t="s">
        <v>92</v>
      </c>
      <c r="F38" s="2">
        <v>19</v>
      </c>
      <c r="G38" s="3">
        <v>431585</v>
      </c>
      <c r="H38" s="7" t="s">
        <v>66</v>
      </c>
    </row>
    <row r="39" spans="1:8" x14ac:dyDescent="0.15">
      <c r="A39" s="6" t="s">
        <v>53</v>
      </c>
      <c r="B39" s="31" t="s">
        <v>64</v>
      </c>
      <c r="C39" s="1" t="s">
        <v>61</v>
      </c>
      <c r="D39" s="1">
        <v>1803360</v>
      </c>
      <c r="E39" s="1" t="s">
        <v>93</v>
      </c>
      <c r="F39" s="2">
        <v>308.33999999999997</v>
      </c>
      <c r="G39" s="3">
        <v>7003943.0999999996</v>
      </c>
      <c r="H39" s="7" t="s">
        <v>94</v>
      </c>
    </row>
    <row r="40" spans="1:8" x14ac:dyDescent="0.15">
      <c r="A40" s="6" t="s">
        <v>152</v>
      </c>
      <c r="B40" s="31" t="s">
        <v>164</v>
      </c>
      <c r="C40" s="1" t="s">
        <v>158</v>
      </c>
      <c r="D40" s="1">
        <v>1804404</v>
      </c>
      <c r="E40" s="1" t="s">
        <v>165</v>
      </c>
      <c r="F40" s="2">
        <v>146.52000000000001</v>
      </c>
      <c r="G40" s="3">
        <v>3333330</v>
      </c>
      <c r="H40" s="7" t="s">
        <v>47</v>
      </c>
    </row>
    <row r="41" spans="1:8" ht="26" x14ac:dyDescent="0.15">
      <c r="A41" s="6" t="s">
        <v>152</v>
      </c>
      <c r="B41" s="31" t="s">
        <v>164</v>
      </c>
      <c r="C41" s="1" t="s">
        <v>158</v>
      </c>
      <c r="D41" s="1">
        <v>1804404</v>
      </c>
      <c r="E41" s="1" t="s">
        <v>166</v>
      </c>
      <c r="F41" s="2">
        <v>341.88</v>
      </c>
      <c r="G41" s="3">
        <v>7777770</v>
      </c>
      <c r="H41" s="7" t="s">
        <v>47</v>
      </c>
    </row>
    <row r="42" spans="1:8" x14ac:dyDescent="0.15">
      <c r="A42" s="6" t="s">
        <v>152</v>
      </c>
      <c r="B42" s="31" t="s">
        <v>21</v>
      </c>
      <c r="C42" s="1" t="s">
        <v>158</v>
      </c>
      <c r="D42" s="1">
        <v>1804444</v>
      </c>
      <c r="E42" s="1" t="s">
        <v>167</v>
      </c>
      <c r="F42" s="2">
        <v>1168.56</v>
      </c>
      <c r="G42" s="3">
        <v>26584740</v>
      </c>
      <c r="H42" s="7" t="s">
        <v>94</v>
      </c>
    </row>
    <row r="43" spans="1:8" x14ac:dyDescent="0.15">
      <c r="A43" s="6" t="s">
        <v>152</v>
      </c>
      <c r="B43" s="31" t="s">
        <v>20</v>
      </c>
      <c r="C43" s="1" t="s">
        <v>158</v>
      </c>
      <c r="D43" s="1">
        <v>1804444</v>
      </c>
      <c r="E43" s="1" t="s">
        <v>168</v>
      </c>
      <c r="F43" s="2">
        <v>655.23</v>
      </c>
      <c r="G43" s="3">
        <v>14906482.5</v>
      </c>
      <c r="H43" s="7" t="s">
        <v>94</v>
      </c>
    </row>
    <row r="44" spans="1:8" x14ac:dyDescent="0.15">
      <c r="A44" s="6" t="s">
        <v>152</v>
      </c>
      <c r="B44" s="31" t="s">
        <v>20</v>
      </c>
      <c r="C44" s="1" t="s">
        <v>158</v>
      </c>
      <c r="D44" s="1">
        <v>1804444</v>
      </c>
      <c r="E44" s="1" t="s">
        <v>169</v>
      </c>
      <c r="F44" s="2">
        <v>4089.51</v>
      </c>
      <c r="G44" s="3">
        <v>93036352.5</v>
      </c>
      <c r="H44" s="7" t="s">
        <v>94</v>
      </c>
    </row>
    <row r="45" spans="1:8" x14ac:dyDescent="0.15">
      <c r="A45" s="6" t="s">
        <v>152</v>
      </c>
      <c r="B45" s="31" t="s">
        <v>20</v>
      </c>
      <c r="C45" s="1" t="s">
        <v>158</v>
      </c>
      <c r="D45" s="1">
        <v>1804444</v>
      </c>
      <c r="E45" s="1" t="s">
        <v>170</v>
      </c>
      <c r="F45" s="2">
        <v>102.45</v>
      </c>
      <c r="G45" s="3">
        <v>2330737.5</v>
      </c>
      <c r="H45" s="7" t="s">
        <v>94</v>
      </c>
    </row>
    <row r="46" spans="1:8" x14ac:dyDescent="0.15">
      <c r="A46" s="6" t="s">
        <v>152</v>
      </c>
      <c r="B46" s="34" t="s">
        <v>64</v>
      </c>
      <c r="C46" s="1" t="s">
        <v>158</v>
      </c>
      <c r="D46" s="1">
        <v>1804445</v>
      </c>
      <c r="E46" s="1" t="s">
        <v>171</v>
      </c>
      <c r="F46" s="2">
        <v>316.62</v>
      </c>
      <c r="G46" s="3">
        <v>7203105</v>
      </c>
      <c r="H46" s="7" t="s">
        <v>94</v>
      </c>
    </row>
    <row r="47" spans="1:8" x14ac:dyDescent="0.15">
      <c r="A47" s="6" t="s">
        <v>152</v>
      </c>
      <c r="B47" s="34" t="s">
        <v>24</v>
      </c>
      <c r="C47" s="1" t="s">
        <v>158</v>
      </c>
      <c r="D47" s="1">
        <v>1804449</v>
      </c>
      <c r="E47" s="1" t="s">
        <v>172</v>
      </c>
      <c r="F47" s="2">
        <v>19</v>
      </c>
      <c r="G47" s="3">
        <v>432250</v>
      </c>
      <c r="H47" s="7" t="s">
        <v>66</v>
      </c>
    </row>
    <row r="48" spans="1:8" x14ac:dyDescent="0.15">
      <c r="A48" s="6"/>
      <c r="B48" s="34"/>
      <c r="C48" s="1"/>
      <c r="D48" s="1"/>
      <c r="E48" s="1"/>
      <c r="F48" s="2"/>
      <c r="G48" s="3"/>
      <c r="H48" s="7"/>
    </row>
  </sheetData>
  <autoFilter ref="A6:H58"/>
  <mergeCells count="1">
    <mergeCell ref="C2:H3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pane ySplit="6" topLeftCell="A7" activePane="bottomLeft" state="frozen"/>
      <selection pane="bottomLeft" activeCell="E20" sqref="E20"/>
    </sheetView>
  </sheetViews>
  <sheetFormatPr baseColWidth="10" defaultColWidth="8.83203125" defaultRowHeight="14" x14ac:dyDescent="0.2"/>
  <cols>
    <col min="1" max="1" width="9.1640625" style="28" bestFit="1" customWidth="1"/>
    <col min="2" max="2" width="22.5" style="35" customWidth="1"/>
    <col min="3" max="3" width="12" style="28" customWidth="1"/>
    <col min="4" max="4" width="10.5" style="28" customWidth="1"/>
    <col min="5" max="5" width="86.83203125" style="28" customWidth="1"/>
    <col min="6" max="6" width="11.5" style="28" bestFit="1" customWidth="1"/>
    <col min="7" max="7" width="14.33203125" style="29" customWidth="1"/>
    <col min="8" max="8" width="7.33203125" style="28" bestFit="1" customWidth="1"/>
    <col min="9" max="16384" width="8.83203125" style="28"/>
  </cols>
  <sheetData>
    <row r="1" spans="1:8" s="41" customFormat="1" ht="13" x14ac:dyDescent="0.15">
      <c r="A1" s="40"/>
      <c r="C1" s="47" t="s">
        <v>125</v>
      </c>
      <c r="D1" s="48"/>
      <c r="E1" s="48"/>
      <c r="F1" s="48"/>
      <c r="G1" s="48"/>
      <c r="H1" s="48" t="s">
        <v>126</v>
      </c>
    </row>
    <row r="2" spans="1:8" s="41" customFormat="1" ht="12.75" customHeight="1" x14ac:dyDescent="0.25">
      <c r="A2" s="40"/>
      <c r="C2" s="78" t="s">
        <v>127</v>
      </c>
      <c r="D2" s="78"/>
      <c r="E2" s="52"/>
      <c r="F2" s="52"/>
      <c r="G2" s="52"/>
      <c r="H2" s="52"/>
    </row>
    <row r="3" spans="1:8" s="41" customFormat="1" ht="12.75" customHeight="1" x14ac:dyDescent="0.25">
      <c r="A3" s="42"/>
      <c r="B3" s="43"/>
      <c r="C3" s="78"/>
      <c r="D3" s="78"/>
      <c r="E3" s="52"/>
      <c r="F3" s="52"/>
      <c r="G3" s="52"/>
      <c r="H3" s="52"/>
    </row>
    <row r="4" spans="1:8" s="46" customFormat="1" ht="25.5" customHeight="1" x14ac:dyDescent="0.2">
      <c r="A4" s="44"/>
      <c r="B4" s="45"/>
      <c r="C4" s="53" t="s">
        <v>145</v>
      </c>
      <c r="D4" s="53"/>
      <c r="E4" s="53"/>
      <c r="F4" s="53"/>
      <c r="G4" s="53"/>
      <c r="H4" s="53"/>
    </row>
    <row r="5" spans="1:8" s="20" customFormat="1" ht="12.75" customHeight="1" x14ac:dyDescent="0.15">
      <c r="A5" s="21"/>
      <c r="B5" s="30"/>
      <c r="C5" s="21"/>
      <c r="D5" s="21"/>
      <c r="E5" s="56" t="s">
        <v>14</v>
      </c>
      <c r="F5" s="57">
        <f>+SUBTOTAL(9,F7:F1048576)</f>
        <v>12111.019999999999</v>
      </c>
      <c r="G5" s="58">
        <f>+SUBTOTAL(9,G7:G1048576)</f>
        <v>275000122</v>
      </c>
      <c r="H5" s="22"/>
    </row>
    <row r="6" spans="1:8" s="27" customFormat="1" ht="31.5" customHeight="1" x14ac:dyDescent="0.2">
      <c r="A6" s="23" t="s">
        <v>50</v>
      </c>
      <c r="B6" s="24" t="s">
        <v>97</v>
      </c>
      <c r="C6" s="24" t="s">
        <v>98</v>
      </c>
      <c r="D6" s="24" t="s">
        <v>99</v>
      </c>
      <c r="E6" s="24" t="s">
        <v>100</v>
      </c>
      <c r="F6" s="25" t="s">
        <v>15</v>
      </c>
      <c r="G6" s="26" t="s">
        <v>16</v>
      </c>
      <c r="H6" s="25" t="s">
        <v>49</v>
      </c>
    </row>
    <row r="7" spans="1:8" x14ac:dyDescent="0.2">
      <c r="A7" s="36" t="s">
        <v>51</v>
      </c>
      <c r="B7" s="31" t="s">
        <v>138</v>
      </c>
      <c r="C7" s="1" t="s">
        <v>3</v>
      </c>
      <c r="D7" s="1">
        <v>1801310</v>
      </c>
      <c r="E7" s="1" t="s">
        <v>137</v>
      </c>
      <c r="F7" s="2">
        <v>563.77</v>
      </c>
      <c r="G7" s="3">
        <v>12777847</v>
      </c>
      <c r="H7" s="7" t="s">
        <v>102</v>
      </c>
    </row>
    <row r="8" spans="1:8" x14ac:dyDescent="0.2">
      <c r="A8" s="36" t="s">
        <v>51</v>
      </c>
      <c r="B8" s="31" t="s">
        <v>140</v>
      </c>
      <c r="C8" s="1" t="s">
        <v>0</v>
      </c>
      <c r="D8" s="1">
        <v>1801165</v>
      </c>
      <c r="E8" s="1" t="s">
        <v>139</v>
      </c>
      <c r="F8" s="2">
        <v>294.14</v>
      </c>
      <c r="G8" s="3">
        <v>6666683</v>
      </c>
      <c r="H8" s="7" t="s">
        <v>102</v>
      </c>
    </row>
    <row r="9" spans="1:8" ht="27" x14ac:dyDescent="0.2">
      <c r="A9" s="6" t="s">
        <v>53</v>
      </c>
      <c r="B9" s="31" t="s">
        <v>142</v>
      </c>
      <c r="C9" s="1" t="s">
        <v>60</v>
      </c>
      <c r="D9" s="1">
        <v>1803062</v>
      </c>
      <c r="E9" s="1" t="s">
        <v>141</v>
      </c>
      <c r="F9" s="2">
        <v>9783.06</v>
      </c>
      <c r="G9" s="3">
        <v>222222208</v>
      </c>
      <c r="H9" s="7" t="s">
        <v>102</v>
      </c>
    </row>
    <row r="10" spans="1:8" ht="27" x14ac:dyDescent="0.2">
      <c r="A10" s="6" t="s">
        <v>52</v>
      </c>
      <c r="B10" s="31" t="s">
        <v>144</v>
      </c>
      <c r="C10" s="1" t="s">
        <v>74</v>
      </c>
      <c r="D10" s="1">
        <v>1802286</v>
      </c>
      <c r="E10" s="1" t="s">
        <v>143</v>
      </c>
      <c r="F10" s="2">
        <v>1470.05</v>
      </c>
      <c r="G10" s="3">
        <v>33333384</v>
      </c>
      <c r="H10" s="7" t="s">
        <v>151</v>
      </c>
    </row>
    <row r="11" spans="1:8" x14ac:dyDescent="0.2">
      <c r="A11" s="6"/>
      <c r="B11" s="31"/>
      <c r="C11" s="1"/>
      <c r="D11" s="1"/>
      <c r="E11" s="1"/>
      <c r="F11" s="2"/>
      <c r="G11" s="3"/>
      <c r="H11" s="7"/>
    </row>
    <row r="12" spans="1:8" x14ac:dyDescent="0.2">
      <c r="A12" s="6"/>
      <c r="B12" s="31"/>
      <c r="C12" s="1"/>
      <c r="D12" s="1"/>
      <c r="E12" s="1"/>
      <c r="F12" s="2"/>
      <c r="G12" s="3"/>
      <c r="H12" s="7"/>
    </row>
    <row r="13" spans="1:8" x14ac:dyDescent="0.2">
      <c r="A13" s="6"/>
      <c r="B13" s="31"/>
      <c r="C13" s="1"/>
      <c r="D13" s="1"/>
      <c r="E13" s="1"/>
      <c r="F13" s="2"/>
      <c r="G13" s="3"/>
      <c r="H13" s="7"/>
    </row>
    <row r="14" spans="1:8" x14ac:dyDescent="0.2">
      <c r="A14" s="6"/>
      <c r="B14" s="31"/>
      <c r="C14" s="1"/>
      <c r="D14" s="1"/>
      <c r="E14" s="1"/>
      <c r="F14" s="2"/>
      <c r="G14" s="3"/>
      <c r="H14" s="7"/>
    </row>
    <row r="15" spans="1:8" x14ac:dyDescent="0.2">
      <c r="A15" s="6"/>
      <c r="B15" s="31"/>
      <c r="C15" s="1"/>
      <c r="D15" s="1"/>
      <c r="E15" s="1"/>
      <c r="F15" s="2"/>
      <c r="G15" s="3"/>
      <c r="H15" s="7"/>
    </row>
    <row r="16" spans="1:8" x14ac:dyDescent="0.2">
      <c r="A16" s="6"/>
      <c r="B16" s="31"/>
      <c r="C16" s="1"/>
      <c r="D16" s="1"/>
      <c r="E16" s="1"/>
      <c r="F16" s="2"/>
      <c r="G16" s="3"/>
      <c r="H16" s="7"/>
    </row>
    <row r="17" spans="1:8" x14ac:dyDescent="0.2">
      <c r="A17" s="6"/>
      <c r="B17" s="31"/>
      <c r="C17" s="1"/>
      <c r="D17" s="1"/>
      <c r="E17" s="1"/>
      <c r="F17" s="2"/>
      <c r="G17" s="3"/>
      <c r="H17" s="7"/>
    </row>
    <row r="18" spans="1:8" x14ac:dyDescent="0.2">
      <c r="A18" s="6"/>
      <c r="B18" s="31"/>
      <c r="C18" s="1"/>
      <c r="D18" s="1"/>
      <c r="E18" s="1"/>
      <c r="F18" s="2"/>
      <c r="G18" s="3"/>
      <c r="H18" s="7"/>
    </row>
    <row r="19" spans="1:8" x14ac:dyDescent="0.2">
      <c r="A19" s="6"/>
      <c r="B19" s="31"/>
      <c r="C19" s="1"/>
      <c r="D19" s="1"/>
      <c r="E19" s="1"/>
      <c r="F19" s="2"/>
      <c r="G19" s="3"/>
      <c r="H19" s="7"/>
    </row>
    <row r="20" spans="1:8" x14ac:dyDescent="0.2">
      <c r="A20" s="6"/>
      <c r="B20" s="31"/>
      <c r="C20" s="1"/>
      <c r="D20" s="1"/>
      <c r="E20" s="1"/>
      <c r="F20" s="2"/>
      <c r="G20" s="3"/>
      <c r="H20" s="7"/>
    </row>
    <row r="21" spans="1:8" x14ac:dyDescent="0.2">
      <c r="A21" s="6"/>
      <c r="B21" s="31"/>
      <c r="C21" s="4"/>
      <c r="D21" s="1"/>
      <c r="E21" s="1"/>
      <c r="F21" s="2"/>
      <c r="G21" s="3"/>
      <c r="H21" s="7"/>
    </row>
    <row r="22" spans="1:8" x14ac:dyDescent="0.2">
      <c r="A22" s="6"/>
      <c r="B22" s="31"/>
      <c r="C22" s="1"/>
      <c r="D22" s="1"/>
      <c r="E22" s="1"/>
      <c r="F22" s="2"/>
      <c r="G22" s="3"/>
      <c r="H22" s="7"/>
    </row>
    <row r="23" spans="1:8" x14ac:dyDescent="0.2">
      <c r="A23" s="6"/>
      <c r="B23" s="31"/>
      <c r="C23" s="1"/>
      <c r="D23" s="1"/>
      <c r="E23" s="1"/>
      <c r="F23" s="2"/>
      <c r="G23" s="3"/>
      <c r="H23" s="7"/>
    </row>
    <row r="24" spans="1:8" x14ac:dyDescent="0.2">
      <c r="A24" s="6"/>
      <c r="B24" s="31"/>
      <c r="C24" s="1"/>
      <c r="D24" s="1"/>
      <c r="E24" s="1"/>
      <c r="F24" s="2"/>
      <c r="G24" s="3"/>
      <c r="H24" s="7"/>
    </row>
    <row r="25" spans="1:8" x14ac:dyDescent="0.2">
      <c r="A25" s="6"/>
      <c r="B25" s="31"/>
      <c r="C25" s="1"/>
      <c r="D25" s="1"/>
      <c r="E25" s="1"/>
      <c r="F25" s="2"/>
      <c r="G25" s="3"/>
      <c r="H25" s="7"/>
    </row>
    <row r="26" spans="1:8" x14ac:dyDescent="0.2">
      <c r="A26" s="6"/>
      <c r="B26" s="31"/>
      <c r="C26" s="1"/>
      <c r="D26" s="1"/>
      <c r="E26" s="1"/>
      <c r="F26" s="2"/>
      <c r="G26" s="3"/>
      <c r="H26" s="7"/>
    </row>
    <row r="27" spans="1:8" x14ac:dyDescent="0.2">
      <c r="A27" s="6"/>
      <c r="B27" s="33"/>
      <c r="C27" s="1"/>
      <c r="D27" s="1"/>
      <c r="E27" s="1"/>
      <c r="F27" s="2"/>
      <c r="G27" s="3"/>
      <c r="H27" s="7"/>
    </row>
    <row r="28" spans="1:8" x14ac:dyDescent="0.2">
      <c r="A28" s="6"/>
      <c r="B28" s="33"/>
      <c r="C28" s="1"/>
      <c r="D28" s="1"/>
      <c r="E28" s="1"/>
      <c r="F28" s="2"/>
      <c r="G28" s="3"/>
      <c r="H28" s="7"/>
    </row>
    <row r="29" spans="1:8" x14ac:dyDescent="0.2">
      <c r="A29" s="6"/>
      <c r="B29" s="33"/>
      <c r="C29" s="1"/>
      <c r="D29" s="1"/>
      <c r="E29" s="1"/>
      <c r="F29" s="2"/>
      <c r="G29" s="3"/>
      <c r="H29" s="7"/>
    </row>
    <row r="30" spans="1:8" x14ac:dyDescent="0.2">
      <c r="A30" s="6"/>
      <c r="B30" s="33"/>
      <c r="C30" s="1"/>
      <c r="D30" s="1"/>
      <c r="E30" s="1"/>
      <c r="F30" s="2"/>
      <c r="G30" s="3"/>
      <c r="H30" s="7"/>
    </row>
    <row r="31" spans="1:8" x14ac:dyDescent="0.2">
      <c r="A31" s="6"/>
      <c r="B31" s="33"/>
      <c r="C31" s="1"/>
      <c r="D31" s="1"/>
      <c r="E31" s="1"/>
      <c r="F31" s="2"/>
      <c r="G31" s="3"/>
      <c r="H31" s="7"/>
    </row>
    <row r="32" spans="1:8" x14ac:dyDescent="0.2">
      <c r="A32" s="6"/>
      <c r="B32" s="33"/>
      <c r="C32" s="1"/>
      <c r="D32" s="1"/>
      <c r="E32" s="1"/>
      <c r="F32" s="2"/>
      <c r="G32" s="3"/>
      <c r="H32" s="7"/>
    </row>
    <row r="33" spans="1:8" x14ac:dyDescent="0.2">
      <c r="A33" s="6"/>
      <c r="B33" s="33"/>
      <c r="C33" s="1"/>
      <c r="D33" s="1"/>
      <c r="E33" s="1"/>
      <c r="F33" s="2"/>
      <c r="G33" s="3"/>
      <c r="H33" s="7"/>
    </row>
    <row r="34" spans="1:8" x14ac:dyDescent="0.2">
      <c r="A34" s="6"/>
      <c r="B34" s="33"/>
      <c r="C34" s="1"/>
      <c r="D34" s="1"/>
      <c r="E34" s="1"/>
      <c r="F34" s="2"/>
      <c r="G34" s="3"/>
      <c r="H34" s="7"/>
    </row>
    <row r="35" spans="1:8" x14ac:dyDescent="0.2">
      <c r="A35" s="6"/>
      <c r="B35" s="33"/>
      <c r="C35" s="1"/>
      <c r="D35" s="1"/>
      <c r="E35" s="1"/>
      <c r="F35" s="2"/>
      <c r="G35" s="3"/>
      <c r="H35" s="7"/>
    </row>
    <row r="36" spans="1:8" x14ac:dyDescent="0.2">
      <c r="A36" s="6"/>
      <c r="B36" s="33"/>
      <c r="C36" s="1"/>
      <c r="D36" s="1"/>
      <c r="E36" s="1"/>
      <c r="F36" s="2"/>
      <c r="G36" s="3"/>
      <c r="H36" s="7"/>
    </row>
    <row r="37" spans="1:8" x14ac:dyDescent="0.2">
      <c r="A37" s="6"/>
      <c r="B37" s="33"/>
      <c r="C37" s="1"/>
      <c r="D37" s="1"/>
      <c r="E37" s="1"/>
      <c r="F37" s="2"/>
      <c r="G37" s="3"/>
      <c r="H37" s="7"/>
    </row>
    <row r="38" spans="1:8" x14ac:dyDescent="0.2">
      <c r="A38" s="6"/>
      <c r="B38" s="33"/>
      <c r="C38" s="1"/>
      <c r="D38" s="1"/>
      <c r="E38" s="1"/>
      <c r="F38" s="2"/>
      <c r="G38" s="3"/>
      <c r="H38" s="7"/>
    </row>
    <row r="39" spans="1:8" x14ac:dyDescent="0.2">
      <c r="A39" s="6"/>
      <c r="B39" s="33"/>
      <c r="C39" s="1"/>
      <c r="D39" s="1"/>
      <c r="E39" s="1"/>
      <c r="F39" s="2"/>
      <c r="G39" s="3"/>
      <c r="H39" s="7"/>
    </row>
    <row r="40" spans="1:8" x14ac:dyDescent="0.2">
      <c r="A40" s="6"/>
      <c r="B40" s="33"/>
      <c r="C40" s="1"/>
      <c r="D40" s="1"/>
      <c r="E40" s="1"/>
      <c r="F40" s="2"/>
      <c r="G40" s="3"/>
      <c r="H40" s="7"/>
    </row>
    <row r="41" spans="1:8" x14ac:dyDescent="0.2">
      <c r="A41" s="6"/>
      <c r="B41" s="33"/>
      <c r="C41" s="1"/>
      <c r="D41" s="1"/>
      <c r="E41" s="1"/>
      <c r="F41" s="2"/>
      <c r="G41" s="3"/>
      <c r="H41" s="7"/>
    </row>
    <row r="42" spans="1:8" x14ac:dyDescent="0.2">
      <c r="A42" s="6"/>
      <c r="B42" s="33"/>
      <c r="C42" s="1"/>
      <c r="D42" s="1"/>
      <c r="E42" s="1"/>
      <c r="F42" s="2"/>
      <c r="G42" s="3"/>
      <c r="H42" s="7"/>
    </row>
    <row r="43" spans="1:8" x14ac:dyDescent="0.2">
      <c r="A43" s="6"/>
      <c r="B43" s="33"/>
      <c r="C43" s="1"/>
      <c r="D43" s="1"/>
      <c r="E43" s="1"/>
      <c r="F43" s="2"/>
      <c r="G43" s="3"/>
      <c r="H43" s="7"/>
    </row>
    <row r="44" spans="1:8" x14ac:dyDescent="0.2">
      <c r="A44" s="6"/>
      <c r="B44" s="33"/>
      <c r="C44" s="1"/>
      <c r="D44" s="1"/>
      <c r="E44" s="1"/>
      <c r="F44" s="2"/>
      <c r="G44" s="3"/>
      <c r="H44" s="7"/>
    </row>
    <row r="45" spans="1:8" x14ac:dyDescent="0.2">
      <c r="A45" s="6"/>
      <c r="B45" s="33"/>
      <c r="C45" s="1"/>
      <c r="D45" s="1"/>
      <c r="E45" s="1"/>
      <c r="F45" s="2"/>
      <c r="G45" s="3"/>
      <c r="H45" s="7"/>
    </row>
    <row r="46" spans="1:8" x14ac:dyDescent="0.2">
      <c r="A46" s="6"/>
      <c r="B46" s="31"/>
      <c r="C46" s="1"/>
      <c r="D46" s="1"/>
      <c r="E46" s="1"/>
      <c r="F46" s="2"/>
      <c r="G46" s="3"/>
      <c r="H46" s="7"/>
    </row>
    <row r="47" spans="1:8" x14ac:dyDescent="0.2">
      <c r="A47" s="6"/>
      <c r="B47" s="31"/>
      <c r="C47" s="1"/>
      <c r="D47" s="1"/>
      <c r="E47" s="1"/>
      <c r="F47" s="2"/>
      <c r="G47" s="3"/>
      <c r="H47" s="7"/>
    </row>
    <row r="48" spans="1:8" x14ac:dyDescent="0.2">
      <c r="A48" s="6"/>
      <c r="B48" s="31"/>
      <c r="C48" s="1"/>
      <c r="D48" s="1"/>
      <c r="E48" s="1"/>
      <c r="F48" s="2"/>
      <c r="G48" s="3"/>
      <c r="H48" s="7"/>
    </row>
    <row r="49" spans="1:8" x14ac:dyDescent="0.2">
      <c r="A49" s="6"/>
      <c r="B49" s="31"/>
      <c r="C49" s="1"/>
      <c r="D49" s="1"/>
      <c r="E49" s="1"/>
      <c r="F49" s="2"/>
      <c r="G49" s="3"/>
      <c r="H49" s="7"/>
    </row>
    <row r="50" spans="1:8" x14ac:dyDescent="0.2">
      <c r="A50" s="6"/>
      <c r="B50" s="31"/>
      <c r="C50" s="1"/>
      <c r="D50" s="1"/>
      <c r="E50" s="1"/>
      <c r="F50" s="2"/>
      <c r="G50" s="3"/>
      <c r="H50" s="7"/>
    </row>
    <row r="51" spans="1:8" x14ac:dyDescent="0.2">
      <c r="A51" s="6"/>
      <c r="B51" s="31"/>
      <c r="C51" s="1"/>
      <c r="D51" s="1"/>
      <c r="E51" s="1"/>
      <c r="F51" s="2"/>
      <c r="G51" s="3"/>
      <c r="H51" s="7"/>
    </row>
    <row r="52" spans="1:8" x14ac:dyDescent="0.2">
      <c r="A52" s="6"/>
      <c r="B52" s="31"/>
      <c r="C52" s="1"/>
      <c r="D52" s="1"/>
      <c r="E52" s="1"/>
      <c r="F52" s="2"/>
      <c r="G52" s="3"/>
      <c r="H52" s="7"/>
    </row>
    <row r="53" spans="1:8" x14ac:dyDescent="0.2">
      <c r="A53" s="6"/>
      <c r="B53" s="34"/>
      <c r="C53" s="1"/>
      <c r="D53" s="1"/>
      <c r="E53" s="1"/>
      <c r="F53" s="2"/>
      <c r="G53" s="3"/>
      <c r="H53" s="7"/>
    </row>
    <row r="54" spans="1:8" x14ac:dyDescent="0.2">
      <c r="A54" s="6"/>
      <c r="B54" s="34"/>
      <c r="C54" s="1"/>
      <c r="D54" s="1"/>
      <c r="E54" s="1"/>
      <c r="F54" s="2"/>
      <c r="G54" s="3"/>
      <c r="H54" s="7"/>
    </row>
    <row r="55" spans="1:8" x14ac:dyDescent="0.2">
      <c r="A55" s="6"/>
      <c r="B55" s="34"/>
      <c r="C55" s="1"/>
      <c r="D55" s="1"/>
      <c r="E55" s="1"/>
      <c r="F55" s="2"/>
      <c r="G55" s="3"/>
      <c r="H55" s="7"/>
    </row>
  </sheetData>
  <autoFilter ref="A6:H65"/>
  <mergeCells count="1">
    <mergeCell ref="C2:D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MA.CA</vt:lpstr>
      <vt:lpstr>MA.ENT</vt:lpstr>
      <vt:lpstr>APD.ENT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2018-02-09T04:30:33Z</dcterms:created>
  <dcterms:modified xsi:type="dcterms:W3CDTF">2018-05-14T09:18:06Z</dcterms:modified>
</cp:coreProperties>
</file>