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THAMNGUYEN/Dropbox/Analytics/2018 Performance vs Target/BU report/Ent. BU/"/>
    </mc:Choice>
  </mc:AlternateContent>
  <bookViews>
    <workbookView xWindow="260" yWindow="460" windowWidth="23260" windowHeight="15120"/>
  </bookViews>
  <sheets>
    <sheet name="P&amp;L" sheetId="1" r:id="rId1"/>
    <sheet name="Current Actuals" sheetId="4" r:id="rId2"/>
    <sheet name="Target" sheetId="5" r:id="rId3"/>
    <sheet name="Forecast" sheetId="7" r:id="rId4"/>
    <sheet name="YouTube View" sheetId="8" r:id="rId5"/>
    <sheet name="Sheet1" sheetId="9" state="hidden" r:id="rId6"/>
    <sheet name="Headcount" sheetId="10" r:id="rId7"/>
    <sheet name="Direct to brand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j1" hidden="1">{"Summary Schedule",#N/A,FALSE,"Sheet1";"Divisional Support",#N/A,FALSE,"Sheet2";"Corporate Support",#N/A,FALSE,"Sheet3"}</definedName>
    <definedName name="_________j2" hidden="1">{"Summary Schedule",#N/A,FALSE,"Sheet1";"Divisional Support",#N/A,FALSE,"Sheet2";"Corporate Support",#N/A,FALSE,"Sheet3"}</definedName>
    <definedName name="_________j3" hidden="1">{"Summary Schedule",#N/A,FALSE,"Sheet1";"Divisional Support",#N/A,FALSE,"Sheet2";"Corporate Support",#N/A,FALSE,"Sheet3"}</definedName>
    <definedName name="_________j4" hidden="1">{"Summary Schedule",#N/A,FALSE,"Sheet1";"Divisional Support",#N/A,FALSE,"Sheet2";"Corporate Support",#N/A,FALSE,"Sheet3"}</definedName>
    <definedName name="_________j5" hidden="1">{"Summary Schedule",#N/A,FALSE,"Sheet1";"Divisional Support",#N/A,FALSE,"Sheet2";"Corporate Support",#N/A,FALSE,"Sheet3"}</definedName>
    <definedName name="_________j6" hidden="1">{"Summary Schedule",#N/A,FALSE,"Sheet1";"Divisional Support",#N/A,FALSE,"Sheet2";"Corporate Support",#N/A,FALSE,"Sheet3"}</definedName>
    <definedName name="_________j7" hidden="1">{"Summary Schedule",#N/A,FALSE,"Sheet1";"Divisional Support",#N/A,FALSE,"Sheet2";"Corporate Support",#N/A,FALSE,"Sheet3"}</definedName>
    <definedName name="_________j8" hidden="1">{#N/A,#N/A,FALSE,"Time Warner";#N/A,#N/A,FALSE,"Entertainment Group";#N/A,#N/A,FALSE,"EBITDA";#N/A,#N/A,FALSE,"Notes"}</definedName>
    <definedName name="_________j9" hidden="1">{"Summary Schedule",#N/A,FALSE,"Sheet1";"Divisional Support",#N/A,FALSE,"Sheet2";"Corporate Support",#N/A,FALSE,"Sheet3"}</definedName>
    <definedName name="________asa1" hidden="1">{"IS",#N/A,FALSE,"IS";"RPTIS",#N/A,FALSE,"RPTIS";"STATS",#N/A,FALSE,"STATS";"CELL",#N/A,FALSE,"CELL";"BS",#N/A,FALSE,"BS"}</definedName>
    <definedName name="________j1" hidden="1">{"Summary Schedule",#N/A,FALSE,"Sheet1";"Divisional Support",#N/A,FALSE,"Sheet2";"Corporate Support",#N/A,FALSE,"Sheet3"}</definedName>
    <definedName name="________j2" hidden="1">{"Summary Schedule",#N/A,FALSE,"Sheet1";"Divisional Support",#N/A,FALSE,"Sheet2";"Corporate Support",#N/A,FALSE,"Sheet3"}</definedName>
    <definedName name="________j3" hidden="1">{"Summary Schedule",#N/A,FALSE,"Sheet1";"Divisional Support",#N/A,FALSE,"Sheet2";"Corporate Support",#N/A,FALSE,"Sheet3"}</definedName>
    <definedName name="________j4" hidden="1">{"Summary Schedule",#N/A,FALSE,"Sheet1";"Divisional Support",#N/A,FALSE,"Sheet2";"Corporate Support",#N/A,FALSE,"Sheet3"}</definedName>
    <definedName name="________j5" hidden="1">{"Summary Schedule",#N/A,FALSE,"Sheet1";"Divisional Support",#N/A,FALSE,"Sheet2";"Corporate Support",#N/A,FALSE,"Sheet3"}</definedName>
    <definedName name="________j6" hidden="1">{"Summary Schedule",#N/A,FALSE,"Sheet1";"Divisional Support",#N/A,FALSE,"Sheet2";"Corporate Support",#N/A,FALSE,"Sheet3"}</definedName>
    <definedName name="________j7" hidden="1">{"Summary Schedule",#N/A,FALSE,"Sheet1";"Divisional Support",#N/A,FALSE,"Sheet2";"Corporate Support",#N/A,FALSE,"Sheet3"}</definedName>
    <definedName name="________j8" hidden="1">{#N/A,#N/A,FALSE,"Time Warner";#N/A,#N/A,FALSE,"Entertainment Group";#N/A,#N/A,FALSE,"EBITDA";#N/A,#N/A,FALSE,"Notes"}</definedName>
    <definedName name="________j9" hidden="1">{"Summary Schedule",#N/A,FALSE,"Sheet1";"Divisional Support",#N/A,FALSE,"Sheet2";"Corporate Support",#N/A,FALSE,"Sheet3"}</definedName>
    <definedName name="________saa1" hidden="1">{"IS",#N/A,FALSE,"IS";"RPTIS",#N/A,FALSE,"RPTIS";"STATS",#N/A,FALSE,"STATS";"CELL",#N/A,FALSE,"CELL";"BS",#N/A,FALSE,"BS"}</definedName>
    <definedName name="_______asa1" hidden="1">{"IS",#N/A,FALSE,"IS";"RPTIS",#N/A,FALSE,"RPTIS";"STATS",#N/A,FALSE,"STATS";"CELL",#N/A,FALSE,"CELL";"BS",#N/A,FALSE,"BS"}</definedName>
    <definedName name="_______DCF1" hidden="1">{#N/A,#N/A,FALSE,"DCF Summary";#N/A,#N/A,FALSE,"Casema";#N/A,#N/A,FALSE,"Casema NoTel";#N/A,#N/A,FALSE,"UK";#N/A,#N/A,FALSE,"RCF";#N/A,#N/A,FALSE,"Intercable CZ";#N/A,#N/A,FALSE,"Interkabel P"}</definedName>
    <definedName name="_______j1" hidden="1">{"Summary Schedule",#N/A,FALSE,"Sheet1";"Divisional Support",#N/A,FALSE,"Sheet2";"Corporate Support",#N/A,FALSE,"Sheet3"}</definedName>
    <definedName name="_______j2" hidden="1">{"Summary Schedule",#N/A,FALSE,"Sheet1";"Divisional Support",#N/A,FALSE,"Sheet2";"Corporate Support",#N/A,FALSE,"Sheet3"}</definedName>
    <definedName name="_______j3" hidden="1">{"Summary Schedule",#N/A,FALSE,"Sheet1";"Divisional Support",#N/A,FALSE,"Sheet2";"Corporate Support",#N/A,FALSE,"Sheet3"}</definedName>
    <definedName name="_______j4" hidden="1">{"Summary Schedule",#N/A,FALSE,"Sheet1";"Divisional Support",#N/A,FALSE,"Sheet2";"Corporate Support",#N/A,FALSE,"Sheet3"}</definedName>
    <definedName name="_______j5" hidden="1">{"Summary Schedule",#N/A,FALSE,"Sheet1";"Divisional Support",#N/A,FALSE,"Sheet2";"Corporate Support",#N/A,FALSE,"Sheet3"}</definedName>
    <definedName name="_______j6" hidden="1">{"Summary Schedule",#N/A,FALSE,"Sheet1";"Divisional Support",#N/A,FALSE,"Sheet2";"Corporate Support",#N/A,FALSE,"Sheet3"}</definedName>
    <definedName name="_______j7" hidden="1">{"Summary Schedule",#N/A,FALSE,"Sheet1";"Divisional Support",#N/A,FALSE,"Sheet2";"Corporate Support",#N/A,FALSE,"Sheet3"}</definedName>
    <definedName name="_______j8" hidden="1">{#N/A,#N/A,FALSE,"Time Warner";#N/A,#N/A,FALSE,"Entertainment Group";#N/A,#N/A,FALSE,"EBITDA";#N/A,#N/A,FALSE,"Notes"}</definedName>
    <definedName name="_______j9" hidden="1">{"Summary Schedule",#N/A,FALSE,"Sheet1";"Divisional Support",#N/A,FALSE,"Sheet2";"Corporate Support",#N/A,FALSE,"Sheet3"}</definedName>
    <definedName name="_______saa1" hidden="1">{"IS",#N/A,FALSE,"IS";"RPTIS",#N/A,FALSE,"RPTIS";"STATS",#N/A,FALSE,"STATS";"CELL",#N/A,FALSE,"CELL";"BS",#N/A,FALSE,"BS"}</definedName>
    <definedName name="______Co50" hidden="1">{#N/A,"DR",FALSE,"increm pf";#N/A,"MAMSI",FALSE,"increm pf";#N/A,"MAXI",FALSE,"increm pf";#N/A,"PCAM",FALSE,"increm pf";#N/A,"PHSV",FALSE,"increm pf";#N/A,"SIE",FALSE,"increm pf"}</definedName>
    <definedName name="______DCF1" hidden="1">{#N/A,#N/A,FALSE,"DCF Summary";#N/A,#N/A,FALSE,"Casema";#N/A,#N/A,FALSE,"Casema NoTel";#N/A,#N/A,FALSE,"UK";#N/A,#N/A,FALSE,"RCF";#N/A,#N/A,FALSE,"Intercable CZ";#N/A,#N/A,FALSE,"Interkabel P"}</definedName>
    <definedName name="______j1" hidden="1">{"Summary Schedule",#N/A,FALSE,"Sheet1";"Divisional Support",#N/A,FALSE,"Sheet2";"Corporate Support",#N/A,FALSE,"Sheet3"}</definedName>
    <definedName name="______j2" hidden="1">{"Summary Schedule",#N/A,FALSE,"Sheet1";"Divisional Support",#N/A,FALSE,"Sheet2";"Corporate Support",#N/A,FALSE,"Sheet3"}</definedName>
    <definedName name="______j3" hidden="1">{"Summary Schedule",#N/A,FALSE,"Sheet1";"Divisional Support",#N/A,FALSE,"Sheet2";"Corporate Support",#N/A,FALSE,"Sheet3"}</definedName>
    <definedName name="______j4" hidden="1">{"Summary Schedule",#N/A,FALSE,"Sheet1";"Divisional Support",#N/A,FALSE,"Sheet2";"Corporate Support",#N/A,FALSE,"Sheet3"}</definedName>
    <definedName name="______j5" hidden="1">{"Summary Schedule",#N/A,FALSE,"Sheet1";"Divisional Support",#N/A,FALSE,"Sheet2";"Corporate Support",#N/A,FALSE,"Sheet3"}</definedName>
    <definedName name="______j6" hidden="1">{"Summary Schedule",#N/A,FALSE,"Sheet1";"Divisional Support",#N/A,FALSE,"Sheet2";"Corporate Support",#N/A,FALSE,"Sheet3"}</definedName>
    <definedName name="______j7" hidden="1">{"Summary Schedule",#N/A,FALSE,"Sheet1";"Divisional Support",#N/A,FALSE,"Sheet2";"Corporate Support",#N/A,FALSE,"Sheet3"}</definedName>
    <definedName name="______j8" hidden="1">{#N/A,#N/A,FALSE,"Time Warner";#N/A,#N/A,FALSE,"Entertainment Group";#N/A,#N/A,FALSE,"EBITDA";#N/A,#N/A,FALSE,"Notes"}</definedName>
    <definedName name="______j9" hidden="1">{"Summary Schedule",#N/A,FALSE,"Sheet1";"Divisional Support",#N/A,FALSE,"Sheet2";"Corporate Support",#N/A,FALSE,"Sheet3"}</definedName>
    <definedName name="_____asa1" hidden="1">{"IS",#N/A,FALSE,"IS";"RPTIS",#N/A,FALSE,"RPTIS";"STATS",#N/A,FALSE,"STATS";"CELL",#N/A,FALSE,"CELL";"BS",#N/A,FALSE,"BS"}</definedName>
    <definedName name="_____Co50" hidden="1">{#N/A,"DR",FALSE,"increm pf";#N/A,"MAMSI",FALSE,"increm pf";#N/A,"MAXI",FALSE,"increm pf";#N/A,"PCAM",FALSE,"increm pf";#N/A,"PHSV",FALSE,"increm pf";#N/A,"SIE",FALSE,"increm pf"}</definedName>
    <definedName name="_____j1" hidden="1">{"Summary Schedule",#N/A,FALSE,"Sheet1";"Divisional Support",#N/A,FALSE,"Sheet2";"Corporate Support",#N/A,FALSE,"Sheet3"}</definedName>
    <definedName name="_____j2" hidden="1">{"Summary Schedule",#N/A,FALSE,"Sheet1";"Divisional Support",#N/A,FALSE,"Sheet2";"Corporate Support",#N/A,FALSE,"Sheet3"}</definedName>
    <definedName name="_____j3" hidden="1">{"Summary Schedule",#N/A,FALSE,"Sheet1";"Divisional Support",#N/A,FALSE,"Sheet2";"Corporate Support",#N/A,FALSE,"Sheet3"}</definedName>
    <definedName name="_____j4" hidden="1">{"Summary Schedule",#N/A,FALSE,"Sheet1";"Divisional Support",#N/A,FALSE,"Sheet2";"Corporate Support",#N/A,FALSE,"Sheet3"}</definedName>
    <definedName name="_____j5" hidden="1">{"Summary Schedule",#N/A,FALSE,"Sheet1";"Divisional Support",#N/A,FALSE,"Sheet2";"Corporate Support",#N/A,FALSE,"Sheet3"}</definedName>
    <definedName name="_____j6" hidden="1">{"Summary Schedule",#N/A,FALSE,"Sheet1";"Divisional Support",#N/A,FALSE,"Sheet2";"Corporate Support",#N/A,FALSE,"Sheet3"}</definedName>
    <definedName name="_____j7" hidden="1">{"Summary Schedule",#N/A,FALSE,"Sheet1";"Divisional Support",#N/A,FALSE,"Sheet2";"Corporate Support",#N/A,FALSE,"Sheet3"}</definedName>
    <definedName name="_____j8" hidden="1">{#N/A,#N/A,FALSE,"Time Warner";#N/A,#N/A,FALSE,"Entertainment Group";#N/A,#N/A,FALSE,"EBITDA";#N/A,#N/A,FALSE,"Notes"}</definedName>
    <definedName name="_____j9" hidden="1">{"Summary Schedule",#N/A,FALSE,"Sheet1";"Divisional Support",#N/A,FALSE,"Sheet2";"Corporate Support",#N/A,FALSE,"Sheet3"}</definedName>
    <definedName name="_____saa1" hidden="1">{"IS",#N/A,FALSE,"IS";"RPTIS",#N/A,FALSE,"RPTIS";"STATS",#N/A,FALSE,"STATS";"CELL",#N/A,FALSE,"CELL";"BS",#N/A,FALSE,"BS"}</definedName>
    <definedName name="____asa1" hidden="1">{"IS",#N/A,FALSE,"IS";"RPTIS",#N/A,FALSE,"RPTIS";"STATS",#N/A,FALSE,"STATS";"CELL",#N/A,FALSE,"CELL";"BS",#N/A,FALSE,"BS"}</definedName>
    <definedName name="____Co50" hidden="1">{#N/A,"DR",FALSE,"increm pf";#N/A,"MAMSI",FALSE,"increm pf";#N/A,"MAXI",FALSE,"increm pf";#N/A,"PCAM",FALSE,"increm pf";#N/A,"PHSV",FALSE,"increm pf";#N/A,"SIE",FALSE,"increm pf"}</definedName>
    <definedName name="____DCF1" hidden="1">{#N/A,#N/A,FALSE,"DCF Summary";#N/A,#N/A,FALSE,"Casema";#N/A,#N/A,FALSE,"Casema NoTel";#N/A,#N/A,FALSE,"UK";#N/A,#N/A,FALSE,"RCF";#N/A,#N/A,FALSE,"Intercable CZ";#N/A,#N/A,FALSE,"Interkabel P"}</definedName>
    <definedName name="____j1" hidden="1">{"Summary Schedule",#N/A,FALSE,"Sheet1";"Divisional Support",#N/A,FALSE,"Sheet2";"Corporate Support",#N/A,FALSE,"Sheet3"}</definedName>
    <definedName name="____j2" hidden="1">{"Summary Schedule",#N/A,FALSE,"Sheet1";"Divisional Support",#N/A,FALSE,"Sheet2";"Corporate Support",#N/A,FALSE,"Sheet3"}</definedName>
    <definedName name="____j3" hidden="1">{"Summary Schedule",#N/A,FALSE,"Sheet1";"Divisional Support",#N/A,FALSE,"Sheet2";"Corporate Support",#N/A,FALSE,"Sheet3"}</definedName>
    <definedName name="____j4" hidden="1">{"Summary Schedule",#N/A,FALSE,"Sheet1";"Divisional Support",#N/A,FALSE,"Sheet2";"Corporate Support",#N/A,FALSE,"Sheet3"}</definedName>
    <definedName name="____j5" hidden="1">{"Summary Schedule",#N/A,FALSE,"Sheet1";"Divisional Support",#N/A,FALSE,"Sheet2";"Corporate Support",#N/A,FALSE,"Sheet3"}</definedName>
    <definedName name="____j6" hidden="1">{"Summary Schedule",#N/A,FALSE,"Sheet1";"Divisional Support",#N/A,FALSE,"Sheet2";"Corporate Support",#N/A,FALSE,"Sheet3"}</definedName>
    <definedName name="____j7" hidden="1">{"Summary Schedule",#N/A,FALSE,"Sheet1";"Divisional Support",#N/A,FALSE,"Sheet2";"Corporate Support",#N/A,FALSE,"Sheet3"}</definedName>
    <definedName name="____j8" hidden="1">{#N/A,#N/A,FALSE,"Time Warner";#N/A,#N/A,FALSE,"Entertainment Group";#N/A,#N/A,FALSE,"EBITDA";#N/A,#N/A,FALSE,"Notes"}</definedName>
    <definedName name="____j9" hidden="1">{"Summary Schedule",#N/A,FALSE,"Sheet1";"Divisional Support",#N/A,FALSE,"Sheet2";"Corporate Support",#N/A,FALSE,"Sheet3"}</definedName>
    <definedName name="____saa1" hidden="1">{"IS",#N/A,FALSE,"IS";"RPTIS",#N/A,FALSE,"RPTIS";"STATS",#N/A,FALSE,"STATS";"CELL",#N/A,FALSE,"CELL";"BS",#N/A,FALSE,"BS"}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asa1" hidden="1">{"IS",#N/A,FALSE,"IS";"RPTIS",#N/A,FALSE,"RPTIS";"STATS",#N/A,FALSE,"STATS";"CELL",#N/A,FALSE,"CELL";"BS",#N/A,FALSE,"BS"}</definedName>
    <definedName name="___Co50" hidden="1">{#N/A,"DR",FALSE,"increm pf";#N/A,"MAMSI",FALSE,"increm pf";#N/A,"MAXI",FALSE,"increm pf";#N/A,"PCAM",FALSE,"increm pf";#N/A,"PHSV",FALSE,"increm pf";#N/A,"SIE",FALSE,"increm pf"}</definedName>
    <definedName name="___DCF1" hidden="1">{#N/A,#N/A,FALSE,"DCF Summary";#N/A,#N/A,FALSE,"Casema";#N/A,#N/A,FALSE,"Casema NoTel";#N/A,#N/A,FALSE,"UK";#N/A,#N/A,FALSE,"RCF";#N/A,#N/A,FALSE,"Intercable CZ";#N/A,#N/A,FALSE,"Interkabel P"}</definedName>
    <definedName name="___j1" hidden="1">{"Summary Schedule",#N/A,FALSE,"Sheet1";"Divisional Support",#N/A,FALSE,"Sheet2";"Corporate Support",#N/A,FALSE,"Sheet3"}</definedName>
    <definedName name="___j2" hidden="1">{"Summary Schedule",#N/A,FALSE,"Sheet1";"Divisional Support",#N/A,FALSE,"Sheet2";"Corporate Support",#N/A,FALSE,"Sheet3"}</definedName>
    <definedName name="___j3" hidden="1">{"Summary Schedule",#N/A,FALSE,"Sheet1";"Divisional Support",#N/A,FALSE,"Sheet2";"Corporate Support",#N/A,FALSE,"Sheet3"}</definedName>
    <definedName name="___j4" hidden="1">{"Summary Schedule",#N/A,FALSE,"Sheet1";"Divisional Support",#N/A,FALSE,"Sheet2";"Corporate Support",#N/A,FALSE,"Sheet3"}</definedName>
    <definedName name="___j5" hidden="1">{"Summary Schedule",#N/A,FALSE,"Sheet1";"Divisional Support",#N/A,FALSE,"Sheet2";"Corporate Support",#N/A,FALSE,"Sheet3"}</definedName>
    <definedName name="___j6" hidden="1">{"Summary Schedule",#N/A,FALSE,"Sheet1";"Divisional Support",#N/A,FALSE,"Sheet2";"Corporate Support",#N/A,FALSE,"Sheet3"}</definedName>
    <definedName name="___j7" hidden="1">{"Summary Schedule",#N/A,FALSE,"Sheet1";"Divisional Support",#N/A,FALSE,"Sheet2";"Corporate Support",#N/A,FALSE,"Sheet3"}</definedName>
    <definedName name="___j8" hidden="1">{#N/A,#N/A,FALSE,"Time Warner";#N/A,#N/A,FALSE,"Entertainment Group";#N/A,#N/A,FALSE,"EBITDA";#N/A,#N/A,FALSE,"Notes"}</definedName>
    <definedName name="___j9" hidden="1">{"Summary Schedule",#N/A,FALSE,"Sheet1";"Divisional Support",#N/A,FALSE,"Sheet2";"Corporate Support",#N/A,FALSE,"Sheet3"}</definedName>
    <definedName name="___r" hidden="1">{"consolidated",#N/A,FALSE,"Sheet1";"cms",#N/A,FALSE,"Sheet1";"fse",#N/A,FALSE,"Sheet1"}</definedName>
    <definedName name="___saa1" hidden="1">{"IS",#N/A,FALSE,"IS";"RPTIS",#N/A,FALSE,"RPTIS";"STATS",#N/A,FALSE,"STATS";"CELL",#N/A,FALSE,"CELL";"BS",#N/A,FALSE,"BS"}</definedName>
    <definedName name="___wrn1" hidden="1">{#N/A,#N/A,FALSE,"DCF";#N/A,#N/A,FALSE,"WACC";#N/A,#N/A,FALSE,"Sales_EBIT";#N/A,#N/A,FALSE,"Capex_Depreciation";#N/A,#N/A,FALSE,"WC";#N/A,#N/A,FALSE,"Interest";#N/A,#N/A,FALSE,"Assumptions"}</definedName>
    <definedName name="__123Graph_A" localSheetId="1" hidden="1">[1]Assum!#REF!</definedName>
    <definedName name="__123Graph_A" localSheetId="3" hidden="1">[1]Assum!#REF!</definedName>
    <definedName name="__123Graph_A" localSheetId="2" hidden="1">[1]Assum!#REF!</definedName>
    <definedName name="__123Graph_A" hidden="1">[1]Assum!#REF!</definedName>
    <definedName name="__123Graph_ATBSSSREV" localSheetId="1" hidden="1">[2]REP03CNN!#REF!</definedName>
    <definedName name="__123Graph_ATBSSSREV" localSheetId="3" hidden="1">[2]REP03CNN!#REF!</definedName>
    <definedName name="__123Graph_ATBSSSREV" localSheetId="2" hidden="1">[2]REP03CNN!#REF!</definedName>
    <definedName name="__123Graph_ATBSSSREV" hidden="1">[2]REP03CNN!#REF!</definedName>
    <definedName name="__123Graph_B" hidden="1">[1]Assum!$E$16:$E$22</definedName>
    <definedName name="__123Graph_BTBSSSREV" localSheetId="1" hidden="1">[2]REP03CNN!#REF!</definedName>
    <definedName name="__123Graph_BTBSSSREV" localSheetId="3" hidden="1">[2]REP03CNN!#REF!</definedName>
    <definedName name="__123Graph_BTBSSSREV" localSheetId="2" hidden="1">[2]REP03CNN!#REF!</definedName>
    <definedName name="__123Graph_BTBSSSREV" hidden="1">[2]REP03CNN!#REF!</definedName>
    <definedName name="__123Graph_C" localSheetId="1" hidden="1">[2]REP03CNN!#REF!</definedName>
    <definedName name="__123Graph_C" localSheetId="3" hidden="1">[2]REP03CNN!#REF!</definedName>
    <definedName name="__123Graph_C" localSheetId="2" hidden="1">[2]REP03CNN!#REF!</definedName>
    <definedName name="__123Graph_C" hidden="1">[2]REP03CNN!#REF!</definedName>
    <definedName name="__123Graph_CTBSSSREV" localSheetId="1" hidden="1">[2]REP03CNN!#REF!</definedName>
    <definedName name="__123Graph_CTBSSSREV" localSheetId="3" hidden="1">[2]REP03CNN!#REF!</definedName>
    <definedName name="__123Graph_CTBSSSREV" localSheetId="2" hidden="1">[2]REP03CNN!#REF!</definedName>
    <definedName name="__123Graph_CTBSSSREV" hidden="1">[2]REP03CNN!#REF!</definedName>
    <definedName name="__123Graph_D" localSheetId="1" hidden="1">[2]REP03CNN!#REF!</definedName>
    <definedName name="__123Graph_D" localSheetId="3" hidden="1">[2]REP03CNN!#REF!</definedName>
    <definedName name="__123Graph_D" localSheetId="2" hidden="1">[2]REP03CNN!#REF!</definedName>
    <definedName name="__123Graph_D" hidden="1">[2]REP03CNN!#REF!</definedName>
    <definedName name="__123Graph_DTBSSSREV" localSheetId="1" hidden="1">[2]REP03CNN!#REF!</definedName>
    <definedName name="__123Graph_DTBSSSREV" localSheetId="3" hidden="1">[2]REP03CNN!#REF!</definedName>
    <definedName name="__123Graph_DTBSSSREV" localSheetId="2" hidden="1">[2]REP03CNN!#REF!</definedName>
    <definedName name="__123Graph_DTBSSSREV" hidden="1">[2]REP03CNN!#REF!</definedName>
    <definedName name="__123Graph_E" hidden="1">[1]Assum!$H$16:$H$22</definedName>
    <definedName name="__123Graph_XTBSSSREV" localSheetId="1" hidden="1">[2]REP03CNN!#REF!</definedName>
    <definedName name="__123Graph_XTBSSSREV" localSheetId="3" hidden="1">[2]REP03CNN!#REF!</definedName>
    <definedName name="__123Graph_XTBSSSREV" localSheetId="2" hidden="1">[2]REP03CNN!#REF!</definedName>
    <definedName name="__123Graph_XTBSSSREV" hidden="1">[2]REP03CNN!#REF!</definedName>
    <definedName name="__asa1" hidden="1">{"IS",#N/A,FALSE,"IS";"RPTIS",#N/A,FALSE,"RPTIS";"STATS",#N/A,FALSE,"STATS";"CELL",#N/A,FALSE,"CELL";"BS",#N/A,FALSE,"BS"}</definedName>
    <definedName name="__Co50" hidden="1">{#N/A,"DR",FALSE,"increm pf";#N/A,"MAMSI",FALSE,"increm pf";#N/A,"MAXI",FALSE,"increm pf";#N/A,"PCAM",FALSE,"increm pf";#N/A,"PHSV",FALSE,"increm pf";#N/A,"SIE",FALSE,"increm pf"}</definedName>
    <definedName name="__DCF1" hidden="1">{#N/A,#N/A,FALSE,"DCF Summary";#N/A,#N/A,FALSE,"Casema";#N/A,#N/A,FALSE,"Casema NoTel";#N/A,#N/A,FALSE,"UK";#N/A,#N/A,FALSE,"RCF";#N/A,#N/A,FALSE,"Intercable CZ";#N/A,#N/A,FALSE,"Interkabel P"}</definedName>
    <definedName name="__j1" hidden="1">{"Summary Schedule",#N/A,FALSE,"Sheet1";"Divisional Support",#N/A,FALSE,"Sheet2";"Corporate Support",#N/A,FALSE,"Sheet3"}</definedName>
    <definedName name="__j2" hidden="1">{"Summary Schedule",#N/A,FALSE,"Sheet1";"Divisional Support",#N/A,FALSE,"Sheet2";"Corporate Support",#N/A,FALSE,"Sheet3"}</definedName>
    <definedName name="__j3" hidden="1">{"Summary Schedule",#N/A,FALSE,"Sheet1";"Divisional Support",#N/A,FALSE,"Sheet2";"Corporate Support",#N/A,FALSE,"Sheet3"}</definedName>
    <definedName name="__j4" hidden="1">{"Summary Schedule",#N/A,FALSE,"Sheet1";"Divisional Support",#N/A,FALSE,"Sheet2";"Corporate Support",#N/A,FALSE,"Sheet3"}</definedName>
    <definedName name="__j5" hidden="1">{"Summary Schedule",#N/A,FALSE,"Sheet1";"Divisional Support",#N/A,FALSE,"Sheet2";"Corporate Support",#N/A,FALSE,"Sheet3"}</definedName>
    <definedName name="__j6" hidden="1">{"Summary Schedule",#N/A,FALSE,"Sheet1";"Divisional Support",#N/A,FALSE,"Sheet2";"Corporate Support",#N/A,FALSE,"Sheet3"}</definedName>
    <definedName name="__j7" hidden="1">{"Summary Schedule",#N/A,FALSE,"Sheet1";"Divisional Support",#N/A,FALSE,"Sheet2";"Corporate Support",#N/A,FALSE,"Sheet3"}</definedName>
    <definedName name="__j8" hidden="1">{#N/A,#N/A,FALSE,"Time Warner";#N/A,#N/A,FALSE,"Entertainment Group";#N/A,#N/A,FALSE,"EBITDA";#N/A,#N/A,FALSE,"Notes"}</definedName>
    <definedName name="__j9" hidden="1">{"Summary Schedule",#N/A,FALSE,"Sheet1";"Divisional Support",#N/A,FALSE,"Sheet2";"Corporate Support",#N/A,FALSE,"Sheet3"}</definedName>
    <definedName name="__r" hidden="1">{"consolidated",#N/A,FALSE,"Sheet1";"cms",#N/A,FALSE,"Sheet1";"fse",#N/A,FALSE,"Sheet1"}</definedName>
    <definedName name="__saa1" hidden="1">{"IS",#N/A,FALSE,"IS";"RPTIS",#N/A,FALSE,"RPTIS";"STATS",#N/A,FALSE,"STATS";"CELL",#N/A,FALSE,"CELL";"BS",#N/A,FALSE,"BS"}</definedName>
    <definedName name="__xlfn.RTD" hidden="1">#NAME?</definedName>
    <definedName name="_1__123Graph_ACHART_1" localSheetId="1" hidden="1">[3]synthgraph!#REF!</definedName>
    <definedName name="_1__123Graph_ACHART_1" localSheetId="3" hidden="1">[3]synthgraph!#REF!</definedName>
    <definedName name="_1__123Graph_ACHART_1" localSheetId="2" hidden="1">[3]synthgraph!#REF!</definedName>
    <definedName name="_1__123Graph_ACHART_1" hidden="1">[3]synthgraph!#REF!</definedName>
    <definedName name="_13__123Graph_BCHART_1" localSheetId="1" hidden="1">[3]synthgraph!#REF!</definedName>
    <definedName name="_13__123Graph_BCHART_1" localSheetId="3" hidden="1">[3]synthgraph!#REF!</definedName>
    <definedName name="_13__123Graph_BCHART_1" localSheetId="2" hidden="1">[3]synthgraph!#REF!</definedName>
    <definedName name="_13__123Graph_BCHART_1" hidden="1">[3]synthgraph!#REF!</definedName>
    <definedName name="_14__123Graph_BCHART_3" localSheetId="1" hidden="1">#REF!</definedName>
    <definedName name="_14__123Graph_BCHART_3" localSheetId="3" hidden="1">#REF!</definedName>
    <definedName name="_14__123Graph_BCHART_3" localSheetId="2" hidden="1">#REF!</definedName>
    <definedName name="_14__123Graph_BCHART_3" hidden="1">#REF!</definedName>
    <definedName name="_2__123Graph_ACHART_3" localSheetId="1" hidden="1">#REF!</definedName>
    <definedName name="_2__123Graph_ACHART_3" localSheetId="3" hidden="1">#REF!</definedName>
    <definedName name="_2__123Graph_ACHART_3" localSheetId="2" hidden="1">#REF!</definedName>
    <definedName name="_2__123Graph_ACHART_3" hidden="1">#REF!</definedName>
    <definedName name="_20__123Graph_DCHART_1" localSheetId="1" hidden="1">[3]synthgraph!#REF!</definedName>
    <definedName name="_20__123Graph_DCHART_1" localSheetId="3" hidden="1">[3]synthgraph!#REF!</definedName>
    <definedName name="_20__123Graph_DCHART_1" localSheetId="2" hidden="1">[3]synthgraph!#REF!</definedName>
    <definedName name="_20__123Graph_DCHART_1" hidden="1">[3]synthgraph!#REF!</definedName>
    <definedName name="_26__123Graph_LBL_ACHART_1" localSheetId="1" hidden="1">[3]synthgraph!#REF!</definedName>
    <definedName name="_26__123Graph_LBL_ACHART_1" localSheetId="3" hidden="1">[3]synthgraph!#REF!</definedName>
    <definedName name="_26__123Graph_LBL_ACHART_1" localSheetId="2" hidden="1">[3]synthgraph!#REF!</definedName>
    <definedName name="_26__123Graph_LBL_ACHART_1" hidden="1">[3]synthgraph!#REF!</definedName>
    <definedName name="_27__123Graph_LBL_ACHART_3" localSheetId="1" hidden="1">#REF!</definedName>
    <definedName name="_27__123Graph_LBL_ACHART_3" localSheetId="3" hidden="1">#REF!</definedName>
    <definedName name="_27__123Graph_LBL_ACHART_3" localSheetId="2" hidden="1">#REF!</definedName>
    <definedName name="_27__123Graph_LBL_ACHART_3" hidden="1">#REF!</definedName>
    <definedName name="_3__123Graph_BCHART_1" localSheetId="1" hidden="1">[3]synthgraph!#REF!</definedName>
    <definedName name="_3__123Graph_BCHART_1" localSheetId="3" hidden="1">[3]synthgraph!#REF!</definedName>
    <definedName name="_3__123Graph_BCHART_1" localSheetId="2" hidden="1">[3]synthgraph!#REF!</definedName>
    <definedName name="_3__123Graph_BCHART_1" hidden="1">[3]synthgraph!#REF!</definedName>
    <definedName name="_33__123Graph_LBL_DCHART_1" localSheetId="1" hidden="1">[3]synthgraph!#REF!</definedName>
    <definedName name="_33__123Graph_LBL_DCHART_1" localSheetId="3" hidden="1">[3]synthgraph!#REF!</definedName>
    <definedName name="_33__123Graph_LBL_DCHART_1" localSheetId="2" hidden="1">[3]synthgraph!#REF!</definedName>
    <definedName name="_33__123Graph_LBL_DCHART_1" hidden="1">[3]synthgraph!#REF!</definedName>
    <definedName name="_4__123Graph_BCHART_3" localSheetId="1" hidden="1">#REF!</definedName>
    <definedName name="_4__123Graph_BCHART_3" localSheetId="3" hidden="1">#REF!</definedName>
    <definedName name="_4__123Graph_BCHART_3" localSheetId="2" hidden="1">#REF!</definedName>
    <definedName name="_4__123Graph_BCHART_3" hidden="1">#REF!</definedName>
    <definedName name="_5__123Graph_DCHART_1" localSheetId="1" hidden="1">[3]synthgraph!#REF!</definedName>
    <definedName name="_5__123Graph_DCHART_1" localSheetId="3" hidden="1">[3]synthgraph!#REF!</definedName>
    <definedName name="_5__123Graph_DCHART_1" localSheetId="2" hidden="1">[3]synthgraph!#REF!</definedName>
    <definedName name="_5__123Graph_DCHART_1" hidden="1">[3]synthgraph!#REF!</definedName>
    <definedName name="_6__123Graph_ACHART_1" localSheetId="1" hidden="1">[3]synthgraph!#REF!</definedName>
    <definedName name="_6__123Graph_ACHART_1" localSheetId="3" hidden="1">[3]synthgraph!#REF!</definedName>
    <definedName name="_6__123Graph_ACHART_1" localSheetId="2" hidden="1">[3]synthgraph!#REF!</definedName>
    <definedName name="_6__123Graph_ACHART_1" hidden="1">[3]synthgraph!#REF!</definedName>
    <definedName name="_6__123Graph_LBL_ACHART_1" localSheetId="1" hidden="1">[3]synthgraph!#REF!</definedName>
    <definedName name="_6__123Graph_LBL_ACHART_1" localSheetId="3" hidden="1">[3]synthgraph!#REF!</definedName>
    <definedName name="_6__123Graph_LBL_ACHART_1" localSheetId="2" hidden="1">[3]synthgraph!#REF!</definedName>
    <definedName name="_6__123Graph_LBL_ACHART_1" hidden="1">[3]synthgraph!#REF!</definedName>
    <definedName name="_7__123Graph_ACHART_3" localSheetId="1" hidden="1">#REF!</definedName>
    <definedName name="_7__123Graph_ACHART_3" localSheetId="3" hidden="1">#REF!</definedName>
    <definedName name="_7__123Graph_ACHART_3" localSheetId="2" hidden="1">#REF!</definedName>
    <definedName name="_7__123Graph_ACHART_3" hidden="1">#REF!</definedName>
    <definedName name="_7__123Graph_LBL_ACHART_3" localSheetId="1" hidden="1">#REF!</definedName>
    <definedName name="_7__123Graph_LBL_ACHART_3" localSheetId="3" hidden="1">#REF!</definedName>
    <definedName name="_7__123Graph_LBL_ACHART_3" localSheetId="2" hidden="1">#REF!</definedName>
    <definedName name="_7__123Graph_LBL_ACHART_3" hidden="1">#REF!</definedName>
    <definedName name="_8__123Graph_LBL_DCHART_1" localSheetId="1" hidden="1">[3]synthgraph!#REF!</definedName>
    <definedName name="_8__123Graph_LBL_DCHART_1" localSheetId="3" hidden="1">[3]synthgraph!#REF!</definedName>
    <definedName name="_8__123Graph_LBL_DCHART_1" localSheetId="2" hidden="1">[3]synthgraph!#REF!</definedName>
    <definedName name="_8__123Graph_LBL_DCHART_1" hidden="1">[3]synthgraph!#REF!</definedName>
    <definedName name="_asa1" hidden="1">{"IS",#N/A,FALSE,"IS";"RPTIS",#N/A,FALSE,"RPTIS";"STATS",#N/A,FALSE,"STATS";"CELL",#N/A,FALSE,"CELL";"BS",#N/A,FALSE,"BS"}</definedName>
    <definedName name="_Co50" hidden="1">{#N/A,"DR",FALSE,"increm pf";#N/A,"MAMSI",FALSE,"increm pf";#N/A,"MAXI",FALSE,"increm pf";#N/A,"PCAM",FALSE,"increm pf";#N/A,"PHSV",FALSE,"increm pf";#N/A,"SIE",FALSE,"increm pf"}</definedName>
    <definedName name="_DCF1" hidden="1">{#N/A,#N/A,FALSE,"DCF Summary";#N/A,#N/A,FALSE,"Casema";#N/A,#N/A,FALSE,"Casema NoTel";#N/A,#N/A,FALSE,"UK";#N/A,#N/A,FALSE,"RCF";#N/A,#N/A,FALSE,"Intercable CZ";#N/A,#N/A,FALSE,"Interkabel P"}</definedName>
    <definedName name="_Fill" localSheetId="1" hidden="1">#REF!</definedName>
    <definedName name="_Fill" localSheetId="3" hidden="1">#REF!</definedName>
    <definedName name="_Fill" localSheetId="2" hidden="1">#REF!</definedName>
    <definedName name="_Fill" hidden="1">#REF!</definedName>
    <definedName name="_j1" hidden="1">{"Summary Schedule",#N/A,FALSE,"Sheet1";"Divisional Support",#N/A,FALSE,"Sheet2";"Corporate Support",#N/A,FALSE,"Sheet3"}</definedName>
    <definedName name="_j2" hidden="1">{"Summary Schedule",#N/A,FALSE,"Sheet1";"Divisional Support",#N/A,FALSE,"Sheet2";"Corporate Support",#N/A,FALSE,"Sheet3"}</definedName>
    <definedName name="_j3" hidden="1">{"Summary Schedule",#N/A,FALSE,"Sheet1";"Divisional Support",#N/A,FALSE,"Sheet2";"Corporate Support",#N/A,FALSE,"Sheet3"}</definedName>
    <definedName name="_j4" hidden="1">{"Summary Schedule",#N/A,FALSE,"Sheet1";"Divisional Support",#N/A,FALSE,"Sheet2";"Corporate Support",#N/A,FALSE,"Sheet3"}</definedName>
    <definedName name="_j5" hidden="1">{"Summary Schedule",#N/A,FALSE,"Sheet1";"Divisional Support",#N/A,FALSE,"Sheet2";"Corporate Support",#N/A,FALSE,"Sheet3"}</definedName>
    <definedName name="_j6" hidden="1">{"Summary Schedule",#N/A,FALSE,"Sheet1";"Divisional Support",#N/A,FALSE,"Sheet2";"Corporate Support",#N/A,FALSE,"Sheet3"}</definedName>
    <definedName name="_j7" hidden="1">{"Summary Schedule",#N/A,FALSE,"Sheet1";"Divisional Support",#N/A,FALSE,"Sheet2";"Corporate Support",#N/A,FALSE,"Sheet3"}</definedName>
    <definedName name="_j8" hidden="1">{#N/A,#N/A,FALSE,"Time Warner";#N/A,#N/A,FALSE,"Entertainment Group";#N/A,#N/A,FALSE,"EBITDA";#N/A,#N/A,FALSE,"Notes"}</definedName>
    <definedName name="_j9" hidden="1">{"Summary Schedule",#N/A,FALSE,"Sheet1";"Divisional Support",#N/A,FALSE,"Sheet2";"Corporate Support",#N/A,FALSE,"Sheet3"}</definedName>
    <definedName name="_Key1" localSheetId="1" hidden="1">#REF!</definedName>
    <definedName name="_Key1" localSheetId="3" hidden="1">#REF!</definedName>
    <definedName name="_Key1" localSheetId="2" hidden="1">#REF!</definedName>
    <definedName name="_Key1" hidden="1">#REF!</definedName>
    <definedName name="_Order1" hidden="1">0</definedName>
    <definedName name="_Order2" hidden="1">0</definedName>
    <definedName name="_r" hidden="1">{"consolidated",#N/A,FALSE,"Sheet1";"cms",#N/A,FALSE,"Sheet1";"fse",#N/A,FALSE,"Sheet1"}</definedName>
    <definedName name="_Regression_Int" hidden="1">1</definedName>
    <definedName name="_Regression_X" localSheetId="1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aa1" hidden="1">{"IS",#N/A,FALSE,"IS";"RPTIS",#N/A,FALSE,"RPTIS";"STATS",#N/A,FALSE,"STATS";"CELL",#N/A,FALSE,"CELL";"BS",#N/A,FALSE,"BS"}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Table1_In1" localSheetId="1" hidden="1">#REF!</definedName>
    <definedName name="_Table1_In1" localSheetId="3" hidden="1">#REF!</definedName>
    <definedName name="_Table1_In1" localSheetId="2" hidden="1">#REF!</definedName>
    <definedName name="_Table1_In1" hidden="1">#REF!</definedName>
    <definedName name="_Table1_Out" localSheetId="1" hidden="1">#REF!</definedName>
    <definedName name="_Table1_Out" localSheetId="3" hidden="1">#REF!</definedName>
    <definedName name="_Table1_Out" localSheetId="2" hidden="1">#REF!</definedName>
    <definedName name="_Table1_Out" hidden="1">#REF!</definedName>
    <definedName name="_Table2_In1" localSheetId="1" hidden="1">#REF!</definedName>
    <definedName name="_Table2_In1" localSheetId="3" hidden="1">#REF!</definedName>
    <definedName name="_Table2_In1" localSheetId="2" hidden="1">#REF!</definedName>
    <definedName name="_Table2_In1" hidden="1">#REF!</definedName>
    <definedName name="_Table2_In2" localSheetId="1" hidden="1">#REF!</definedName>
    <definedName name="_Table2_In2" localSheetId="3" hidden="1">#REF!</definedName>
    <definedName name="_Table2_In2" localSheetId="2" hidden="1">#REF!</definedName>
    <definedName name="_Table2_In2" hidden="1">#REF!</definedName>
    <definedName name="_Table2_Out" localSheetId="1" hidden="1">#REF!</definedName>
    <definedName name="_Table2_Out" localSheetId="3" hidden="1">#REF!</definedName>
    <definedName name="_Table2_Out" localSheetId="2" hidden="1">#REF!</definedName>
    <definedName name="_Table2_Out" hidden="1">#REF!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a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aa" hidden="1">{"Summary Schedule",#N/A,FALSE,"Sheet1";"Divisional Support",#N/A,FALSE,"Sheet2";"Corporate Support",#N/A,FALSE,"Sheet3"}</definedName>
    <definedName name="aaa" hidden="1">{#N/A,#N/A,FALSE,"Model";#N/A,#N/A,FALSE,"Division"}</definedName>
    <definedName name="AAA_DOCTOPS" hidden="1">"AAA_SET"</definedName>
    <definedName name="AAA_duser" hidden="1">"OFF"</definedName>
    <definedName name="aaaaa" hidden="1">{"Summary Schedule",#N/A,FALSE,"Sheet1";"Divisional Support",#N/A,FALSE,"Sheet2";"Corporate Support",#N/A,FALSE,"Sheet3"}</definedName>
    <definedName name="aaaaaaa" hidden="1">{"Summary Schedule",#N/A,FALSE,"Sheet1";"Divisional Support",#N/A,FALSE,"Sheet2";"Corporate Support",#N/A,FALSE,"Sheet3"}</definedName>
    <definedName name="aaaaaaaaaaaa" localSheetId="1" hidden="1">[3]synthgraph!#REF!</definedName>
    <definedName name="aaaaaaaaaaaa" localSheetId="3" hidden="1">[3]synthgraph!#REF!</definedName>
    <definedName name="aaaaaaaaaaaa" localSheetId="2" hidden="1">[3]synthgraph!#REF!</definedName>
    <definedName name="aaaaaaaaaaaa" hidden="1">[3]synthgraph!#REF!</definedName>
    <definedName name="aaaaaaaaaaaaaaaaaaaa" localSheetId="1" hidden="1">#REF!</definedName>
    <definedName name="aaaaaaaaaaaaaaaaaaaa" localSheetId="3" hidden="1">#REF!</definedName>
    <definedName name="aaaaaaaaaaaaaaaaaaaa" localSheetId="2" hidden="1">#REF!</definedName>
    <definedName name="aaaaaaaaaaaaaaaaaaaa" hidden="1">#REF!</definedName>
    <definedName name="aaaaaaaaaaaaaaaaaaaaaaaa" localSheetId="1" hidden="1">[3]synthgraph!#REF!</definedName>
    <definedName name="aaaaaaaaaaaaaaaaaaaaaaaa" localSheetId="3" hidden="1">[3]synthgraph!#REF!</definedName>
    <definedName name="aaaaaaaaaaaaaaaaaaaaaaaa" localSheetId="2" hidden="1">[3]synthgraph!#REF!</definedName>
    <definedName name="aaaaaaaaaaaaaaaaaaaaaaaa" hidden="1">[3]synthgraph!#REF!</definedName>
    <definedName name="aaaaaaaaaaaaaaaaaaaaaaaaaaaaaa" localSheetId="1" hidden="1">#REF!</definedName>
    <definedName name="aaaaaaaaaaaaaaaaaaaaaaaaaaaaaa" localSheetId="3" hidden="1">#REF!</definedName>
    <definedName name="aaaaaaaaaaaaaaaaaaaaaaaaaaaaaa" localSheetId="2" hidden="1">#REF!</definedName>
    <definedName name="aaaaaaaaaaaaaaaaaaaaaaaaaaaaaa" hidden="1">#REF!</definedName>
    <definedName name="AAB_Addin5" hidden="1">"AAB_Description for addin 5,Description for addin 5,Description for addin 5,Description for addin 5,Description for addin 5,Description for addin 5"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df" hidden="1">{"Summary Schedule",#N/A,FALSE,"Sheet1";"Divisional Support",#N/A,FALSE,"Sheet2";"Corporate Support",#N/A,FALSE,"Sheet3"}</definedName>
    <definedName name="aivna" hidden="1">{0,#N/A,FALSE,0;0,#N/A,FALSE,0;0,#N/A,FALSE,0}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dy" hidden="1">{"Summary Schedule",#N/A,FALSE,"Sheet1";"Divisional Support",#N/A,FALSE,"Sheet2";"Corporate Support",#N/A,FALSE,"Sheet3"}</definedName>
    <definedName name="ani" hidden="1">{0,#N/A,FALSE,0;0,#N/A,FALSE,0;0,#N/A,FALSE,0}</definedName>
    <definedName name="as" hidden="1">{"WORKINGS",#N/A,FALSE,"HS BUDGET"}</definedName>
    <definedName name="AS2DocOpenMode" hidden="1">"AS2DocumentEdit"</definedName>
    <definedName name="asa" hidden="1">{"IS",#N/A,FALSE,"IS";"RPTIS",#N/A,FALSE,"RPTIS";"STATS",#N/A,FALSE,"STATS";"CELL",#N/A,FALSE,"CELL";"BS",#N/A,FALSE,"BS"}</definedName>
    <definedName name="asasasa" hidden="1">{"IS",#N/A,FALSE,"IS";"RPTIS",#N/A,FALSE,"RPTIS";"STATS",#N/A,FALSE,"STATS";"BS",#N/A,FALSE,"BS"}</definedName>
    <definedName name="asasasa1" hidden="1">{"IS",#N/A,FALSE,"IS";"RPTIS",#N/A,FALSE,"RPTIS";"STATS",#N/A,FALSE,"STATS";"BS",#N/A,FALSE,"BS"}</definedName>
    <definedName name="aserf" hidden="1">{"Summary Schedule",#N/A,FALSE,"Sheet1";"Divisional Support",#N/A,FALSE,"Sheet2";"Corporate Support",#N/A,FALSE,"Sheet3"}</definedName>
    <definedName name="AsIsvsexpLY2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asss" hidden="1">{#N/A,#N/A,FALSE,"1995-Augfore";#N/A,#N/A,FALSE,"1996-Budget";#N/A,#N/A,FALSE,"1997-PLAN";#N/A,#N/A,FALSE,"1998-PLAN";#N/A,#N/A,FALSE,"Consolidated";#N/A,#N/A,FALSE,"Detail"}</definedName>
    <definedName name="assssss" hidden="1">{"Summary Schedule",#N/A,FALSE,"Sheet1";"Divisional Support",#N/A,FALSE,"Sheet2";"Corporate Support",#N/A,FALSE,"Sheet3"}</definedName>
    <definedName name="bbbbbbbbbbb" localSheetId="1" hidden="1">[3]synthgraph!#REF!</definedName>
    <definedName name="bbbbbbbbbbb" localSheetId="3" hidden="1">[3]synthgraph!#REF!</definedName>
    <definedName name="bbbbbbbbbbb" localSheetId="2" hidden="1">[3]synthgraph!#REF!</definedName>
    <definedName name="bbbbbbbbbbb" hidden="1">[3]synthgraph!#REF!</definedName>
    <definedName name="bbbbbbbbbbbbbbbbbb" localSheetId="1" hidden="1">[3]synthgraph!#REF!</definedName>
    <definedName name="bbbbbbbbbbbbbbbbbb" localSheetId="3" hidden="1">[3]synthgraph!#REF!</definedName>
    <definedName name="bbbbbbbbbbbbbbbbbb" localSheetId="2" hidden="1">[3]synthgraph!#REF!</definedName>
    <definedName name="bbbbbbbbbbbbbbbbbb" hidden="1">[3]synthgraph!#REF!</definedName>
    <definedName name="bbbbbbbbbbbbbbbbbbbbbb" localSheetId="1" hidden="1">#REF!</definedName>
    <definedName name="bbbbbbbbbbbbbbbbbbbbbb" localSheetId="3" hidden="1">#REF!</definedName>
    <definedName name="bbbbbbbbbbbbbbbbbbbbbb" localSheetId="2" hidden="1">#REF!</definedName>
    <definedName name="bbbbbbbbbbbbbbbbbbbbbb" hidden="1">#REF!</definedName>
    <definedName name="bbbbbbbbbbbbbbbbbbbbbbbbbbb" localSheetId="1" hidden="1">[3]synthgraph!#REF!</definedName>
    <definedName name="bbbbbbbbbbbbbbbbbbbbbbbbbbb" localSheetId="3" hidden="1">[3]synthgraph!#REF!</definedName>
    <definedName name="bbbbbbbbbbbbbbbbbbbbbbbbbbb" localSheetId="2" hidden="1">[3]synthgraph!#REF!</definedName>
    <definedName name="bbbbbbbbbbbbbbbbbbbbbbbbbbb" hidden="1">[3]synthgraph!#REF!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LPH10" hidden="1">[4]Input!$F$13</definedName>
    <definedName name="BLPH11" hidden="1">[4]Input!$H$13</definedName>
    <definedName name="BLPH12" hidden="1">[4]Input!$O$13</definedName>
    <definedName name="BLPH13" hidden="1">[4]Input!$Q$13</definedName>
    <definedName name="BLPH14" hidden="1">[4]Input!$S$13</definedName>
    <definedName name="BLPH15" hidden="1">[4]Input!$U$13</definedName>
    <definedName name="BLPH16" hidden="1">[4]Input!$W$13</definedName>
    <definedName name="BLPH17" hidden="1">[4]Input!$Y$13</definedName>
    <definedName name="BLPH18" hidden="1">[4]Input!$AA$13</definedName>
    <definedName name="BLPH19" hidden="1">[4]Input!$AC$13</definedName>
    <definedName name="BLPH20" hidden="1">[4]Input!$AE$13</definedName>
    <definedName name="BLPH21" hidden="1">[4]Input!$AH$13</definedName>
    <definedName name="BLPH23" localSheetId="1" hidden="1">'[5]Share info'!#REF!</definedName>
    <definedName name="BLPH23" localSheetId="3" hidden="1">'[5]Share info'!#REF!</definedName>
    <definedName name="BLPH23" localSheetId="2" hidden="1">'[5]Share info'!#REF!</definedName>
    <definedName name="BLPH23" hidden="1">'[5]Share info'!#REF!</definedName>
    <definedName name="BLPH24" localSheetId="1" hidden="1">'[5]Share info'!#REF!</definedName>
    <definedName name="BLPH24" localSheetId="3" hidden="1">'[5]Share info'!#REF!</definedName>
    <definedName name="BLPH24" localSheetId="2" hidden="1">'[5]Share info'!#REF!</definedName>
    <definedName name="BLPH24" hidden="1">'[5]Share info'!#REF!</definedName>
    <definedName name="BLPH25" localSheetId="1" hidden="1">'[5]Share info'!#REF!</definedName>
    <definedName name="BLPH25" localSheetId="3" hidden="1">'[5]Share info'!#REF!</definedName>
    <definedName name="BLPH25" localSheetId="2" hidden="1">'[5]Share info'!#REF!</definedName>
    <definedName name="BLPH25" hidden="1">'[5]Share info'!#REF!</definedName>
    <definedName name="BLPH26" localSheetId="1" hidden="1">'[5]Share info'!#REF!</definedName>
    <definedName name="BLPH26" localSheetId="3" hidden="1">'[5]Share info'!#REF!</definedName>
    <definedName name="BLPH26" localSheetId="2" hidden="1">'[5]Share info'!#REF!</definedName>
    <definedName name="BLPH26" hidden="1">'[5]Share info'!#REF!</definedName>
    <definedName name="BLPH27" hidden="1">[4]Input!$AK$13</definedName>
    <definedName name="BLPH28" hidden="1">[4]Input!$AI$13</definedName>
    <definedName name="BLPH29" hidden="1">[4]Input!$AG$13</definedName>
    <definedName name="BLPH30" hidden="1">[4]Input!$B$5</definedName>
    <definedName name="BLPH31" hidden="1">[4]Input!$D$5</definedName>
    <definedName name="BLPH32" hidden="1">[4]Input!$F$5</definedName>
    <definedName name="BLPH33" hidden="1">[4]Input!$J$13</definedName>
    <definedName name="BLPH7" hidden="1">[4]Input!$M$13</definedName>
    <definedName name="BLPH8" hidden="1">[4]Input!$B$13</definedName>
    <definedName name="BLPH9" hidden="1">[4]Input!$D$13</definedName>
    <definedName name="bnnn" hidden="1">{"consolidated",#N/A,FALSE,"Sheet1";"cms",#N/A,FALSE,"Sheet1";"fse",#N/A,FALSE,"Sheet1"}</definedName>
    <definedName name="bubba" hidden="1">{"Assumptions","Best Case",FALSE,"1999 Assumptions";"Accruals",#N/A,FALSE,"Accruals and Estimates";"Income",#N/A,FALSE,"Budget Reports";"Cash",#N/A,FALSE,"Budget Reports";"BS",#N/A,FALSE,"Budget Reports"}</definedName>
    <definedName name="CapitalStructure" hidden="1">[6]MAIN!$V$36</definedName>
    <definedName name="cb_sChartE2218BA_opts" hidden="1">"1, 4, 1, False, 2, False, False, , 0, False, True, 1, 1"</definedName>
    <definedName name="cb_sChartE221ADA_opts" hidden="1">"1, 5, 1, False, 2, False, False, , 0, False, False, 1, 1"</definedName>
    <definedName name="CBWorkbookPriority" hidden="1">-2069757647</definedName>
    <definedName name="ccc" hidden="1">{#N/A,#N/A,FALSE,"Calc";#N/A,#N/A,FALSE,"Sensitivity";#N/A,#N/A,FALSE,"LT Earn.Dil.";#N/A,#N/A,FALSE,"Dil. AVP"}</definedName>
    <definedName name="cccccccccccccc" localSheetId="1" hidden="1">[3]synthgraph!#REF!</definedName>
    <definedName name="cccccccccccccc" localSheetId="3" hidden="1">[3]synthgraph!#REF!</definedName>
    <definedName name="cccccccccccccc" localSheetId="2" hidden="1">[3]synthgraph!#REF!</definedName>
    <definedName name="cccccccccccccc" hidden="1">[3]synthgraph!#REF!</definedName>
    <definedName name="cccccccccccccccccccccc" localSheetId="1" hidden="1">#REF!</definedName>
    <definedName name="cccccccccccccccccccccc" localSheetId="3" hidden="1">#REF!</definedName>
    <definedName name="cccccccccccccccccccccc" localSheetId="2" hidden="1">#REF!</definedName>
    <definedName name="cccccccccccccccccccccc" hidden="1">#REF!</definedName>
    <definedName name="ccccccccccccccccccccccccccccc" localSheetId="1" hidden="1">[3]synthgraph!#REF!</definedName>
    <definedName name="ccccccccccccccccccccccccccccc" localSheetId="3" hidden="1">[3]synthgraph!#REF!</definedName>
    <definedName name="ccccccccccccccccccccccccccccc" localSheetId="2" hidden="1">[3]synthgraph!#REF!</definedName>
    <definedName name="ccccccccccccccccccccccccccccc" hidden="1">[3]synthgraph!#REF!</definedName>
    <definedName name="cccccccccccccccccccccccccccccccccc" localSheetId="1" hidden="1">#REF!</definedName>
    <definedName name="cccccccccccccccccccccccccccccccccc" localSheetId="3" hidden="1">#REF!</definedName>
    <definedName name="cccccccccccccccccccccccccccccccccc" localSheetId="2" hidden="1">#REF!</definedName>
    <definedName name="cccccccccccccccccccccccccccccccccc" hidden="1">#REF!</definedName>
    <definedName name="centennial33" hidden="1">{#N/A,#N/A,TRUE,"Summary2";#N/A,#N/A,TRUE,"Noexpand$1710YR";#N/A,#N/A,TRUE,"NoExpand$18.5512YR"}</definedName>
    <definedName name="Chart2" hidden="1">{"IS",#N/A,FALSE,"IS";"RPTIS",#N/A,FALSE,"RPTIS";"STATS",#N/A,FALSE,"STATS";"CELL",#N/A,FALSE,"CELL";"BS",#N/A,FALSE,"BS"}</definedName>
    <definedName name="chart3" hidden="1">{"IS",#N/A,FALSE,"IS";"RPTIS",#N/A,FALSE,"RPTIS";"STATS",#N/A,FALSE,"STATS";"CELL",#N/A,FALSE,"CELL";"BS",#N/A,FALSE,"BS"}</definedName>
    <definedName name="Code" localSheetId="1" hidden="1">#REF!</definedName>
    <definedName name="Code" localSheetId="3" hidden="1">#REF!</definedName>
    <definedName name="Code" localSheetId="2" hidden="1">#REF!</definedName>
    <definedName name="Code" hidden="1">#REF!</definedName>
    <definedName name="d_1" hidden="1">{"SUMMARY",#N/A,FALSE,"HS BUDGET"}</definedName>
    <definedName name="d_2" hidden="1">{"SUMMARY",#N/A,FALSE,"HS BUDGET"}</definedName>
    <definedName name="d_3" hidden="1">{"SUMMARY",#N/A,FALSE,"HS BUDGET"}</definedName>
    <definedName name="dan" hidden="1">{"WORKINGS",#N/A,FALSE,"HS BUDGET"}</definedName>
    <definedName name="dan_1" hidden="1">{"WORKINGS",#N/A,FALSE,"HS BUDGET"}</definedName>
    <definedName name="dan_2" hidden="1">{"WORKINGS",#N/A,FALSE,"HS BUDGET"}</definedName>
    <definedName name="dan_3" hidden="1">{"WORKINGS",#N/A,FALSE,"HS BUDGET"}</definedName>
    <definedName name="data1" localSheetId="1" hidden="1">#REF!</definedName>
    <definedName name="data1" localSheetId="3" hidden="1">#REF!</definedName>
    <definedName name="data1" localSheetId="2" hidden="1">#REF!</definedName>
    <definedName name="data1" hidden="1">#REF!</definedName>
    <definedName name="data2" localSheetId="1" hidden="1">#REF!</definedName>
    <definedName name="data2" localSheetId="3" hidden="1">#REF!</definedName>
    <definedName name="data2" localSheetId="2" hidden="1">#REF!</definedName>
    <definedName name="data2" hidden="1">#REF!</definedName>
    <definedName name="data3" localSheetId="1" hidden="1">#REF!</definedName>
    <definedName name="data3" localSheetId="3" hidden="1">#REF!</definedName>
    <definedName name="data3" localSheetId="2" hidden="1">#REF!</definedName>
    <definedName name="data3" hidden="1">#REF!</definedName>
    <definedName name="DCF" hidden="1">{#N/A,#N/A,FALSE,"DCF Summary";#N/A,#N/A,FALSE,"Casema";#N/A,#N/A,FALSE,"Casema NoTel";#N/A,#N/A,FALSE,"UK";#N/A,#N/A,FALSE,"RCF";#N/A,#N/A,FALSE,"Intercable CZ";#N/A,#N/A,FALSE,"Interkabel P"}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ddd" hidden="1">{"Summary Schedule",#N/A,FALSE,"Sheet1";"Divisional Support",#N/A,FALSE,"Sheet2";"Corporate Support",#N/A,FALSE,"Sheet3"}</definedName>
    <definedName name="dddddda" hidden="1">{"Summary Schedule",#N/A,FALSE,"Sheet1";"Divisional Support",#N/A,FALSE,"Sheet2";"Corporate Support",#N/A,FALSE,"Sheet3"}</definedName>
    <definedName name="ddddddddd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ddddddddddd" localSheetId="1" hidden="1">[3]synthgraph!#REF!</definedName>
    <definedName name="ddddddddddd" localSheetId="3" hidden="1">[3]synthgraph!#REF!</definedName>
    <definedName name="ddddddddddd" localSheetId="2" hidden="1">[3]synthgraph!#REF!</definedName>
    <definedName name="ddddddddddd" hidden="1">[3]synthgraph!#REF!</definedName>
    <definedName name="ddddddddddddddddddddddd" localSheetId="1" hidden="1">[3]synthgraph!#REF!</definedName>
    <definedName name="ddddddddddddddddddddddd" localSheetId="3" hidden="1">[3]synthgraph!#REF!</definedName>
    <definedName name="ddddddddddddddddddddddd" localSheetId="2" hidden="1">[3]synthgraph!#REF!</definedName>
    <definedName name="ddddddddddddddddddddddd" hidden="1">[3]synthgraph!#REF!</definedName>
    <definedName name="ddddddddddddddddddddddddddddddd" localSheetId="1" hidden="1">#REF!</definedName>
    <definedName name="ddddddddddddddddddddddddddddddd" localSheetId="3" hidden="1">#REF!</definedName>
    <definedName name="ddddddddddddddddddddddddddddddd" localSheetId="2" hidden="1">#REF!</definedName>
    <definedName name="ddddddddddddddddddddddddddddddd" hidden="1">#REF!</definedName>
    <definedName name="dddddddddddddddddddddddddddddddddddd" localSheetId="1" hidden="1">[3]synthgraph!#REF!</definedName>
    <definedName name="dddddddddddddddddddddddddddddddddddd" localSheetId="3" hidden="1">[3]synthgraph!#REF!</definedName>
    <definedName name="dddddddddddddddddddddddddddddddddddd" localSheetId="2" hidden="1">[3]synthgraph!#REF!</definedName>
    <definedName name="dddddddddddddddddddddddddddddddddddd" hidden="1">[3]synthgraph!#REF!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scount" localSheetId="1" hidden="1">#REF!</definedName>
    <definedName name="Discount" localSheetId="3" hidden="1">#REF!</definedName>
    <definedName name="Discount" localSheetId="2" hidden="1">#REF!</definedName>
    <definedName name="Discount" hidden="1">#REF!</definedName>
    <definedName name="display_area_2" localSheetId="1" hidden="1">#REF!</definedName>
    <definedName name="display_area_2" localSheetId="3" hidden="1">#REF!</definedName>
    <definedName name="display_area_2" localSheetId="2" hidden="1">#REF!</definedName>
    <definedName name="display_area_2" hidden="1">#REF!</definedName>
    <definedName name="DivFpb" localSheetId="1" hidden="1">'[6]DIV INC'!#REF!</definedName>
    <definedName name="DivFpb" localSheetId="3" hidden="1">'[6]DIV INC'!#REF!</definedName>
    <definedName name="DivFpb" localSheetId="2" hidden="1">'[6]DIV INC'!#REF!</definedName>
    <definedName name="DivFpb" hidden="1">'[6]DIV INC'!#REF!</definedName>
    <definedName name="dsa" hidden="1">{"SUMMARY",#N/A,FALSE,"HS BUDGET"}</definedName>
    <definedName name="dsfsa" hidden="1">{"SUMMARY",#N/A,FALSE,"HS BUDGET"}</definedName>
    <definedName name="dsg" hidden="1">{#N/A,#N/A,FALSE,"Calc";#N/A,#N/A,FALSE,"Sensitivity";#N/A,#N/A,FALSE,"LT Earn.Dil.";#N/A,#N/A,FALSE,"Dil. AVP"}</definedName>
    <definedName name="dude" hidden="1">{"Assumptions","Best Case",FALSE,"1999 Assumptions";"Accruals",#N/A,FALSE,"Accruals and Estimates";"Income",#N/A,FALSE,"Budget Reports";"Cash",#N/A,FALSE,"Budget Reports";"BS",#N/A,FALSE,"Budget Reports"}</definedName>
    <definedName name="ee" hidden="1">{3.16605128908944E-294,0,0,0;0,0,FALSE,0;0,#N/A,FALSE,0}</definedName>
    <definedName name="eee" hidden="1">{0,0,1.26775202753383E-255,0;0,0,0,0;0,#VALUE!,FALSE,0}</definedName>
    <definedName name="eeee" hidden="1">{0,0,0,"";0,0,0,0;0,0,0,0;0,0,0,0}</definedName>
    <definedName name="eeeee" hidden="1">{0,0,TRUE,0;0,0,0,0;0,0,0,0}</definedName>
    <definedName name="eeeeee" hidden="1">{#VALUE!,0,0,0;0,0,0,0;0,0,0,0;0,0,TRUE,0;#N/A,0,FALSE,0;#N/A,0,FALSE,0}</definedName>
    <definedName name="eeeeeeeeee" hidden="1">{#VALUE!,0,0,0;0,0,0,0;0,0,0,0}</definedName>
    <definedName name="eeeeeeeeeeeee" hidden="1">{1.26775202927676E-255,0,0,0;0,0,0,0;0,0,0,0}</definedName>
    <definedName name="eeeeeeeeeeeeeeeeeee" hidden="1">{0,0,0,0;0,0,0,0;0,0,0,0}</definedName>
    <definedName name="eeeeeeeeeeeeeeeeeeeeeee" hidden="1">{0,0,0,0;0,0,0,0;0,#N/A,FALSE,0}</definedName>
    <definedName name="eeeeeeeeeeeeeeeeeeeeeeeeeeeeeee" hidden="1">{3.16605128908912E-294,0,0,0;0,0,0,0;0,#N/A,FALSE,0}</definedName>
    <definedName name="eeeeeeeeeeeeeeeeeeeeeeeeeeeeeeeee" hidden="1">{0,0,0,0;0,0,0,0;0,TRUE,0,0}</definedName>
    <definedName name="eefvvv" hidden="1">{0,#N/A,FALSE,0;0,#N/A,FALSE,0;0,#N/A,FALSE,0}</definedName>
    <definedName name="emily" hidden="1">{#N/A,#N/A,FALSE,"Calc";#N/A,#N/A,FALSE,"Sensitivity";#N/A,#N/A,FALSE,"LT Earn.Dil.";#N/A,#N/A,FALSE,"Dil. AVP"}</definedName>
    <definedName name="etet" hidden="1">{#N/A,#N/A,FALSE,"Calc";#N/A,#N/A,FALSE,"Sensitivity";#N/A,#N/A,FALSE,"LT Earn.Dil.";#N/A,#N/A,FALSE,"Dil. AVP"}</definedName>
    <definedName name="ev.Calculation" hidden="1">-4105</definedName>
    <definedName name="ev.Initialized" hidden="1">FALSE</definedName>
    <definedName name="evfnjj" hidden="1">{0,#N/A,FALSE,0;0,#N/A,FALSE,0;0,#N/A,FALSE,0}</definedName>
    <definedName name="FCode" localSheetId="1" hidden="1">#REF!</definedName>
    <definedName name="FCode" localSheetId="3" hidden="1">#REF!</definedName>
    <definedName name="FCode" localSheetId="2" hidden="1">#REF!</definedName>
    <definedName name="FCode" hidden="1">#REF!</definedName>
    <definedName name="fdsdgfs" hidden="1">{"SUMMARY",#N/A,FALSE,"HS BUDGET"}</definedName>
    <definedName name="fgsg" hidden="1">{"consolidated",#N/A,FALSE,"Sheet1";"cms",#N/A,FALSE,"Sheet1";"fse",#N/A,FALSE,"Sheet1"}</definedName>
    <definedName name="FHH" hidden="1">{"Summary Schedule",#N/A,FALSE,"Sheet1";"Divisional Support",#N/A,FALSE,"Sheet2";"Corporate Support",#N/A,FALSE,"Sheet3"}</definedName>
    <definedName name="fsert" hidden="1">{0,#N/A,FALSE,0;0,#N/A,FALSE,0;0,#N/A,FALSE,0}</definedName>
    <definedName name="fsfs" hidden="1">{#N/A,#N/A,FALSE,"Calc";#N/A,#N/A,FALSE,"Sensitivity";#N/A,#N/A,FALSE,"LT Earn.Dil.";#N/A,#N/A,FALSE,"Dil. AVP"}</definedName>
    <definedName name="ga" hidden="1">{"IS",#N/A,FALSE,"IS";"RPTIS",#N/A,FALSE,"RPTIS";"STATS",#N/A,FALSE,"STATS";"CELL",#N/A,FALSE,"CELL";"BS",#N/A,FALSE,"BS"}</definedName>
    <definedName name="gkperot" hidden="1">{0,#N/A,FALSE,0;0,#N/A,FALSE,0;0,#N/A,FALSE,0}</definedName>
    <definedName name="h" hidden="1">{#N/A,#N/A,FALSE,"Calc";#N/A,#N/A,FALSE,"Sensitivity";#N/A,#N/A,FALSE,"LT Earn.Dil.";#N/A,#N/A,FALSE,"Dil. AVP"}</definedName>
    <definedName name="HiddenRows" localSheetId="1" hidden="1">#REF!</definedName>
    <definedName name="HiddenRows" localSheetId="3" hidden="1">#REF!</definedName>
    <definedName name="HiddenRows" localSheetId="2" hidden="1">#REF!</definedName>
    <definedName name="HiddenRows" hidden="1">#REF!</definedName>
    <definedName name="hn.ConvertZero1" hidden="1">[6]LTM!$G$461:$J$461,[6]LTM!$G$463:$J$464,[6]LTM!$G$468:$J$469,[6]LTM!$G$473:$J$475,[6]LTM!$G$480:$J$480,[6]LTM!$G$484:$J$485,[6]LTM!$G$490:$J$490,[6]LTM!$G$514:$J$518,[6]LTM!$G$525:$J$526,[6]LTM!$G$532:$J$537</definedName>
    <definedName name="hn.ConvertZero2" hidden="1">[6]LTM!$G$560:$J$560,[6]LTM!$H$590:$J$591,[6]LTM!$H$614:$J$614,[6]LTM!$H$635:$J$636,[6]LTM!$G$676:$J$680,[6]LTM!$G$686:$J$686,[6]LTM!$G$688:$J$694,[6]LTM!$G$681:$J$682</definedName>
    <definedName name="hn.ConvertZero3" hidden="1">[6]LTM!$G$699:$J$706,[6]LTM!$G$710:$J$714,[6]LTM!$G$717:$J$734,[6]LTM!$G$738:$J$738,[6]LTM!$G$745:$J$751</definedName>
    <definedName name="hn.ConvertZero4" hidden="1">[6]LTM!$G$840:$J$840,[6]LTM!$H$1266:$J$1266,[6]LTM!$G$1267:$J$1267,[6]LTM!$G$1454:$J$1461,[6]LTM!$J$1462,[6]LTM!$J$1463,[6]LTM!$G$1468:$J$1469,[6]LTM!$L$1469:$N$1469</definedName>
    <definedName name="hn.ConvertZeroUnhide1" hidden="1">[6]LTM!$G$1469:$J$1469,[6]LTM!$L$1469:$N$1469,[6]LTM!$H$1266:$J$1266</definedName>
    <definedName name="hn.Delete015" hidden="1">'[6]CREDIT STATS'!$B$9:$K$11,'[6]CREDIT STATS'!$O$11:$X$14,'[6]CREDIT STATS'!$B$25:$K$30,'[6]CREDIT STATS'!$O$25:$X$26</definedName>
    <definedName name="hn.DZ_MultByFXRates" hidden="1">[6]DropZone!$B$2:$I$118,[6]DropZone!$B$120:$I$132,[6]DropZone!$B$134:$I$136,[6]DropZone!$B$138:$I$146</definedName>
    <definedName name="hn.ExtDb" hidden="1">FALSE</definedName>
    <definedName name="hn.LTM_MultByFXRates" hidden="1">[6]LTM!$G$461:$N$477,[6]LTM!$G$480:$N$539,[6]LTM!$G$548:$N$667,[6]LTM!$G$676:$N$1266,[6]LTM!$G$1454:$N$1461,[6]LTM!$G$1463:$N$1465,[6]LTM!$G$1468:$N$1469</definedName>
    <definedName name="hn.ModelType" hidden="1">"DEAL"</definedName>
    <definedName name="hn.ModelVersion" hidden="1">1</definedName>
    <definedName name="hn.MultbyFXRates" hidden="1">[6]LTM!$G$461:$N$477,[6]LTM!$G$480:$N$539,[6]LTM!$G$548:$N$667,[6]LTM!$G$676:$N$1266,[6]LTM!$G$1454:$N$1461,[6]LTM!$G$1463:$N$1465,[6]LTM!$G$1468:$N$1469</definedName>
    <definedName name="hn.MultByFXRates1" hidden="1">[6]LTM!$G$461:$G$477,[6]LTM!$G$480:$G$539,[6]LTM!$G$548:$G$562,[6]LTM!$G$676:$G$840,[6]LTM!$G$1454:$G$1469</definedName>
    <definedName name="hn.MultByFXRates2" hidden="1">[6]LTM!$H$461:$H$477,[6]LTM!$H$480:$H$539,[6]LTM!$H$548:$H$667,[6]LTM!$H$676:$H$1266,[6]LTM!$H$1454:$H$1469</definedName>
    <definedName name="hn.MultByFXRates3" hidden="1">[6]LTM!$I$461:$I$477,[6]LTM!$I$480:$I$539,[6]LTM!$I$548:$I$667,[6]LTM!$I$676:$I$1266,[6]LTM!$I$1454:$I$1469</definedName>
    <definedName name="hn.MultbyFxrates4" hidden="1">[6]LTM!$J$461:$J$477,[6]LTM!$J$480:$J$539,[6]LTM!$J$548:$J$668,[6]LTM!$J$676:$J$1266,[6]LTM!$J$1454:$J$1461,[6]LTM!$J$1463:$J$1465,[6]LTM!$J$1468</definedName>
    <definedName name="hn.multbyfxrates5" hidden="1">[6]LTM!$L$461:$L$477,[6]LTM!$L$480:$L$539,[6]LTM!$L$548:$L$562,[6]LTM!$L$676:$L$840,[6]LTM!$L$1454:$L$1469</definedName>
    <definedName name="hn.multbyfxrates6" hidden="1">[6]LTM!$M$461:$M$477,[6]LTM!$M$480:$M$539,[6]LTM!$M$548:$M$668,[6]LTM!$M$676:$M$1266,[6]LTM!$M$1454:$M$1469</definedName>
    <definedName name="hn.multbyfxrates7" hidden="1">[6]LTM!$N$461:$N$477,[6]LTM!$N$480:$N$539,[6]LTM!$N$548:$N$667,[6]LTM!$N$676:$N$1266,[6]LTM!$N$1454:$N$1469</definedName>
    <definedName name="hn.MultByFXRatesBot1" hidden="1">[6]LTM!$G$676:$G$682,[6]LTM!$G$686,[6]LTM!$G$688:$G$694,[6]LTM!$G$699:$G$706,[6]LTM!$G$710:$G$714,[6]LTM!$G$717:$G$734,[6]LTM!$G$738,[6]LTM!$G$738,[6]LTM!$G$745:$G$751,[6]LTM!$G$840,[6]LTM!$G$1454:$G$1461,[6]LTM!$G$1468:$G$1469</definedName>
    <definedName name="hn.MultByFXRatesBot2" hidden="1">[6]LTM!$H$676:$H$682,[6]LTM!$H$686,[6]LTM!$H$688:$H$694,[6]LTM!$H$699:$H$706,[6]LTM!$H$710:$H$714,[6]LTM!$H$717:$H$734,[6]LTM!$H$738,[6]LTM!$H$745:$H$751,[6]LTM!$H$840,[6]LTM!$H$1266,[6]LTM!$H$1454:$H$1461,[6]LTM!$H$1468:$H$1469</definedName>
    <definedName name="hn.MultByFXRatesBot3" hidden="1">[6]LTM!$I$676:$I$682,[6]LTM!$I$686,[6]LTM!$I$688:$I$694,[6]LTM!$I$699:$I$706,[6]LTM!$I$710:$I$714,[6]LTM!$I$717:$I$734,[6]LTM!$I$738,[6]LTM!$I$745:$I$751,[6]LTM!$I$840,[6]LTM!$I$1266,[6]LTM!$I$1454:$I$1461,[6]LTM!$I$1468:$I$1469</definedName>
    <definedName name="hn.MultByFXRatesBot4" hidden="1">[6]LTM!$J$676:$J$682,[6]LTM!$J$686,[6]LTM!$J$688:$J$694,[6]LTM!$J$699:$J$706,[6]LTM!$J$710:$J$714,[6]LTM!$J$717:$J$734,[6]LTM!$J$738,[6]LTM!$J$745:$J$751,[6]LTM!$J$840,[6]LTM!$J$1266,[6]LTM!$J$1454:$J$1461,[6]LTM!$J$1463:$J$1465,[6]LTM!$J$1468</definedName>
    <definedName name="hn.MultByFXRatesBot5" hidden="1">[6]LTM!$L$676:$L$682,[6]LTM!$L$686,[6]LTM!$L$688:$L$694,[6]LTM!$L$699:$L$706,[6]LTM!$L$710:$L$714,[6]LTM!$L$717:$L$734,[6]LTM!$L$738,[6]LTM!$L$745:$L$751,[6]LTM!$L$837:$L$838,[6]LTM!$L$1454:$L$1458,[6]LTM!$L$1468:$L$1469</definedName>
    <definedName name="hn.MultByFXRatesBot6" hidden="1">[6]LTM!$M$676:$M$682,[6]LTM!$M$686,[6]LTM!$M$688:$M$694,[6]LTM!$M$699:$M$706,[6]LTM!$M$710:$M$714,[6]LTM!$M$717:$M$734,[6]LTM!$M$738,[6]LTM!$M$745:$M$751,[6]LTM!$M$837:$M$838,[6]LTM!$M$1454:$M$1458,[6]LTM!$M$1468:$M$1469</definedName>
    <definedName name="hn.MultByFXRatesBot7" hidden="1">[6]LTM!$N$676:$N$682,[6]LTM!$N$686,[6]LTM!$N$688:$N$694,[6]LTM!$N$699:$N$706,[6]LTM!$N$710:$N$714,[6]LTM!$N$717:$N$734,[6]LTM!$N$738,[6]LTM!$N$745:$N$751,[6]LTM!$N$837:$N$838,[6]LTM!$N$1454:$N$1458,[6]LTM!$N$1468:$N$1469</definedName>
    <definedName name="hn.MultByFXRatesTop1" hidden="1">[6]LTM!$G$461,[6]LTM!$G$463:$G$464,[6]LTM!$G$468:$G$469,[6]LTM!$G$473:$G$475,[6]LTM!$G$480,[6]LTM!$G$484:$G$485,[6]LTM!$G$490:$G$509,[6]LTM!$G$512,[6]LTM!$G$514:$G$518,[6]LTM!$G$525:$G$526,[6]LTM!$G$532:$G$537,[6]LTM!$G$560</definedName>
    <definedName name="hn.MultByFXRatesTop2" hidden="1">[6]LTM!$H$461,[6]LTM!$H$463:$H$464,[6]LTM!$H$468:$H$469,[6]LTM!$H$473:$H$475,[6]LTM!$H$480,[6]LTM!$H$484:$H$485,[6]LTM!$H$490:$H$509,[6]LTM!$H$512,[6]LTM!$H$514:$H$518,[6]LTM!$H$525:$H$526,[6]LTM!$H$532:$H$537,[6]LTM!$H$560,[6]LTM!$H$590:$H$591,[6]LTM!$H$614:$H$631,[6]LTM!$H$635:$H$636</definedName>
    <definedName name="hn.MultByFXRatesTop3" hidden="1">[6]LTM!$I$461,[6]LTM!$I$463:$I$464,[6]LTM!$I$468:$I$469,[6]LTM!$I$473:$I$475,[6]LTM!$I$480,[6]LTM!$I$484:$I$485,[6]LTM!$I$490:$I$509,[6]LTM!$I$512,[6]LTM!$I$514:$I$518,[6]LTM!$I$525:$I$526,[6]LTM!$I$532:$I$537,[6]LTM!$I$560,[6]LTM!$I$590:$I$591,[6]LTM!$I$614:$I$631,[6]LTM!$I$635:$I$636</definedName>
    <definedName name="hn.MultByFXRatesTop4" hidden="1">[6]LTM!$J$461,[6]LTM!$J$463:$J$464,[6]LTM!$J$468:$J$469,[6]LTM!$J$473:$J$475,[6]LTM!$J$480,[6]LTM!$J$484:$J$485,[6]LTM!$J$490:$J$509,[6]LTM!$J$512,[6]LTM!$J$514:$J$518,[6]LTM!$J$525:$J$526,[6]LTM!$J$532:$J$537,[6]LTM!$J$560,[6]LTM!$J$590:$J$591,[6]LTM!$J$614:$J$631,[6]LTM!$J$635:$J$636</definedName>
    <definedName name="hn.MultByFXRatesTop5" hidden="1">[6]LTM!$L$461,[6]LTM!$L$463:$L$464,[6]LTM!$L$468:$L$469,[6]LTM!$L$473:$L$475,[6]LTM!$L$480,[6]LTM!$L$484:$L$485,[6]LTM!$L$490:$L$509,[6]LTM!$L$512,[6]LTM!$L$514:$L$518,[6]LTM!$L$525:$L$526,[6]LTM!$L$532:$L$537,[6]LTM!$L$560</definedName>
    <definedName name="hn.MultByFXRatesTop6" hidden="1">[6]LTM!$M$461,[6]LTM!$M$463:$M$464,[6]LTM!$M$468:$M$469,[6]LTM!$M$473:$M$475,[6]LTM!$M$480,[6]LTM!$M$484:$M$485,[6]LTM!$M$490:$M$509,[6]LTM!$M$512,[6]LTM!$M$514:$M$518,[6]LTM!$M$525:$M$526,[6]LTM!$M$532:$M$537,[6]LTM!$M$560,[6]LTM!$M$590:$M$591,[6]LTM!$M$614:$M$631,[6]LTM!$M$635:$M$636</definedName>
    <definedName name="hn.MultByFXRatesTop7" hidden="1">[6]LTM!$N$461,[6]LTM!$N$463:$N$464,[6]LTM!$N$468:$N$469,[6]LTM!$N$473:$N$475,[6]LTM!$N$480,[6]LTM!$N$484:$N$485,[6]LTM!$N$490:$N$509,[6]LTM!$N$512,[6]LTM!$N$514:$N$518,[6]LTM!$N$525:$N$526,[6]LTM!$N$532:$N$537,[6]LTM!$N$560,[6]LTM!$N$590:$N$591,[6]LTM!$N$614:$N$631,[6]LTM!$N$635:$N$636</definedName>
    <definedName name="hn.NoUpload" hidden="1">0</definedName>
    <definedName name="hn.YearLabel" hidden="1">'[7]#REF'!$D$7:$J$7</definedName>
    <definedName name="HTML_CodePage" hidden="1">1252</definedName>
    <definedName name="HTML_Control" hidden="1">{"'Sheet8'!$B$1:$K$44","'Sheet8'!$B$50:$K$97"}</definedName>
    <definedName name="HTML_Control2" hidden="1">{"'Sheet8'!$B$1:$K$44","'Sheet8'!$B$50:$K$97"}</definedName>
    <definedName name="HTML_Description" hidden="1">"Add Description Here"</definedName>
    <definedName name="HTML_Email" hidden="1">"bill.bratton@turner.com"</definedName>
    <definedName name="HTML_Header" hidden="1">"Pitch .36mm"</definedName>
    <definedName name="HTML_LastUpdate" hidden="1">"7/29/97"</definedName>
    <definedName name="HTML_LineAfter" hidden="1">FALSE</definedName>
    <definedName name="HTML_LineBefore" hidden="1">FALSE</definedName>
    <definedName name="HTML_Name" hidden="1">"Bill Bratton"</definedName>
    <definedName name="HTML_OBDlg2" hidden="1">TRUE</definedName>
    <definedName name="HTML_OBDlg4" hidden="1">TRUE</definedName>
    <definedName name="HTML_OS" hidden="1">0</definedName>
    <definedName name="HTML_PathFile" hidden="1">"D:\My Documents\Excel\Budget\Ace_97\Pitch72.htm"</definedName>
    <definedName name="HTML_Title" hidden="1">"Inches - Pixels - Pitch 1"</definedName>
    <definedName name="i" hidden="1">{#N/A,#N/A,FALSE,"Calc";#N/A,#N/A,FALSE,"Sensitivity";#N/A,#N/A,FALSE,"LT Earn.Dil.";#N/A,#N/A,FALSE,"Dil. AVP"}</definedName>
    <definedName name="iiiii" hidden="1">{#N/A,#N/A,FALSE,"Calc";#N/A,#N/A,FALSE,"Sensitivity";#N/A,#N/A,FALSE,"LT Earn.Dil.";#N/A,#N/A,FALSE,"Dil. AVP"}</definedName>
    <definedName name="IQ_ACCOUNT_CHANGE" hidden="1">"c1449"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INDUSTRY_REC" hidden="1">"c4455"</definedName>
    <definedName name="IQ_AVG_INDUSTRY_REC_NO" hidden="1">"c4454"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REUT" hidden="1">"c5471"</definedName>
    <definedName name="IQ_BV_EST_REUT" hidden="1">"c5403"</definedName>
    <definedName name="IQ_BV_HIGH_EST_REUT" hidden="1">"c5405"</definedName>
    <definedName name="IQ_BV_LOW_EST_REUT" hidden="1">"c5406"</definedName>
    <definedName name="IQ_BV_MEDIAN_EST_REUT" hidden="1">"c5404"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REUT" hidden="1">"c5477"</definedName>
    <definedName name="IQ_BV_SHARE_EST" hidden="1">"c3541"</definedName>
    <definedName name="IQ_BV_SHARE_EST_REUT" hidden="1">"c5439"</definedName>
    <definedName name="IQ_BV_SHARE_HIGH_EST" hidden="1">"c3542"</definedName>
    <definedName name="IQ_BV_SHARE_HIGH_EST_REUT" hidden="1">"c5441"</definedName>
    <definedName name="IQ_BV_SHARE_LOW_EST" hidden="1">"c3543"</definedName>
    <definedName name="IQ_BV_SHARE_LOW_EST_REUT" hidden="1">"c5442"</definedName>
    <definedName name="IQ_BV_SHARE_MEDIAN_EST" hidden="1">"c3544"</definedName>
    <definedName name="IQ_BV_SHARE_MEDIAN_EST_REUT" hidden="1">"c5440"</definedName>
    <definedName name="IQ_BV_SHARE_NUM_EST" hidden="1">"c3539"</definedName>
    <definedName name="IQ_BV_SHARE_NUM_EST_REUT" hidden="1">"c5443"</definedName>
    <definedName name="IQ_BV_SHARE_STDDEV_EST" hidden="1">"c3540"</definedName>
    <definedName name="IQ_BV_SHARE_STDDEV_EST_REUT" hidden="1">"c5444"</definedName>
    <definedName name="IQ_BV_STDDEV_EST_REUT" hidden="1">"c5408"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ACT_OR_EST" hidden="1">"c3584"</definedName>
    <definedName name="IQ_CAPEX_ACT_OR_EST_REUT" hidden="1">"c5474"</definedName>
    <definedName name="IQ_CAPEX_BNK" hidden="1">"c110"</definedName>
    <definedName name="IQ_CAPEX_BR" hidden="1">"c111"</definedName>
    <definedName name="IQ_CAPEX_EST" hidden="1">"c3523"</definedName>
    <definedName name="IQ_CAPEX_EST_REUT" hidden="1">"c3969"</definedName>
    <definedName name="IQ_CAPEX_FIN" hidden="1">"c112"</definedName>
    <definedName name="IQ_CAPEX_GUIDANCE" hidden="1">"c4150"</definedName>
    <definedName name="IQ_CAPEX_HIGH_EST" hidden="1">"c3524"</definedName>
    <definedName name="IQ_CAPEX_HIGH_EST_REUT" hidden="1">"c3971"</definedName>
    <definedName name="IQ_CAPEX_HIGH_GUIDANCE" hidden="1">"c4180"</definedName>
    <definedName name="IQ_CAPEX_INS" hidden="1">"c113"</definedName>
    <definedName name="IQ_CAPEX_LOW_EST" hidden="1">"c3525"</definedName>
    <definedName name="IQ_CAPEX_LOW_EST_REUT" hidden="1">"c3972"</definedName>
    <definedName name="IQ_CAPEX_LOW_GUIDANCE" hidden="1">"c4220"</definedName>
    <definedName name="IQ_CAPEX_MEDIAN_EST" hidden="1">"c3526"</definedName>
    <definedName name="IQ_CAPEX_MEDIAN_EST_REUT" hidden="1">"c3970"</definedName>
    <definedName name="IQ_CAPEX_NUM_EST" hidden="1">"c3521"</definedName>
    <definedName name="IQ_CAPEX_NUM_EST_REUT" hidden="1">"c3973"</definedName>
    <definedName name="IQ_CAPEX_STDDEV_EST" hidden="1">"c3522"</definedName>
    <definedName name="IQ_CAPEX_STDDEV_EST_REUT" hidden="1">"c3974"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FLOW_EST" hidden="1">"c4153"</definedName>
    <definedName name="IQ_CASH_FLOW_GUIDANCE" hidden="1">"c4155"</definedName>
    <definedName name="IQ_CASH_FLOW_HIGH_EST" hidden="1">"c4156"</definedName>
    <definedName name="IQ_CASH_FLOW_HIGH_GUIDANCE" hidden="1">"c4201"</definedName>
    <definedName name="IQ_CASH_FLOW_LOW_EST" hidden="1">"c4157"</definedName>
    <definedName name="IQ_CASH_FLOW_LOW_GUIDANCE" hidden="1">"c4241"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INTEREST" hidden="1">"c120"</definedName>
    <definedName name="IQ_CASH_INVEST" hidden="1">"c121"</definedName>
    <definedName name="IQ_CASH_OPER" hidden="1">"c122"</definedName>
    <definedName name="IQ_CASH_OPER_ACT_OR_EST" hidden="1">"c4164"</definedName>
    <definedName name="IQ_CASH_OPER_EST" hidden="1">"c4163"</definedName>
    <definedName name="IQ_CASH_OPER_GUIDANCE" hidden="1">"c4165"</definedName>
    <definedName name="IQ_CASH_OPER_HIGH_EST" hidden="1">"c4166"</definedName>
    <definedName name="IQ_CASH_OPER_HIGH_GUIDANCE" hidden="1">"c4185"</definedName>
    <definedName name="IQ_CASH_OPER_LOW_EST" hidden="1">"c4244"</definedName>
    <definedName name="IQ_CASH_OPER_LOW_GUIDANCE" hidden="1">"c4225"</definedName>
    <definedName name="IQ_CASH_OPER_MEDIAN_EST" hidden="1">"c4245"</definedName>
    <definedName name="IQ_CASH_OPER_NUM_EST" hidden="1">"c4246"</definedName>
    <definedName name="IQ_CASH_OPER_STDDEV_EST" hidden="1">"c4247"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HIGH_EST" hidden="1">"c4251"</definedName>
    <definedName name="IQ_CASH_ST_INVEST_HIGH_GUIDANCE" hidden="1">"c4195"</definedName>
    <definedName name="IQ_CASH_ST_INVEST_LOW_EST" hidden="1">"c4252"</definedName>
    <definedName name="IQ_CASH_ST_INVEST_LOW_GUIDANCE" hidden="1">"c4235"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 hidden="1">"c5463"</definedName>
    <definedName name="IQ_CFPS_EST" hidden="1">"c1667"</definedName>
    <definedName name="IQ_CFPS_EST_REUT" hidden="1">"c3844"</definedName>
    <definedName name="IQ_CFPS_GUIDANCE" hidden="1">"c4256"</definedName>
    <definedName name="IQ_CFPS_HIGH_EST" hidden="1">"c1669"</definedName>
    <definedName name="IQ_CFPS_HIGH_EST_REUT" hidden="1">"c3846"</definedName>
    <definedName name="IQ_CFPS_HIGH_GUIDANCE" hidden="1">"c4167"</definedName>
    <definedName name="IQ_CFPS_LOW_EST" hidden="1">"c1670"</definedName>
    <definedName name="IQ_CFPS_LOW_EST_REUT" hidden="1">"c3847"</definedName>
    <definedName name="IQ_CFPS_LOW_GUIDANCE" hidden="1">"c4207"</definedName>
    <definedName name="IQ_CFPS_MEDIAN_EST" hidden="1">"c1668"</definedName>
    <definedName name="IQ_CFPS_MEDIAN_EST_REUT" hidden="1">"c3845"</definedName>
    <definedName name="IQ_CFPS_NUM_EST" hidden="1">"c1671"</definedName>
    <definedName name="IQ_CFPS_NUM_EST_REUT" hidden="1">"c3848"</definedName>
    <definedName name="IQ_CFPS_STDDEV_EST" hidden="1">"c1672"</definedName>
    <definedName name="IQ_CFPS_STDDEV_EST_REUT" hidden="1">"c3849"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OSITS_INTEREST_SECURITIES" hidden="1">"c5509"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REUT" hidden="1">"c5436"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 hidden="1">"c4277"</definedName>
    <definedName name="IQ_DISTRIBUTABLE_CASH_GUIDANCE" hidden="1">"c4279"</definedName>
    <definedName name="IQ_DISTRIBUTABLE_CASH_HIGH_EST" hidden="1">"c4280"</definedName>
    <definedName name="IQ_DISTRIBUTABLE_CASH_HIGH_GUIDANCE" hidden="1">"c4198"</definedName>
    <definedName name="IQ_DISTRIBUTABLE_CASH_LOW_EST" hidden="1">"c4281"</definedName>
    <definedName name="IQ_DISTRIBUTABLE_CASH_LOW_GUIDANCE" hidden="1">"c4238"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 hidden="1">"c4285"</definedName>
    <definedName name="IQ_DISTRIBUTABLE_CASH_SHARE_GUIDANCE" hidden="1">"c4287"</definedName>
    <definedName name="IQ_DISTRIBUTABLE_CASH_SHARE_HIGH_EST" hidden="1">"c4288"</definedName>
    <definedName name="IQ_DISTRIBUTABLE_CASH_SHARE_HIGH_GUIDANCE" hidden="1">"c4199"</definedName>
    <definedName name="IQ_DISTRIBUTABLE_CASH_SHARE_LOW_EST" hidden="1">"c4289"</definedName>
    <definedName name="IQ_DISTRIBUTABLE_CASH_SHARE_LOW_GUIDANCE" hidden="1">"c4239"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ACT_OR_EST" hidden="1">"c2218"</definedName>
    <definedName name="IQ_DPS_ACT_OR_EST_REUT" hidden="1">"c5464"</definedName>
    <definedName name="IQ_DPS_EST" hidden="1">"c1674"</definedName>
    <definedName name="IQ_DPS_EST_BOTTOM_UP" hidden="1">"c5493"</definedName>
    <definedName name="IQ_DPS_EST_BOTTOM_UP_REUT" hidden="1">"c5501"</definedName>
    <definedName name="IQ_DPS_EST_REUT" hidden="1">"c3851"</definedName>
    <definedName name="IQ_DPS_GUIDANCE" hidden="1">"c4302"</definedName>
    <definedName name="IQ_DPS_HIGH_EST" hidden="1">"c1676"</definedName>
    <definedName name="IQ_DPS_HIGH_EST_REUT" hidden="1">"c3853"</definedName>
    <definedName name="IQ_DPS_HIGH_GUIDANCE" hidden="1">"c4168"</definedName>
    <definedName name="IQ_DPS_LOW_EST" hidden="1">"c1677"</definedName>
    <definedName name="IQ_DPS_LOW_EST_REUT" hidden="1">"c3854"</definedName>
    <definedName name="IQ_DPS_LOW_GUIDANCE" hidden="1">"c4208"</definedName>
    <definedName name="IQ_DPS_MEDIAN_EST" hidden="1">"c1675"</definedName>
    <definedName name="IQ_DPS_MEDIAN_EST_REUT" hidden="1">"c3852"</definedName>
    <definedName name="IQ_DPS_NUM_EST" hidden="1">"c1678"</definedName>
    <definedName name="IQ_DPS_NUM_EST_REUT" hidden="1">"c3855"</definedName>
    <definedName name="IQ_DPS_STDDEV_EST" hidden="1">"c1679"</definedName>
    <definedName name="IQ_DPS_STDDEV_EST_REUT" hidden="1">"c3856"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ACT_OR_EST" hidden="1">"c2219"</definedName>
    <definedName name="IQ_EBIT_ACT_OR_EST_REUT" hidden="1">"c5465"</definedName>
    <definedName name="IQ_EBIT_EQ_INC" hidden="1">"c3498"</definedName>
    <definedName name="IQ_EBIT_EQ_INC_EXCL_SBC" hidden="1">"c3502"</definedName>
    <definedName name="IQ_EBIT_EST" hidden="1">"c1681"</definedName>
    <definedName name="IQ_EBIT_EST_REUT" hidden="1">"c5333"</definedName>
    <definedName name="IQ_EBIT_EXCL_SBC" hidden="1">"c3082"</definedName>
    <definedName name="IQ_EBIT_GUIDANCE" hidden="1">"c4303"</definedName>
    <definedName name="IQ_EBIT_GW_ACT_OR_EST" hidden="1">"c4306"</definedName>
    <definedName name="IQ_EBIT_GW_EST" hidden="1">"c4305"</definedName>
    <definedName name="IQ_EBIT_GW_GUIDANCE" hidden="1">"c4307"</definedName>
    <definedName name="IQ_EBIT_GW_HIGH_EST" hidden="1">"c4308"</definedName>
    <definedName name="IQ_EBIT_GW_HIGH_GUIDANCE" hidden="1">"c4171"</definedName>
    <definedName name="IQ_EBIT_GW_LOW_EST" hidden="1">"c4309"</definedName>
    <definedName name="IQ_EBIT_GW_LOW_GUIDANCE" hidden="1">"c4211"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REUT" hidden="1">"c5335"</definedName>
    <definedName name="IQ_EBIT_HIGH_GUIDANCE" hidden="1">"c4172"</definedName>
    <definedName name="IQ_EBIT_INT" hidden="1">"c360"</definedName>
    <definedName name="IQ_EBIT_LOW_EST" hidden="1">"c1684"</definedName>
    <definedName name="IQ_EBIT_LOW_EST_REUT" hidden="1">"c5336"</definedName>
    <definedName name="IQ_EBIT_LOW_GUIDANCE" hidden="1">"c4212"</definedName>
    <definedName name="IQ_EBIT_MARGIN" hidden="1">"c359"</definedName>
    <definedName name="IQ_EBIT_MEDIAN_EST" hidden="1">"c1682"</definedName>
    <definedName name="IQ_EBIT_MEDIAN_EST_REUT" hidden="1">"c5334"</definedName>
    <definedName name="IQ_EBIT_NUM_EST" hidden="1">"c1685"</definedName>
    <definedName name="IQ_EBIT_NUM_EST_REUT" hidden="1">"c5337"</definedName>
    <definedName name="IQ_EBIT_OVER_IE" hidden="1">"c1369"</definedName>
    <definedName name="IQ_EBIT_SBC_ACT_OR_EST" hidden="1">"c4316"</definedName>
    <definedName name="IQ_EBIT_SBC_EST" hidden="1">"c4315"</definedName>
    <definedName name="IQ_EBIT_SBC_GUIDANCE" hidden="1">"c4317"</definedName>
    <definedName name="IQ_EBIT_SBC_GW_ACT_OR_EST" hidden="1">"c4320"</definedName>
    <definedName name="IQ_EBIT_SBC_GW_EST" hidden="1">"c4319"</definedName>
    <definedName name="IQ_EBIT_SBC_GW_GUIDANCE" hidden="1">"c4321"</definedName>
    <definedName name="IQ_EBIT_SBC_GW_HIGH_EST" hidden="1">"c4322"</definedName>
    <definedName name="IQ_EBIT_SBC_GW_HIGH_GUIDANCE" hidden="1">"c4193"</definedName>
    <definedName name="IQ_EBIT_SBC_GW_LOW_EST" hidden="1">"c4323"</definedName>
    <definedName name="IQ_EBIT_SBC_GW_LOW_GUIDANCE" hidden="1">"c4233"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LOW_EST" hidden="1">"c4329"</definedName>
    <definedName name="IQ_EBIT_SBC_LOW_GUIDANCE" hidden="1">"c4232"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REUT" hidden="1">"c5338"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ACT_OR_EST" hidden="1">"c2215"</definedName>
    <definedName name="IQ_EBITDA_ACT_OR_EST_REUT" hidden="1">"c5462"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GUIDANCE" hidden="1">"c4334"</definedName>
    <definedName name="IQ_EBITDA_HIGH_EST" hidden="1">"c370"</definedName>
    <definedName name="IQ_EBITDA_HIGH_EST_REUT" hidden="1">"c3642"</definedName>
    <definedName name="IQ_EBITDA_HIGH_GUIDANCE" hidden="1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GUIDANCE" hidden="1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EST" hidden="1">"c4336"</definedName>
    <definedName name="IQ_EBITDA_SBC_GUIDANCE" hidden="1">"c4338"</definedName>
    <definedName name="IQ_EBITDA_SBC_HIGH_EST" hidden="1">"c4339"</definedName>
    <definedName name="IQ_EBITDA_SBC_HIGH_GUIDANCE" hidden="1">"c4194"</definedName>
    <definedName name="IQ_EBITDA_SBC_LOW_EST" hidden="1">"c4340"</definedName>
    <definedName name="IQ_EBITDA_SBC_LOW_GUIDANCE" hidden="1">"c4234"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GAAP_GUIDANCE" hidden="1">"c4345"</definedName>
    <definedName name="IQ_EBT_GAAP_HIGH_GUIDANCE" hidden="1">"c4174"</definedName>
    <definedName name="IQ_EBT_GAAP_LOW_GUIDANCE" hidden="1">"c4214"</definedName>
    <definedName name="IQ_EBT_GUIDANCE" hidden="1">"c4346"</definedName>
    <definedName name="IQ_EBT_GW_GUIDANCE" hidden="1">"c4347"</definedName>
    <definedName name="IQ_EBT_GW_HIGH_GUIDANCE" hidden="1">"c4175"</definedName>
    <definedName name="IQ_EBT_GW_LOW_GUIDANCE" hidden="1">"c4215"</definedName>
    <definedName name="IQ_EBT_HIGH_GUIDANCE" hidden="1">"c4173"</definedName>
    <definedName name="IQ_EBT_INCL_MARGIN" hidden="1">"c387"</definedName>
    <definedName name="IQ_EBT_INS" hidden="1">"c388"</definedName>
    <definedName name="IQ_EBT_LOW_GUIDANCE" hidden="1">"c4213"</definedName>
    <definedName name="IQ_EBT_REIT" hidden="1">"c389"</definedName>
    <definedName name="IQ_EBT_SBC_ACT_OR_EST" hidden="1">"c4350"</definedName>
    <definedName name="IQ_EBT_SBC_EST" hidden="1">"c4349"</definedName>
    <definedName name="IQ_EBT_SBC_GUIDANCE" hidden="1">"c4351"</definedName>
    <definedName name="IQ_EBT_SBC_GW_ACT_OR_EST" hidden="1">"c4354"</definedName>
    <definedName name="IQ_EBT_SBC_GW_EST" hidden="1">"c4353"</definedName>
    <definedName name="IQ_EBT_SBC_GW_GUIDANCE" hidden="1">"c4355"</definedName>
    <definedName name="IQ_EBT_SBC_GW_HIGH_EST" hidden="1">"c4356"</definedName>
    <definedName name="IQ_EBT_SBC_GW_HIGH_GUIDANCE" hidden="1">"c4191"</definedName>
    <definedName name="IQ_EBT_SBC_GW_LOW_EST" hidden="1">"c4357"</definedName>
    <definedName name="IQ_EBT_SBC_GW_LOW_GUIDANCE" hidden="1">"c4231"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LOW_EST" hidden="1">"c4363"</definedName>
    <definedName name="IQ_EBT_SBC_LOW_GUIDANCE" hidden="1">"c4230"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ACT_OR_EST_REUT" hidden="1">"c5460"</definedName>
    <definedName name="IQ_EPS_EST" hidden="1">"c399"</definedName>
    <definedName name="IQ_EPS_EST_BOTTOM_UP" hidden="1">"c5489"</definedName>
    <definedName name="IQ_EPS_EST_BOTTOM_UP_REUT" hidden="1">"c5497"</definedName>
    <definedName name="IQ_EPS_EST_REUT" hidden="1">"c5453"</definedName>
    <definedName name="IQ_EPS_EXCL_GUIDANCE" hidden="1">"c4368"</definedName>
    <definedName name="IQ_EPS_EXCL_HIGH_GUIDANCE" hidden="1">"c4369"</definedName>
    <definedName name="IQ_EPS_EXCL_LOW_GUIDANCE" hidden="1">"c4204"</definedName>
    <definedName name="IQ_EPS_GAAP_GUIDANCE" hidden="1">"c4370"</definedName>
    <definedName name="IQ_EPS_GAAP_HIGH_GUIDANCE" hidden="1">"c4371"</definedName>
    <definedName name="IQ_EPS_GAAP_LOW_GUIDANCE" hidden="1">"c4205"</definedName>
    <definedName name="IQ_EPS_GW_ACT_OR_EST" hidden="1">"c2223"</definedName>
    <definedName name="IQ_EPS_GW_ACT_OR_EST_REUT" hidden="1">"c5469"</definedName>
    <definedName name="IQ_EPS_GW_EST" hidden="1">"c1737"</definedName>
    <definedName name="IQ_EPS_GW_EST_BOTTOM_UP" hidden="1">"c5491"</definedName>
    <definedName name="IQ_EPS_GW_EST_BOTTOM_UP_REUT" hidden="1">"c5499"</definedName>
    <definedName name="IQ_EPS_GW_EST_REUT" hidden="1">"c5389"</definedName>
    <definedName name="IQ_EPS_GW_GUIDANCE" hidden="1">"c4372"</definedName>
    <definedName name="IQ_EPS_GW_HIGH_EST" hidden="1">"c1739"</definedName>
    <definedName name="IQ_EPS_GW_HIGH_EST_REUT" hidden="1">"c5391"</definedName>
    <definedName name="IQ_EPS_GW_HIGH_GUIDANCE" hidden="1">"c4373"</definedName>
    <definedName name="IQ_EPS_GW_LOW_EST" hidden="1">"c1740"</definedName>
    <definedName name="IQ_EPS_GW_LOW_EST_REUT" hidden="1">"c5392"</definedName>
    <definedName name="IQ_EPS_GW_LOW_GUIDANCE" hidden="1">"c4206"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REUT" hidden="1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_ACT_OR_EST" hidden="1">"c2224"</definedName>
    <definedName name="IQ_EPS_REPORT_ACT_OR_EST_REUT" hidden="1">"c5470"</definedName>
    <definedName name="IQ_EPS_REPORTED_EST" hidden="1">"c1744"</definedName>
    <definedName name="IQ_EPS_REPORTED_EST_BOTTOM_UP" hidden="1">"c5492"</definedName>
    <definedName name="IQ_EPS_REPORTED_EST_BOTTOM_UP_REUT" hidden="1">"c5500"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EST" hidden="1">"c4375"</definedName>
    <definedName name="IQ_EPS_SBC_GUIDANCE" hidden="1">"c4377"</definedName>
    <definedName name="IQ_EPS_SBC_GW_ACT_OR_EST" hidden="1">"c4380"</definedName>
    <definedName name="IQ_EPS_SBC_GW_EST" hidden="1">"c4379"</definedName>
    <definedName name="IQ_EPS_SBC_GW_GUIDANCE" hidden="1">"c4381"</definedName>
    <definedName name="IQ_EPS_SBC_GW_HIGH_EST" hidden="1">"c4382"</definedName>
    <definedName name="IQ_EPS_SBC_GW_HIGH_GUIDANCE" hidden="1">"c4189"</definedName>
    <definedName name="IQ_EPS_SBC_GW_LOW_EST" hidden="1">"c4383"</definedName>
    <definedName name="IQ_EPS_SBC_GW_LOW_GUIDANCE" hidden="1">"c4229"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LOW_EST" hidden="1">"c4389"</definedName>
    <definedName name="IQ_EPS_SBC_LOW_GUIDANCE" hidden="1">"c4228"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REUT" hidden="1">"c5452"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SHARE" hidden="1">"c3549"</definedName>
    <definedName name="IQ_EST_ACT_BV_SHARE_REUT" hidden="1">"c5445"</definedName>
    <definedName name="IQ_EST_ACT_CAPEX" hidden="1">"c3546"</definedName>
    <definedName name="IQ_EST_ACT_CAPEX_REUT" hidden="1">"c3975"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REUT" hidden="1">"c3850"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REUT" hidden="1">"c3857"</definedName>
    <definedName name="IQ_EST_ACT_EBIT" hidden="1">"c1687"</definedName>
    <definedName name="IQ_EST_ACT_EBIT_GW" hidden="1">"c4398"</definedName>
    <definedName name="IQ_EST_ACT_EBIT_REUT" hidden="1">"c5339"</definedName>
    <definedName name="IQ_EST_ACT_EBIT_SBC" hidden="1">"c4399"</definedName>
    <definedName name="IQ_EST_ACT_EBIT_SBC_GW" hidden="1">"c4400"</definedName>
    <definedName name="IQ_EST_ACT_EBITDA" hidden="1">"c1664"</definedName>
    <definedName name="IQ_EST_ACT_EBITDA_REUT" hidden="1">"c3836"</definedName>
    <definedName name="IQ_EST_ACT_EBITDA_SBC" hidden="1">"c4401"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ACT_EPS_REUT" hidden="1">"c5457"</definedName>
    <definedName name="IQ_EST_ACT_EPS_SBC" hidden="1">"c4404"</definedName>
    <definedName name="IQ_EST_ACT_EPS_SBC_GW" hidden="1">"c4405"</definedName>
    <definedName name="IQ_EST_ACT_FFO" hidden="1">"c1666"</definedName>
    <definedName name="IQ_EST_ACT_FFO_ADJ" hidden="1">"c4406"</definedName>
    <definedName name="IQ_EST_ACT_FFO_REUT" hidden="1">"c3843"</definedName>
    <definedName name="IQ_EST_ACT_FFO_SHARE" hidden="1">"c4407"</definedName>
    <definedName name="IQ_EST_ACT_GROSS_MARGIN" hidden="1">"c5553"</definedName>
    <definedName name="IQ_EST_ACT_MAINT_CAPEX" hidden="1">"c4408"</definedName>
    <definedName name="IQ_EST_ACT_NAV" hidden="1">"c1757"</definedName>
    <definedName name="IQ_EST_ACT_NET_DEBT" hidden="1">"c3545"</definedName>
    <definedName name="IQ_EST_ACT_NET_DEBT_REUT" hidden="1">"c5446"</definedName>
    <definedName name="IQ_EST_ACT_NI" hidden="1">"c1722"</definedName>
    <definedName name="IQ_EST_ACT_NI_GW" hidden="1">"c1729"</definedName>
    <definedName name="IQ_EST_ACT_NI_GW_REUT" hidden="1">"c5381"</definedName>
    <definedName name="IQ_EST_ACT_NI_REPORTED" hidden="1">"c1736"</definedName>
    <definedName name="IQ_EST_ACT_NI_REPORTED_REUT" hidden="1">"c5388"</definedName>
    <definedName name="IQ_EST_ACT_NI_REUT" hidden="1">"c5374"</definedName>
    <definedName name="IQ_EST_ACT_NI_SBC" hidden="1">"c4409"</definedName>
    <definedName name="IQ_EST_ACT_NI_SBC_GW" hidden="1">"c4410"</definedName>
    <definedName name="IQ_EST_ACT_OPER_INC" hidden="1">"c1694"</definedName>
    <definedName name="IQ_EST_ACT_OPER_INC_REUT" hidden="1">"c5346"</definedName>
    <definedName name="IQ_EST_ACT_PRETAX_GW_INC" hidden="1">"c1708"</definedName>
    <definedName name="IQ_EST_ACT_PRETAX_GW_INC_REUT" hidden="1">"c5360"</definedName>
    <definedName name="IQ_EST_ACT_PRETAX_INC" hidden="1">"c1701"</definedName>
    <definedName name="IQ_EST_ACT_PRETAX_INC_REUT" hidden="1">"c5353"</definedName>
    <definedName name="IQ_EST_ACT_PRETAX_REPORT_INC" hidden="1">"c1715"</definedName>
    <definedName name="IQ_EST_ACT_PRETAX_REPORT_INC_REUT" hidden="1">"c5367"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REUT" hidden="1">"c3996"</definedName>
    <definedName name="IQ_EST_ACT_RETURN_EQUITY" hidden="1">"c3548"</definedName>
    <definedName name="IQ_EST_ACT_RETURN_EQUITY_REUT" hidden="1">"c3989"</definedName>
    <definedName name="IQ_EST_ACT_REV" hidden="1">"c2113"</definedName>
    <definedName name="IQ_EST_ACT_REV_REUT" hidden="1">"c3835"</definedName>
    <definedName name="IQ_EST_BV_DIFF_REUT" hidden="1">"c5433"</definedName>
    <definedName name="IQ_EST_BV_SHARE_DIFF" hidden="1">"c4147"</definedName>
    <definedName name="IQ_EST_BV_SHARE_SURPRISE_PERCENT" hidden="1">"c4148"</definedName>
    <definedName name="IQ_EST_BV_SURPRISE_PERCENT_REUT" hidden="1">"c5434"</definedName>
    <definedName name="IQ_EST_CAPEX_DIFF" hidden="1">"c4149"</definedName>
    <definedName name="IQ_EST_CAPEX_GROWTH_1YR" hidden="1">"c3588"</definedName>
    <definedName name="IQ_EST_CAPEX_GROWTH_1YR_REUT" hidden="1">"c5447"</definedName>
    <definedName name="IQ_EST_CAPEX_GROWTH_2YR" hidden="1">"c3589"</definedName>
    <definedName name="IQ_EST_CAPEX_GROWTH_2YR_REUT" hidden="1">"c5448"</definedName>
    <definedName name="IQ_EST_CAPEX_GROWTH_Q_1YR" hidden="1">"c3590"</definedName>
    <definedName name="IQ_EST_CAPEX_GROWTH_Q_1YR_REUT" hidden="1">"c5449"</definedName>
    <definedName name="IQ_EST_CAPEX_SEQ_GROWTH_Q" hidden="1">"c3591"</definedName>
    <definedName name="IQ_EST_CAPEX_SEQ_GROWTH_Q_REUT" hidden="1">"c5450"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REUT" hidden="1">"c3892"</definedName>
    <definedName name="IQ_EST_CFPS_GROWTH_1YR" hidden="1">"c1774"</definedName>
    <definedName name="IQ_EST_CFPS_GROWTH_1YR_REUT" hidden="1">"c3878"</definedName>
    <definedName name="IQ_EST_CFPS_GROWTH_2YR" hidden="1">"c1775"</definedName>
    <definedName name="IQ_EST_CFPS_GROWTH_2YR_REUT" hidden="1">"c3879"</definedName>
    <definedName name="IQ_EST_CFPS_GROWTH_Q_1YR" hidden="1">"c1776"</definedName>
    <definedName name="IQ_EST_CFPS_GROWTH_Q_1YR_REUT" hidden="1">"c3880"</definedName>
    <definedName name="IQ_EST_CFPS_SEQ_GROWTH_Q" hidden="1">"c1777"</definedName>
    <definedName name="IQ_EST_CFPS_SEQ_GROWTH_Q_REUT" hidden="1">"c3881"</definedName>
    <definedName name="IQ_EST_CFPS_SURPRISE_PERCENT" hidden="1">"c1872"</definedName>
    <definedName name="IQ_EST_CFPS_SURPRISE_PERCENT_REUT" hidden="1">"c3893"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REUT" hidden="1">"c3894"</definedName>
    <definedName name="IQ_EST_DPS_GROWTH_1YR" hidden="1">"c1778"</definedName>
    <definedName name="IQ_EST_DPS_GROWTH_1YR_REUT" hidden="1">"c3882"</definedName>
    <definedName name="IQ_EST_DPS_GROWTH_2YR" hidden="1">"c1779"</definedName>
    <definedName name="IQ_EST_DPS_GROWTH_2YR_REUT" hidden="1">"c3883"</definedName>
    <definedName name="IQ_EST_DPS_GROWTH_Q_1YR" hidden="1">"c1780"</definedName>
    <definedName name="IQ_EST_DPS_GROWTH_Q_1YR_REUT" hidden="1">"c3884"</definedName>
    <definedName name="IQ_EST_DPS_SEQ_GROWTH_Q" hidden="1">"c1781"</definedName>
    <definedName name="IQ_EST_DPS_SEQ_GROWTH_Q_REUT" hidden="1">"c3885"</definedName>
    <definedName name="IQ_EST_DPS_SURPRISE_PERCENT" hidden="1">"c1874"</definedName>
    <definedName name="IQ_EST_DPS_SURPRISE_PERCENT_REUT" hidden="1">"c3895"</definedName>
    <definedName name="IQ_EST_EBIT_DIFF" hidden="1">"c1875"</definedName>
    <definedName name="IQ_EST_EBIT_DIFF_REUT" hidden="1">"c5413"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REUT" hidden="1">"c5414"</definedName>
    <definedName name="IQ_EST_EBITDA_DIFF" hidden="1">"c1867"</definedName>
    <definedName name="IQ_EST_EBITDA_DIFF_REUT" hidden="1">"c3888"</definedName>
    <definedName name="IQ_EST_EBITDA_GROWTH_1YR" hidden="1">"c1766"</definedName>
    <definedName name="IQ_EST_EBITDA_GROWTH_1YR_REUT" hidden="1">"c3864"</definedName>
    <definedName name="IQ_EST_EBITDA_GROWTH_2YR" hidden="1">"c1767"</definedName>
    <definedName name="IQ_EST_EBITDA_GROWTH_2YR_REUT" hidden="1">"c3865"</definedName>
    <definedName name="IQ_EST_EBITDA_GROWTH_Q_1YR" hidden="1">"c1768"</definedName>
    <definedName name="IQ_EST_EBITDA_GROWTH_Q_1YR_REUT" hidden="1">"c3866"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REUT" hidden="1">"c3867"</definedName>
    <definedName name="IQ_EST_EBITDA_SURPRISE_PERCENT" hidden="1">"c1868"</definedName>
    <definedName name="IQ_EST_EBITDA_SURPRISE_PERCENT_REUT" hidden="1">"c3889"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REUT" hidden="1">"c5458"</definedName>
    <definedName name="IQ_EST_EPS_GROWTH_1YR" hidden="1">"c1636"</definedName>
    <definedName name="IQ_EST_EPS_GROWTH_1YR_REUT" hidden="1">"c3646"</definedName>
    <definedName name="IQ_EST_EPS_GROWTH_2YR" hidden="1">"c1637"</definedName>
    <definedName name="IQ_EST_EPS_GROWTH_2YR_REUT" hidden="1">"c3858"</definedName>
    <definedName name="IQ_EST_EPS_GROWTH_5YR" hidden="1">"c1655"</definedName>
    <definedName name="IQ_EST_EPS_GROWTH_5YR_BOTTOM_UP" hidden="1">"c5487"</definedName>
    <definedName name="IQ_EST_EPS_GROWTH_5YR_BOTTOM_UP_REUT" hidden="1">"c5495"</definedName>
    <definedName name="IQ_EST_EPS_GROWTH_5YR_HIGH" hidden="1">"c1657"</definedName>
    <definedName name="IQ_EST_EPS_GROWTH_5YR_HIGH_REUT" hidden="1">"c5322"</definedName>
    <definedName name="IQ_EST_EPS_GROWTH_5YR_LOW" hidden="1">"c1658"</definedName>
    <definedName name="IQ_EST_EPS_GROWTH_5YR_LOW_REUT" hidden="1">"c5323"</definedName>
    <definedName name="IQ_EST_EPS_GROWTH_5YR_MEDIAN" hidden="1">"c1656"</definedName>
    <definedName name="IQ_EST_EPS_GROWTH_5YR_MEDIAN_REUT" hidden="1">"c5321"</definedName>
    <definedName name="IQ_EST_EPS_GROWTH_5YR_NUM" hidden="1">"c1659"</definedName>
    <definedName name="IQ_EST_EPS_GROWTH_5YR_NUM_REUT" hidden="1">"c5324"</definedName>
    <definedName name="IQ_EST_EPS_GROWTH_5YR_REUT" hidden="1">"c3633"</definedName>
    <definedName name="IQ_EST_EPS_GROWTH_5YR_STDDEV" hidden="1">"c1660"</definedName>
    <definedName name="IQ_EST_EPS_GROWTH_5YR_STDDEV_REUT" hidden="1">"c5325"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REUT" hidden="1">"c3859"</definedName>
    <definedName name="IQ_EST_EPS_SURPRISE_PERCENT" hidden="1">"c1635"</definedName>
    <definedName name="IQ_EST_EPS_SURPRISE_PERCENT_REUT" hidden="1">"c5459"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1YR_REUT" hidden="1">"c3874"</definedName>
    <definedName name="IQ_EST_FFO_GROWTH_2YR" hidden="1">"c1771"</definedName>
    <definedName name="IQ_EST_FFO_GROWTH_2YR_REUT" hidden="1">"c3875"</definedName>
    <definedName name="IQ_EST_FFO_GROWTH_Q_1YR" hidden="1">"c1772"</definedName>
    <definedName name="IQ_EST_FFO_GROWTH_Q_1YR_REUT" hidden="1">"c3876"</definedName>
    <definedName name="IQ_EST_FFO_SEQ_GROWTH_Q" hidden="1">"c1773"</definedName>
    <definedName name="IQ_EST_FFO_SEQ_GROWTH_Q_REUT" hidden="1">"c3877"</definedName>
    <definedName name="IQ_EST_FFO_SHARE_DIFF" hidden="1">"c4444"</definedName>
    <definedName name="IQ_EST_FFO_SHARE_GROWTH_1YR" hidden="1">"c4425"</definedName>
    <definedName name="IQ_EST_FFO_SHARE_GROWTH_2YR" hidden="1">"c4426"</definedName>
    <definedName name="IQ_EST_FFO_SHARE_GROWTH_Q_1YR" hidden="1">"c4427"</definedName>
    <definedName name="IQ_EST_FFO_SHARE_SEQ_GROWTH_Q" hidden="1">"c4428"</definedName>
    <definedName name="IQ_EST_FFO_SHARE_SURPRISE_PERCENT" hidden="1">"c4453"</definedName>
    <definedName name="IQ_EST_FFO_SURPRISE_PERCENT" hidden="1">"c1870"</definedName>
    <definedName name="IQ_EST_FFO_SURPRISE_PERCENT_REUT" hidden="1">"c3891"</definedName>
    <definedName name="IQ_EST_FOOTNOTE" hidden="1">"c4540"</definedName>
    <definedName name="IQ_EST_FOOTNOTE_REUT" hidden="1">"c5478"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URPRISE_PERCENT" hidden="1">"c1896"</definedName>
    <definedName name="IQ_EST_NET_DEBT_DIFF" hidden="1">"c4466"</definedName>
    <definedName name="IQ_EST_NET_DEBT_SURPRISE_PERCENT" hidden="1">"c4468"</definedName>
    <definedName name="IQ_EST_NI_DIFF" hidden="1">"c1885"</definedName>
    <definedName name="IQ_EST_NI_DIFF_REUT" hidden="1">"c5423"</definedName>
    <definedName name="IQ_EST_NI_GW_DIFF" hidden="1">"c1887"</definedName>
    <definedName name="IQ_EST_NI_GW_DIFF_REUT" hidden="1">"c5425"</definedName>
    <definedName name="IQ_EST_NI_GW_SURPRISE_PERCENT" hidden="1">"c1888"</definedName>
    <definedName name="IQ_EST_NI_GW_SURPRISE_PERCENT_REUT" hidden="1">"c5426"</definedName>
    <definedName name="IQ_EST_NI_REPORT_DIFF" hidden="1">"c1889"</definedName>
    <definedName name="IQ_EST_NI_REPORT_DIFF_REUT" hidden="1">"c5427"</definedName>
    <definedName name="IQ_EST_NI_REPORT_SURPRISE_PERCENT" hidden="1">"c1890"</definedName>
    <definedName name="IQ_EST_NI_REPORT_SURPRISE_PERCENT_REUT" hidden="1">"c5428"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REUT" hidden="1">"c5424"</definedName>
    <definedName name="IQ_EST_NUM_BUY" hidden="1">"c1759"</definedName>
    <definedName name="IQ_EST_NUM_BUY_REUT" hidden="1">"c3869"</definedName>
    <definedName name="IQ_EST_NUM_HOLD" hidden="1">"c1761"</definedName>
    <definedName name="IQ_EST_NUM_HOLD_REUT" hidden="1">"c3871"</definedName>
    <definedName name="IQ_EST_NUM_NO_OPINION" hidden="1">"c1758"</definedName>
    <definedName name="IQ_EST_NUM_NO_OPINION_REUT" hidden="1">"c3868"</definedName>
    <definedName name="IQ_EST_NUM_OUTPERFORM" hidden="1">"c1760"</definedName>
    <definedName name="IQ_EST_NUM_OUTPERFORM_REUT" hidden="1">"c3870"</definedName>
    <definedName name="IQ_EST_NUM_SELL" hidden="1">"c1763"</definedName>
    <definedName name="IQ_EST_NUM_SELL_REUT" hidden="1">"c3873"</definedName>
    <definedName name="IQ_EST_NUM_UNDERPERFORM" hidden="1">"c1762"</definedName>
    <definedName name="IQ_EST_NUM_UNDERPERFORM_REUT" hidden="1">"c3872"</definedName>
    <definedName name="IQ_EST_OPER_INC_DIFF" hidden="1">"c1877"</definedName>
    <definedName name="IQ_EST_OPER_INC_DIFF_REUT" hidden="1">"c5415"</definedName>
    <definedName name="IQ_EST_OPER_INC_SURPRISE_PERCENT" hidden="1">"c1878"</definedName>
    <definedName name="IQ_EST_OPER_INC_SURPRISE_PERCENT_REUT" hidden="1">"c5416"</definedName>
    <definedName name="IQ_EST_PRE_TAX_DIFF" hidden="1">"c1879"</definedName>
    <definedName name="IQ_EST_PRE_TAX_DIFF_REUT" hidden="1">"c5417"</definedName>
    <definedName name="IQ_EST_PRE_TAX_GW_DIFF" hidden="1">"c1881"</definedName>
    <definedName name="IQ_EST_PRE_TAX_GW_DIFF_REUT" hidden="1">"c5419"</definedName>
    <definedName name="IQ_EST_PRE_TAX_GW_SURPRISE_PERCENT" hidden="1">"c1882"</definedName>
    <definedName name="IQ_EST_PRE_TAX_GW_SURPRISE_PERCENT_REUT" hidden="1">"c5420"</definedName>
    <definedName name="IQ_EST_PRE_TAX_REPORT_DIFF" hidden="1">"c1883"</definedName>
    <definedName name="IQ_EST_PRE_TAX_REPORT_DIFF_REUT" hidden="1">"c5421"</definedName>
    <definedName name="IQ_EST_PRE_TAX_REPORT_SURPRISE_PERCENT" hidden="1">"c1884"</definedName>
    <definedName name="IQ_EST_PRE_TAX_REPORT_SURPRISE_PERCENT_REUT" hidden="1">"c5422"</definedName>
    <definedName name="IQ_EST_PRE_TAX_SURPRISE_PERCENT" hidden="1">"c1880"</definedName>
    <definedName name="IQ_EST_PRE_TAX_SURPRISE_PERCENT_REUT" hidden="1">"c5418"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REUT" hidden="1">"c3886"</definedName>
    <definedName name="IQ_EST_REV_GROWTH_1YR" hidden="1">"c1638"</definedName>
    <definedName name="IQ_EST_REV_GROWTH_1YR_REUT" hidden="1">"c3860"</definedName>
    <definedName name="IQ_EST_REV_GROWTH_2YR" hidden="1">"c1639"</definedName>
    <definedName name="IQ_EST_REV_GROWTH_2YR_REUT" hidden="1">"c3861"</definedName>
    <definedName name="IQ_EST_REV_GROWTH_Q_1YR" hidden="1">"c1640"</definedName>
    <definedName name="IQ_EST_REV_GROWTH_Q_1YR_REUT" hidden="1">"c3862"</definedName>
    <definedName name="IQ_EST_REV_SEQ_GROWTH_Q" hidden="1">"c1765"</definedName>
    <definedName name="IQ_EST_REV_SEQ_GROWTH_Q_REUT" hidden="1">"c3863"</definedName>
    <definedName name="IQ_EST_REV_SURPRISE_PERCENT" hidden="1">"c1866"</definedName>
    <definedName name="IQ_EST_REV_SURPRISE_PERCENT_REUT" hidden="1">"c3887"</definedName>
    <definedName name="IQ_EST_VENDOR" hidden="1">"c5564"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 hidden="1">"c4434"</definedName>
    <definedName name="IQ_FFO_ADJ_GUIDANCE" hidden="1">"c4436"</definedName>
    <definedName name="IQ_FFO_ADJ_HIGH_EST" hidden="1">"c4437"</definedName>
    <definedName name="IQ_FFO_ADJ_HIGH_GUIDANCE" hidden="1">"c4202"</definedName>
    <definedName name="IQ_FFO_ADJ_LOW_EST" hidden="1">"c4438"</definedName>
    <definedName name="IQ_FFO_ADJ_LOW_GUIDANCE" hidden="1">"c4242"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EST" hidden="1">"c418"</definedName>
    <definedName name="IQ_FFO_EST_REUT" hidden="1">"c3837"</definedName>
    <definedName name="IQ_FFO_GUIDANCE" hidden="1">"c4443"</definedName>
    <definedName name="IQ_FFO_HIGH_EST" hidden="1">"c419"</definedName>
    <definedName name="IQ_FFO_HIGH_EST_REUT" hidden="1">"c3839"</definedName>
    <definedName name="IQ_FFO_HIGH_GUIDANCE" hidden="1">"c4184"</definedName>
    <definedName name="IQ_FFO_LOW_EST" hidden="1">"c420"</definedName>
    <definedName name="IQ_FFO_LOW_EST_REUT" hidden="1">"c3840"</definedName>
    <definedName name="IQ_FFO_LOW_GUIDANCE" hidden="1">"c4224"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PAYOUT_RATIO" hidden="1">"c3492"</definedName>
    <definedName name="IQ_FFO_SHARE_ACT_OR_EST" hidden="1">"c4446"</definedName>
    <definedName name="IQ_FFO_SHARE_EST" hidden="1">"c4445"</definedName>
    <definedName name="IQ_FFO_SHARE_GUIDANCE" hidden="1">"c4447"</definedName>
    <definedName name="IQ_FFO_SHARE_HIGH_EST" hidden="1">"c4448"</definedName>
    <definedName name="IQ_FFO_SHARE_HIGH_GUIDANCE" hidden="1">"c4203"</definedName>
    <definedName name="IQ_FFO_SHARE_LOW_EST" hidden="1">"c4449"</definedName>
    <definedName name="IQ_FFO_SHARE_LOW_GUIDANCE" hidden="1">"c4243"</definedName>
    <definedName name="IQ_FFO_SHARE_MEDIAN_EST" hidden="1">"c4450"</definedName>
    <definedName name="IQ_FFO_SHARE_NUM_EST" hidden="1">"c4451"</definedName>
    <definedName name="IQ_FFO_SHARE_STDDEV_EST" hidden="1">"c4452"</definedName>
    <definedName name="IQ_FFO_STDDEV_EST" hidden="1">"c422"</definedName>
    <definedName name="IQ_FFO_STDDEV_EST_REUT" hidden="1">"c3842"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 hidden="1">"c5554"</definedName>
    <definedName name="IQ_GROSS_MARGIN_EST" hidden="1">"c5547"</definedName>
    <definedName name="IQ_GROSS_MARGIN_HIGH_EST" hidden="1">"c5549"</definedName>
    <definedName name="IQ_GROSS_MARGIN_LOW_EST" hidden="1">"c5550"</definedName>
    <definedName name="IQ_GROSS_MARGIN_MEDIAN_EST" hidden="1">"c5548"</definedName>
    <definedName name="IQ_GROSS_MARGIN_NUM_EST" hidden="1">"c5551"</definedName>
    <definedName name="IQ_GROSS_MARGIN_STDDEV_EST" hidden="1">"c5552"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_TARGET_PRICE_REUT" hidden="1">"c5317"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 hidden="1">"c4457"</definedName>
    <definedName name="IQ_MAINT_CAPEX_GUIDANCE" hidden="1">"c4459"</definedName>
    <definedName name="IQ_MAINT_CAPEX_HIGH_EST" hidden="1">"c4460"</definedName>
    <definedName name="IQ_MAINT_CAPEX_HIGH_GUIDANCE" hidden="1">"c4197"</definedName>
    <definedName name="IQ_MAINT_CAPEX_LOW_EST" hidden="1">"c4461"</definedName>
    <definedName name="IQ_MAINT_CAPEX_LOW_GUIDANCE" hidden="1">"c4237"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REUT" hidden="1">"c5473"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REUT" hidden="1">"c3976"</definedName>
    <definedName name="IQ_NET_DEBT_GUIDANCE" hidden="1">"c4467"</definedName>
    <definedName name="IQ_NET_DEBT_HIGH_EST" hidden="1">"c3518"</definedName>
    <definedName name="IQ_NET_DEBT_HIGH_EST_REUT" hidden="1">"c3978"</definedName>
    <definedName name="IQ_NET_DEBT_HIGH_GUIDANCE" hidden="1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REUT" hidden="1">"c3979"</definedName>
    <definedName name="IQ_NET_DEBT_LOW_GUIDANCE" hidden="1">"c4221"</definedName>
    <definedName name="IQ_NET_DEBT_MEDIAN_EST" hidden="1">"c3520"</definedName>
    <definedName name="IQ_NET_DEBT_MEDIAN_EST_REUT" hidden="1">"c3977"</definedName>
    <definedName name="IQ_NET_DEBT_NUM_EST" hidden="1">"c3515"</definedName>
    <definedName name="IQ_NET_DEBT_NUM_EST_REUT" hidden="1">"c3980"</definedName>
    <definedName name="IQ_NET_DEBT_STDDEV_EST" hidden="1">"c3516"</definedName>
    <definedName name="IQ_NET_DEBT_STDDEV_EST_REUT" hidden="1">"c3981"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CT_OR_EST" hidden="1">"c2222"</definedName>
    <definedName name="IQ_NI_ACT_OR_EST_REUT" hidden="1">"c5468"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EST_REUT" hidden="1">"c5368"</definedName>
    <definedName name="IQ_NI_GAAP_GUIDANCE" hidden="1">"c4470"</definedName>
    <definedName name="IQ_NI_GAAP_HIGH_GUIDANCE" hidden="1">"c4177"</definedName>
    <definedName name="IQ_NI_GAAP_LOW_GUIDANCE" hidden="1">"c4217"</definedName>
    <definedName name="IQ_NI_GUIDANCE" hidden="1">"c4469"</definedName>
    <definedName name="IQ_NI_GW_EST" hidden="1">"c1723"</definedName>
    <definedName name="IQ_NI_GW_EST_REUT" hidden="1">"c5375"</definedName>
    <definedName name="IQ_NI_GW_GUIDANCE" hidden="1">"c4471"</definedName>
    <definedName name="IQ_NI_GW_HIGH_EST" hidden="1">"c1725"</definedName>
    <definedName name="IQ_NI_GW_HIGH_EST_REUT" hidden="1">"c5377"</definedName>
    <definedName name="IQ_NI_GW_HIGH_GUIDANCE" hidden="1">"c4178"</definedName>
    <definedName name="IQ_NI_GW_LOW_EST" hidden="1">"c1726"</definedName>
    <definedName name="IQ_NI_GW_LOW_EST_REUT" hidden="1">"c5378"</definedName>
    <definedName name="IQ_NI_GW_LOW_GUIDANCE" hidden="1">"c4218"</definedName>
    <definedName name="IQ_NI_GW_MEDIAN_EST" hidden="1">"c1724"</definedName>
    <definedName name="IQ_NI_GW_MEDIAN_EST_REUT" hidden="1">"c5376"</definedName>
    <definedName name="IQ_NI_GW_NUM_EST" hidden="1">"c1727"</definedName>
    <definedName name="IQ_NI_GW_NUM_EST_REUT" hidden="1">"c5379"</definedName>
    <definedName name="IQ_NI_GW_STDDEV_EST" hidden="1">"c1728"</definedName>
    <definedName name="IQ_NI_GW_STDDEV_EST_REUT" hidden="1">"c5380"</definedName>
    <definedName name="IQ_NI_HIGH_EST" hidden="1">"c1718"</definedName>
    <definedName name="IQ_NI_HIGH_EST_REUT" hidden="1">"c5370"</definedName>
    <definedName name="IQ_NI_HIGH_GUIDANCE" hidden="1">"c4176"</definedName>
    <definedName name="IQ_NI_LOW_EST" hidden="1">"c1719"</definedName>
    <definedName name="IQ_NI_LOW_EST_REUT" hidden="1">"c5371"</definedName>
    <definedName name="IQ_NI_LOW_GUIDANCE" hidden="1">"c4216"</definedName>
    <definedName name="IQ_NI_MARGIN" hidden="1">"c794"</definedName>
    <definedName name="IQ_NI_MEDIAN_EST" hidden="1">"c1717"</definedName>
    <definedName name="IQ_NI_MEDIAN_EST_REUT" hidden="1">"c5369"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 hidden="1">"c5372"</definedName>
    <definedName name="IQ_NI_REPORTED_EST" hidden="1">"c1730"</definedName>
    <definedName name="IQ_NI_REPORTED_EST_REUT" hidden="1">"c5382"</definedName>
    <definedName name="IQ_NI_REPORTED_HIGH_EST" hidden="1">"c1732"</definedName>
    <definedName name="IQ_NI_REPORTED_HIGH_EST_REUT" hidden="1">"c5384"</definedName>
    <definedName name="IQ_NI_REPORTED_LOW_EST" hidden="1">"c1733"</definedName>
    <definedName name="IQ_NI_REPORTED_LOW_EST_REUT" hidden="1">"c5385"</definedName>
    <definedName name="IQ_NI_REPORTED_MEDIAN_EST" hidden="1">"c1731"</definedName>
    <definedName name="IQ_NI_REPORTED_MEDIAN_EST_REUT" hidden="1">"c5383"</definedName>
    <definedName name="IQ_NI_REPORTED_NUM_EST" hidden="1">"c1734"</definedName>
    <definedName name="IQ_NI_REPORTED_NUM_EST_REUT" hidden="1">"c5386"</definedName>
    <definedName name="IQ_NI_REPORTED_STDDEV_EST" hidden="1">"c1735"</definedName>
    <definedName name="IQ_NI_REPORTED_STDDEV_EST_REUT" hidden="1">"c5387"</definedName>
    <definedName name="IQ_NI_SBC_ACT_OR_EST" hidden="1">"c4474"</definedName>
    <definedName name="IQ_NI_SBC_EST" hidden="1">"c4473"</definedName>
    <definedName name="IQ_NI_SBC_GUIDANCE" hidden="1">"c4475"</definedName>
    <definedName name="IQ_NI_SBC_GW_ACT_OR_EST" hidden="1">"c4478"</definedName>
    <definedName name="IQ_NI_SBC_GW_EST" hidden="1">"c4477"</definedName>
    <definedName name="IQ_NI_SBC_GW_GUIDANCE" hidden="1">"c4479"</definedName>
    <definedName name="IQ_NI_SBC_GW_HIGH_EST" hidden="1">"c4480"</definedName>
    <definedName name="IQ_NI_SBC_GW_HIGH_GUIDANCE" hidden="1">"c4187"</definedName>
    <definedName name="IQ_NI_SBC_GW_LOW_EST" hidden="1">"c4481"</definedName>
    <definedName name="IQ_NI_SBC_GW_LOW_GUIDANCE" hidden="1">"c4227"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LOW_EST" hidden="1">"c4487"</definedName>
    <definedName name="IQ_NI_SBC_LOW_GUIDANCE" hidden="1">"c4226"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REUT" hidden="1">"c5373"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_EPS_ACT_OR_EST" hidden="1">"c2249"</definedName>
    <definedName name="IQ_NORM_EPS_ACT_OR_EST_REUT" hidden="1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 hidden="1">"c5466"</definedName>
    <definedName name="IQ_OPER_INC_BR" hidden="1">"c850"</definedName>
    <definedName name="IQ_OPER_INC_EST" hidden="1">"c1688"</definedName>
    <definedName name="IQ_OPER_INC_EST_REUT" hidden="1">"c5340"</definedName>
    <definedName name="IQ_OPER_INC_FIN" hidden="1">"c851"</definedName>
    <definedName name="IQ_OPER_INC_HIGH_EST" hidden="1">"c1690"</definedName>
    <definedName name="IQ_OPER_INC_HIGH_EST_REUT" hidden="1">"c5342"</definedName>
    <definedName name="IQ_OPER_INC_INS" hidden="1">"c852"</definedName>
    <definedName name="IQ_OPER_INC_LOW_EST" hidden="1">"c1691"</definedName>
    <definedName name="IQ_OPER_INC_LOW_EST_REUT" hidden="1">"c5343"</definedName>
    <definedName name="IQ_OPER_INC_MARGIN" hidden="1">"c1448"</definedName>
    <definedName name="IQ_OPER_INC_MEDIAN_EST" hidden="1">"c1689"</definedName>
    <definedName name="IQ_OPER_INC_MEDIAN_EST_REUT" hidden="1">"c5341"</definedName>
    <definedName name="IQ_OPER_INC_NUM_EST" hidden="1">"c1692"</definedName>
    <definedName name="IQ_OPER_INC_NUM_EST_REUT" hidden="1">"c5344"</definedName>
    <definedName name="IQ_OPER_INC_REIT" hidden="1">"c853"</definedName>
    <definedName name="IQ_OPER_INC_STDDEV_EST" hidden="1">"c1693"</definedName>
    <definedName name="IQ_OPER_INC_STDDEV_EST_REUT" hidden="1">"c5345"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MORT" hidden="1">"c5563"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 hidden="1">"c3959"</definedName>
    <definedName name="IQ_PERCENT_CHANGE_EST_5YR_GROWTH_RATE_18MONTHS" hidden="1">"c1853"</definedName>
    <definedName name="IQ_PERCENT_CHANGE_EST_5YR_GROWTH_RATE_18MONTHS_REUT" hidden="1">"c3960"</definedName>
    <definedName name="IQ_PERCENT_CHANGE_EST_5YR_GROWTH_RATE_3MONTHS" hidden="1">"c1849"</definedName>
    <definedName name="IQ_PERCENT_CHANGE_EST_5YR_GROWTH_RATE_3MONTHS_REUT" hidden="1">"c3956"</definedName>
    <definedName name="IQ_PERCENT_CHANGE_EST_5YR_GROWTH_RATE_6MONTHS" hidden="1">"c1850"</definedName>
    <definedName name="IQ_PERCENT_CHANGE_EST_5YR_GROWTH_RATE_6MONTHS_REUT" hidden="1">"c3957"</definedName>
    <definedName name="IQ_PERCENT_CHANGE_EST_5YR_GROWTH_RATE_9MONTHS" hidden="1">"c1851"</definedName>
    <definedName name="IQ_PERCENT_CHANGE_EST_5YR_GROWTH_RATE_9MONTHS_REUT" hidden="1">"c3958"</definedName>
    <definedName name="IQ_PERCENT_CHANGE_EST_5YR_GROWTH_RATE_DAY" hidden="1">"c1846"</definedName>
    <definedName name="IQ_PERCENT_CHANGE_EST_5YR_GROWTH_RATE_DAY_REUT" hidden="1">"c3954"</definedName>
    <definedName name="IQ_PERCENT_CHANGE_EST_5YR_GROWTH_RATE_MONTH" hidden="1">"c1848"</definedName>
    <definedName name="IQ_PERCENT_CHANGE_EST_5YR_GROWTH_RATE_MONTH_REUT" hidden="1">"c3955"</definedName>
    <definedName name="IQ_PERCENT_CHANGE_EST_5YR_GROWTH_RATE_WEEK" hidden="1">"c1847"</definedName>
    <definedName name="IQ_PERCENT_CHANGE_EST_5YR_GROWTH_RATE_WEEK_REUT" hidden="1">"c5435"</definedName>
    <definedName name="IQ_PERCENT_CHANGE_EST_CFPS_12MONTHS" hidden="1">"c1812"</definedName>
    <definedName name="IQ_PERCENT_CHANGE_EST_CFPS_12MONTHS_REUT" hidden="1">"c3924"</definedName>
    <definedName name="IQ_PERCENT_CHANGE_EST_CFPS_18MONTHS" hidden="1">"c1813"</definedName>
    <definedName name="IQ_PERCENT_CHANGE_EST_CFPS_18MONTHS_REUT" hidden="1">"c3925"</definedName>
    <definedName name="IQ_PERCENT_CHANGE_EST_CFPS_3MONTHS" hidden="1">"c1809"</definedName>
    <definedName name="IQ_PERCENT_CHANGE_EST_CFPS_3MONTHS_REUT" hidden="1">"c3921"</definedName>
    <definedName name="IQ_PERCENT_CHANGE_EST_CFPS_6MONTHS" hidden="1">"c1810"</definedName>
    <definedName name="IQ_PERCENT_CHANGE_EST_CFPS_6MONTHS_REUT" hidden="1">"c3922"</definedName>
    <definedName name="IQ_PERCENT_CHANGE_EST_CFPS_9MONTHS" hidden="1">"c1811"</definedName>
    <definedName name="IQ_PERCENT_CHANGE_EST_CFPS_9MONTHS_REUT" hidden="1">"c3923"</definedName>
    <definedName name="IQ_PERCENT_CHANGE_EST_CFPS_DAY" hidden="1">"c1806"</definedName>
    <definedName name="IQ_PERCENT_CHANGE_EST_CFPS_DAY_REUT" hidden="1">"c3919"</definedName>
    <definedName name="IQ_PERCENT_CHANGE_EST_CFPS_MONTH" hidden="1">"c1808"</definedName>
    <definedName name="IQ_PERCENT_CHANGE_EST_CFPS_MONTH_REUT" hidden="1">"c3920"</definedName>
    <definedName name="IQ_PERCENT_CHANGE_EST_CFPS_WEEK" hidden="1">"c1807"</definedName>
    <definedName name="IQ_PERCENT_CHANGE_EST_CFPS_WEEK_REUT" hidden="1">"c3962"</definedName>
    <definedName name="IQ_PERCENT_CHANGE_EST_DPS_12MONTHS" hidden="1">"c1820"</definedName>
    <definedName name="IQ_PERCENT_CHANGE_EST_DPS_12MONTHS_REUT" hidden="1">"c3931"</definedName>
    <definedName name="IQ_PERCENT_CHANGE_EST_DPS_18MONTHS" hidden="1">"c1821"</definedName>
    <definedName name="IQ_PERCENT_CHANGE_EST_DPS_18MONTHS_REUT" hidden="1">"c3932"</definedName>
    <definedName name="IQ_PERCENT_CHANGE_EST_DPS_3MONTHS" hidden="1">"c1817"</definedName>
    <definedName name="IQ_PERCENT_CHANGE_EST_DPS_3MONTHS_REUT" hidden="1">"c3928"</definedName>
    <definedName name="IQ_PERCENT_CHANGE_EST_DPS_6MONTHS" hidden="1">"c1818"</definedName>
    <definedName name="IQ_PERCENT_CHANGE_EST_DPS_6MONTHS_REUT" hidden="1">"c3929"</definedName>
    <definedName name="IQ_PERCENT_CHANGE_EST_DPS_9MONTHS" hidden="1">"c1819"</definedName>
    <definedName name="IQ_PERCENT_CHANGE_EST_DPS_9MONTHS_REUT" hidden="1">"c3930"</definedName>
    <definedName name="IQ_PERCENT_CHANGE_EST_DPS_DAY" hidden="1">"c1814"</definedName>
    <definedName name="IQ_PERCENT_CHANGE_EST_DPS_DAY_REUT" hidden="1">"c3926"</definedName>
    <definedName name="IQ_PERCENT_CHANGE_EST_DPS_MONTH" hidden="1">"c1816"</definedName>
    <definedName name="IQ_PERCENT_CHANGE_EST_DPS_MONTH_REUT" hidden="1">"c3927"</definedName>
    <definedName name="IQ_PERCENT_CHANGE_EST_DPS_WEEK" hidden="1">"c1815"</definedName>
    <definedName name="IQ_PERCENT_CHANGE_EST_DPS_WEEK_REUT" hidden="1">"c3963"</definedName>
    <definedName name="IQ_PERCENT_CHANGE_EST_EBITDA_12MONTHS" hidden="1">"c1804"</definedName>
    <definedName name="IQ_PERCENT_CHANGE_EST_EBITDA_12MONTHS_REUT" hidden="1">"c3917"</definedName>
    <definedName name="IQ_PERCENT_CHANGE_EST_EBITDA_18MONTHS" hidden="1">"c1805"</definedName>
    <definedName name="IQ_PERCENT_CHANGE_EST_EBITDA_18MONTHS_REUT" hidden="1">"c3918"</definedName>
    <definedName name="IQ_PERCENT_CHANGE_EST_EBITDA_3MONTHS" hidden="1">"c1801"</definedName>
    <definedName name="IQ_PERCENT_CHANGE_EST_EBITDA_3MONTHS_REUT" hidden="1">"c3914"</definedName>
    <definedName name="IQ_PERCENT_CHANGE_EST_EBITDA_6MONTHS" hidden="1">"c1802"</definedName>
    <definedName name="IQ_PERCENT_CHANGE_EST_EBITDA_6MONTHS_REUT" hidden="1">"c3915"</definedName>
    <definedName name="IQ_PERCENT_CHANGE_EST_EBITDA_9MONTHS" hidden="1">"c1803"</definedName>
    <definedName name="IQ_PERCENT_CHANGE_EST_EBITDA_9MONTHS_REUT" hidden="1">"c3916"</definedName>
    <definedName name="IQ_PERCENT_CHANGE_EST_EBITDA_DAY" hidden="1">"c1798"</definedName>
    <definedName name="IQ_PERCENT_CHANGE_EST_EBITDA_DAY_REUT" hidden="1">"c3912"</definedName>
    <definedName name="IQ_PERCENT_CHANGE_EST_EBITDA_MONTH" hidden="1">"c1800"</definedName>
    <definedName name="IQ_PERCENT_CHANGE_EST_EBITDA_MONTH_REUT" hidden="1">"c3913"</definedName>
    <definedName name="IQ_PERCENT_CHANGE_EST_EBITDA_WEEK" hidden="1">"c1799"</definedName>
    <definedName name="IQ_PERCENT_CHANGE_EST_EBITDA_WEEK_REUT" hidden="1">"c3961"</definedName>
    <definedName name="IQ_PERCENT_CHANGE_EST_EPS_12MONTHS" hidden="1">"c1788"</definedName>
    <definedName name="IQ_PERCENT_CHANGE_EST_EPS_12MONTHS_REUT" hidden="1">"c3902"</definedName>
    <definedName name="IQ_PERCENT_CHANGE_EST_EPS_18MONTHS" hidden="1">"c1789"</definedName>
    <definedName name="IQ_PERCENT_CHANGE_EST_EPS_18MONTHS_REUT" hidden="1">"c3903"</definedName>
    <definedName name="IQ_PERCENT_CHANGE_EST_EPS_3MONTHS" hidden="1">"c1785"</definedName>
    <definedName name="IQ_PERCENT_CHANGE_EST_EPS_3MONTHS_REUT" hidden="1">"c3899"</definedName>
    <definedName name="IQ_PERCENT_CHANGE_EST_EPS_6MONTHS" hidden="1">"c1786"</definedName>
    <definedName name="IQ_PERCENT_CHANGE_EST_EPS_6MONTHS_REUT" hidden="1">"c3900"</definedName>
    <definedName name="IQ_PERCENT_CHANGE_EST_EPS_9MONTHS" hidden="1">"c1787"</definedName>
    <definedName name="IQ_PERCENT_CHANGE_EST_EPS_9MONTHS_REUT" hidden="1">"c3901"</definedName>
    <definedName name="IQ_PERCENT_CHANGE_EST_EPS_DAY" hidden="1">"c1782"</definedName>
    <definedName name="IQ_PERCENT_CHANGE_EST_EPS_DAY_REUT" hidden="1">"c3896"</definedName>
    <definedName name="IQ_PERCENT_CHANGE_EST_EPS_MONTH" hidden="1">"c1784"</definedName>
    <definedName name="IQ_PERCENT_CHANGE_EST_EPS_MONTH_REUT" hidden="1">"c3898"</definedName>
    <definedName name="IQ_PERCENT_CHANGE_EST_EPS_WEEK" hidden="1">"c1783"</definedName>
    <definedName name="IQ_PERCENT_CHANGE_EST_EPS_WEEK_REUT" hidden="1">"c3897"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2MONTHS_REUT" hidden="1">"c3952"</definedName>
    <definedName name="IQ_PERCENT_CHANGE_EST_PRICE_TARGET_18MONTHS" hidden="1">"c1845"</definedName>
    <definedName name="IQ_PERCENT_CHANGE_EST_PRICE_TARGET_18MONTHS_REUT" hidden="1">"c3953"</definedName>
    <definedName name="IQ_PERCENT_CHANGE_EST_PRICE_TARGET_3MONTHS" hidden="1">"c1841"</definedName>
    <definedName name="IQ_PERCENT_CHANGE_EST_PRICE_TARGET_3MONTHS_REUT" hidden="1">"c3949"</definedName>
    <definedName name="IQ_PERCENT_CHANGE_EST_PRICE_TARGET_6MONTHS" hidden="1">"c1842"</definedName>
    <definedName name="IQ_PERCENT_CHANGE_EST_PRICE_TARGET_6MONTHS_REUT" hidden="1">"c3950"</definedName>
    <definedName name="IQ_PERCENT_CHANGE_EST_PRICE_TARGET_9MONTHS" hidden="1">"c1843"</definedName>
    <definedName name="IQ_PERCENT_CHANGE_EST_PRICE_TARGET_9MONTHS_REUT" hidden="1">"c3951"</definedName>
    <definedName name="IQ_PERCENT_CHANGE_EST_PRICE_TARGET_DAY" hidden="1">"c1838"</definedName>
    <definedName name="IQ_PERCENT_CHANGE_EST_PRICE_TARGET_DAY_REUT" hidden="1">"c3947"</definedName>
    <definedName name="IQ_PERCENT_CHANGE_EST_PRICE_TARGET_MONTH" hidden="1">"c1840"</definedName>
    <definedName name="IQ_PERCENT_CHANGE_EST_PRICE_TARGET_MONTH_REUT" hidden="1">"c3948"</definedName>
    <definedName name="IQ_PERCENT_CHANGE_EST_PRICE_TARGET_WEEK" hidden="1">"c1839"</definedName>
    <definedName name="IQ_PERCENT_CHANGE_EST_PRICE_TARGET_WEEK_REUT" hidden="1">"c3967"</definedName>
    <definedName name="IQ_PERCENT_CHANGE_EST_RECO_12MONTHS" hidden="1">"c1836"</definedName>
    <definedName name="IQ_PERCENT_CHANGE_EST_RECO_12MONTHS_REUT" hidden="1">"c3945"</definedName>
    <definedName name="IQ_PERCENT_CHANGE_EST_RECO_18MONTHS" hidden="1">"c1837"</definedName>
    <definedName name="IQ_PERCENT_CHANGE_EST_RECO_18MONTHS_REUT" hidden="1">"c3946"</definedName>
    <definedName name="IQ_PERCENT_CHANGE_EST_RECO_3MONTHS" hidden="1">"c1833"</definedName>
    <definedName name="IQ_PERCENT_CHANGE_EST_RECO_3MONTHS_REUT" hidden="1">"c3942"</definedName>
    <definedName name="IQ_PERCENT_CHANGE_EST_RECO_6MONTHS" hidden="1">"c1834"</definedName>
    <definedName name="IQ_PERCENT_CHANGE_EST_RECO_6MONTHS_REUT" hidden="1">"c3943"</definedName>
    <definedName name="IQ_PERCENT_CHANGE_EST_RECO_9MONTHS" hidden="1">"c1835"</definedName>
    <definedName name="IQ_PERCENT_CHANGE_EST_RECO_9MONTHS_REUT" hidden="1">"c3944"</definedName>
    <definedName name="IQ_PERCENT_CHANGE_EST_RECO_DAY" hidden="1">"c1830"</definedName>
    <definedName name="IQ_PERCENT_CHANGE_EST_RECO_DAY_REUT" hidden="1">"c3940"</definedName>
    <definedName name="IQ_PERCENT_CHANGE_EST_RECO_MONTH" hidden="1">"c1832"</definedName>
    <definedName name="IQ_PERCENT_CHANGE_EST_RECO_MONTH_REUT" hidden="1">"c3941"</definedName>
    <definedName name="IQ_PERCENT_CHANGE_EST_RECO_WEEK" hidden="1">"c1831"</definedName>
    <definedName name="IQ_PERCENT_CHANGE_EST_RECO_WEEK_REUT" hidden="1">"c3965"</definedName>
    <definedName name="IQ_PERCENT_CHANGE_EST_REV_12MONTHS" hidden="1">"c1796"</definedName>
    <definedName name="IQ_PERCENT_CHANGE_EST_REV_12MONTHS_REUT" hidden="1">"c3910"</definedName>
    <definedName name="IQ_PERCENT_CHANGE_EST_REV_18MONTHS" hidden="1">"c1797"</definedName>
    <definedName name="IQ_PERCENT_CHANGE_EST_REV_18MONTHS_REUT" hidden="1">"c3911"</definedName>
    <definedName name="IQ_PERCENT_CHANGE_EST_REV_3MONTHS" hidden="1">"c1793"</definedName>
    <definedName name="IQ_PERCENT_CHANGE_EST_REV_3MONTHS_REUT" hidden="1">"c3907"</definedName>
    <definedName name="IQ_PERCENT_CHANGE_EST_REV_6MONTHS" hidden="1">"c1794"</definedName>
    <definedName name="IQ_PERCENT_CHANGE_EST_REV_6MONTHS_REUT" hidden="1">"c3908"</definedName>
    <definedName name="IQ_PERCENT_CHANGE_EST_REV_9MONTHS" hidden="1">"c1795"</definedName>
    <definedName name="IQ_PERCENT_CHANGE_EST_REV_9MONTHS_REUT" hidden="1">"c3909"</definedName>
    <definedName name="IQ_PERCENT_CHANGE_EST_REV_DAY" hidden="1">"c1790"</definedName>
    <definedName name="IQ_PERCENT_CHANGE_EST_REV_DAY_REUT" hidden="1">"c3904"</definedName>
    <definedName name="IQ_PERCENT_CHANGE_EST_REV_MONTH" hidden="1">"c1792"</definedName>
    <definedName name="IQ_PERCENT_CHANGE_EST_REV_MONTH_REUT" hidden="1">"c3906"</definedName>
    <definedName name="IQ_PERCENT_CHANGE_EST_REV_WEEK" hidden="1">"c1791"</definedName>
    <definedName name="IQ_PERCENT_CHANGE_EST_REV_WEEK_REUT" hidden="1">"c3905"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REUT" hidden="1">"c3968"</definedName>
    <definedName name="IQ_PRE_OPEN_COST" hidden="1">"c1040"</definedName>
    <definedName name="IQ_PRE_TAX_ACT_OR_EST" hidden="1">"c2221"</definedName>
    <definedName name="IQ_PRE_TAX_ACT_OR_EST_REUT" hidden="1">"c5467"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 hidden="1">"c5354"</definedName>
    <definedName name="IQ_PRETAX_GW_INC_HIGH_EST" hidden="1">"c1704"</definedName>
    <definedName name="IQ_PRETAX_GW_INC_HIGH_EST_REUT" hidden="1">"c5356"</definedName>
    <definedName name="IQ_PRETAX_GW_INC_LOW_EST" hidden="1">"c1705"</definedName>
    <definedName name="IQ_PRETAX_GW_INC_LOW_EST_REUT" hidden="1">"c5357"</definedName>
    <definedName name="IQ_PRETAX_GW_INC_MEDIAN_EST" hidden="1">"c1703"</definedName>
    <definedName name="IQ_PRETAX_GW_INC_MEDIAN_EST_REUT" hidden="1">"c5355"</definedName>
    <definedName name="IQ_PRETAX_GW_INC_NUM_EST" hidden="1">"c1706"</definedName>
    <definedName name="IQ_PRETAX_GW_INC_NUM_EST_REUT" hidden="1">"c5358"</definedName>
    <definedName name="IQ_PRETAX_GW_INC_STDDEV_EST" hidden="1">"c1707"</definedName>
    <definedName name="IQ_PRETAX_GW_INC_STDDEV_EST_REUT" hidden="1">"c5359"</definedName>
    <definedName name="IQ_PRETAX_INC_EST" hidden="1">"c1695"</definedName>
    <definedName name="IQ_PRETAX_INC_EST_REUT" hidden="1">"c5347"</definedName>
    <definedName name="IQ_PRETAX_INC_HIGH_EST" hidden="1">"c1697"</definedName>
    <definedName name="IQ_PRETAX_INC_HIGH_EST_REUT" hidden="1">"c5349"</definedName>
    <definedName name="IQ_PRETAX_INC_LOW_EST" hidden="1">"c1698"</definedName>
    <definedName name="IQ_PRETAX_INC_LOW_EST_REUT" hidden="1">"c5350"</definedName>
    <definedName name="IQ_PRETAX_INC_MEDIAN_EST" hidden="1">"c1696"</definedName>
    <definedName name="IQ_PRETAX_INC_MEDIAN_EST_REUT" hidden="1">"c5348"</definedName>
    <definedName name="IQ_PRETAX_INC_NUM_EST" hidden="1">"c1699"</definedName>
    <definedName name="IQ_PRETAX_INC_NUM_EST_REUT" hidden="1">"c5351"</definedName>
    <definedName name="IQ_PRETAX_INC_STDDEV_EST" hidden="1">"c1700"</definedName>
    <definedName name="IQ_PRETAX_INC_STDDEV_EST_REUT" hidden="1">"c5352"</definedName>
    <definedName name="IQ_PRETAX_REPORT_INC_EST" hidden="1">"c1709"</definedName>
    <definedName name="IQ_PRETAX_REPORT_INC_EST_REUT" hidden="1">"c5361"</definedName>
    <definedName name="IQ_PRETAX_REPORT_INC_HIGH_EST" hidden="1">"c1711"</definedName>
    <definedName name="IQ_PRETAX_REPORT_INC_HIGH_EST_REUT" hidden="1">"c5363"</definedName>
    <definedName name="IQ_PRETAX_REPORT_INC_LOW_EST" hidden="1">"c1712"</definedName>
    <definedName name="IQ_PRETAX_REPORT_INC_LOW_EST_REUT" hidden="1">"c5364"</definedName>
    <definedName name="IQ_PRETAX_REPORT_INC_MEDIAN_EST" hidden="1">"c1710"</definedName>
    <definedName name="IQ_PRETAX_REPORT_INC_MEDIAN_EST_REUT" hidden="1">"c5362"</definedName>
    <definedName name="IQ_PRETAX_REPORT_INC_NUM_EST" hidden="1">"c1713"</definedName>
    <definedName name="IQ_PRETAX_REPORT_INC_NUM_EST_REUT" hidden="1">"c5365"</definedName>
    <definedName name="IQ_PRETAX_REPORT_INC_STDDEV_EST" hidden="1">"c1714"</definedName>
    <definedName name="IQ_PRETAX_REPORT_INC_STDDEV_EST_REUT" hidden="1">"c5366"</definedName>
    <definedName name="IQ_PRICE_CFPS_FWD" hidden="1">"c2237"</definedName>
    <definedName name="IQ_PRICE_CFPS_FWD_REUT" hidden="1">"c4053"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BOTTOM_UP" hidden="1">"c5486"</definedName>
    <definedName name="IQ_PRICE_TARGET_BOTTOM_UP_REUT" hidden="1">"c5494"</definedName>
    <definedName name="IQ_PRICE_TARGET_REUT" hidden="1">"c3631"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REUT" hidden="1">"c5481"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CURRING_PROFIT_ACT_OR_EST" hidden="1">"c4507"</definedName>
    <definedName name="IQ_RECURRING_PROFIT_EST" hidden="1">"c4499"</definedName>
    <definedName name="IQ_RECURRING_PROFIT_GUIDANCE" hidden="1">"c4500"</definedName>
    <definedName name="IQ_RECURRING_PROFIT_HIGH_EST" hidden="1">"c4501"</definedName>
    <definedName name="IQ_RECURRING_PROFIT_HIGH_GUIDANCE" hidden="1">"c4179"</definedName>
    <definedName name="IQ_RECURRING_PROFIT_LOW_EST" hidden="1">"c4502"</definedName>
    <definedName name="IQ_RECURRING_PROFIT_LOW_GUIDANCE" hidden="1">"c4219"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EST" hidden="1">"c4506"</definedName>
    <definedName name="IQ_RECURRING_PROFIT_SHARE_GUIDANCE" hidden="1">"c4509"</definedName>
    <definedName name="IQ_RECURRING_PROFIT_SHARE_HIGH_EST" hidden="1">"c4510"</definedName>
    <definedName name="IQ_RECURRING_PROFIT_SHARE_HIGH_GUIDANCE" hidden="1">"c4200"</definedName>
    <definedName name="IQ_RECURRING_PROFIT_SHARE_LOW_EST" hidden="1">"c4511"</definedName>
    <definedName name="IQ_RECURRING_PROFIT_SHARE_LOW_GUIDANCE" hidden="1">"c4240"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ACT_OR_EST" hidden="1">"c3585"</definedName>
    <definedName name="IQ_RETURN_ASSETS_ACT_OR_EST_REUT" hidden="1">"c5475"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REUT" hidden="1">"c3990"</definedName>
    <definedName name="IQ_RETURN_ASSETS_FS" hidden="1">"c1116"</definedName>
    <definedName name="IQ_RETURN_ASSETS_GUIDANCE" hidden="1">"c4517"</definedName>
    <definedName name="IQ_RETURN_ASSETS_HIGH_EST" hidden="1">"c3530"</definedName>
    <definedName name="IQ_RETURN_ASSETS_HIGH_EST_REUT" hidden="1">"c3992"</definedName>
    <definedName name="IQ_RETURN_ASSETS_HIGH_GUIDANCE" hidden="1">"c4183"</definedName>
    <definedName name="IQ_RETURN_ASSETS_LOW_EST" hidden="1">"c3531"</definedName>
    <definedName name="IQ_RETURN_ASSETS_LOW_EST_REUT" hidden="1">"c3993"</definedName>
    <definedName name="IQ_RETURN_ASSETS_LOW_GUIDANCE" hidden="1">"c4223"</definedName>
    <definedName name="IQ_RETURN_ASSETS_MEDIAN_EST" hidden="1">"c3532"</definedName>
    <definedName name="IQ_RETURN_ASSETS_MEDIAN_EST_REUT" hidden="1">"c3991"</definedName>
    <definedName name="IQ_RETURN_ASSETS_NUM_EST" hidden="1">"c3527"</definedName>
    <definedName name="IQ_RETURN_ASSETS_NUM_EST_REUT" hidden="1">"c3994"</definedName>
    <definedName name="IQ_RETURN_ASSETS_STDDEV_EST" hidden="1">"c3528"</definedName>
    <definedName name="IQ_RETURN_ASSETS_STDDEV_EST_REUT" hidden="1">"c3995"</definedName>
    <definedName name="IQ_RETURN_CAPITAL" hidden="1">"c1117"</definedName>
    <definedName name="IQ_RETURN_EQUITY" hidden="1">"c1118"</definedName>
    <definedName name="IQ_RETURN_EQUITY_ACT_OR_EST" hidden="1">"c3586"</definedName>
    <definedName name="IQ_RETURN_EQUITY_ACT_OR_EST_REUT" hidden="1">"c5476"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REUT" hidden="1">"c3983"</definedName>
    <definedName name="IQ_RETURN_EQUITY_FS" hidden="1">"c1121"</definedName>
    <definedName name="IQ_RETURN_EQUITY_GUIDANCE" hidden="1">"c4518"</definedName>
    <definedName name="IQ_RETURN_EQUITY_HIGH_EST" hidden="1">"c3536"</definedName>
    <definedName name="IQ_RETURN_EQUITY_HIGH_EST_REUT" hidden="1">"c3985"</definedName>
    <definedName name="IQ_RETURN_EQUITY_HIGH_GUIDANCE" hidden="1">"c4182"</definedName>
    <definedName name="IQ_RETURN_EQUITY_LOW_EST" hidden="1">"c3537"</definedName>
    <definedName name="IQ_RETURN_EQUITY_LOW_EST_REUT" hidden="1">"c3986"</definedName>
    <definedName name="IQ_RETURN_EQUITY_LOW_GUIDANCE" hidden="1">"c4222"</definedName>
    <definedName name="IQ_RETURN_EQUITY_MEDIAN_EST" hidden="1">"c3538"</definedName>
    <definedName name="IQ_RETURN_EQUITY_MEDIAN_EST_REUT" hidden="1">"c3984"</definedName>
    <definedName name="IQ_RETURN_EQUITY_NUM_EST" hidden="1">"c3533"</definedName>
    <definedName name="IQ_RETURN_EQUITY_NUM_EST_REUT" hidden="1">"c3987"</definedName>
    <definedName name="IQ_RETURN_EQUITY_STDDEV_EST" hidden="1">"c3534"</definedName>
    <definedName name="IQ_RETURN_EQUITY_STDDEV_EST_REUT" hidden="1">"c3988"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ENUE" hidden="1">"c1422"</definedName>
    <definedName name="IQ_REVENUE_ACT_OR_EST" hidden="1">"c2214"</definedName>
    <definedName name="IQ_REVENUE_ACT_OR_EST_REUT" hidden="1">"c5461"</definedName>
    <definedName name="IQ_REVENUE_EST" hidden="1">"c1126"</definedName>
    <definedName name="IQ_REVENUE_EST_BOTTOM_UP" hidden="1">"c5488"</definedName>
    <definedName name="IQ_REVENUE_EST_BOTTOM_UP_REUT" hidden="1">"c5496"</definedName>
    <definedName name="IQ_REVENUE_EST_REUT" hidden="1">"c3634"</definedName>
    <definedName name="IQ_REVENUE_GUIDANCE" hidden="1">"c4519"</definedName>
    <definedName name="IQ_REVENUE_HIGH_EST" hidden="1">"c1127"</definedName>
    <definedName name="IQ_REVENUE_HIGH_EST_REUT" hidden="1">"c3636"</definedName>
    <definedName name="IQ_REVENUE_HIGH_GUIDANCE" hidden="1">"c4169"</definedName>
    <definedName name="IQ_REVENUE_LOW_EST" hidden="1">"c1128"</definedName>
    <definedName name="IQ_REVENUE_LOW_EST_REUT" hidden="1">"c3637"</definedName>
    <definedName name="IQ_REVENUE_LOW_GUIDANCE" hidden="1">"c4209"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39502.6433680556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 hidden="1">"c4054"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EST" hidden="1">"c4526"</definedName>
    <definedName name="IQ_TEV_HIGH_EST" hidden="1">"c4527"</definedName>
    <definedName name="IQ_TEV_LOW_EST" hidden="1">"c4528"</definedName>
    <definedName name="IQ_TEV_MEDIAN_EST" hidden="1">"c4529"</definedName>
    <definedName name="IQ_TEV_NUM_EST" hidden="1">"c4530"</definedName>
    <definedName name="IQ_TEV_STDDEV_EST" hidden="1">"c4531"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HIGH_EST" hidden="1">"c4534"</definedName>
    <definedName name="IQ_TOTAL_DEBT_HIGH_GUIDANCE" hidden="1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MEDIAN_EST" hidden="1">"c4536"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BT_STDDEV_EST" hidden="1">"c4538"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sColHidden" hidden="1">FALSE</definedName>
    <definedName name="IsLTMColHidden" hidden="1">FALSE</definedName>
    <definedName name="j" hidden="1">{#N/A,#N/A,FALSE,"Calc";#N/A,#N/A,FALSE,"Sensitivity";#N/A,#N/A,FALSE,"LT Earn.Dil.";#N/A,#N/A,FALSE,"Dil. AVP"}</definedName>
    <definedName name="k" localSheetId="1" hidden="1">[2]REP03CNN!#REF!</definedName>
    <definedName name="k" localSheetId="3" hidden="1">[2]REP03CNN!#REF!</definedName>
    <definedName name="k" localSheetId="2" hidden="1">[2]REP03CNN!#REF!</definedName>
    <definedName name="k" hidden="1">[2]REP03CNN!#REF!</definedName>
    <definedName name="lklkl" hidden="1">{"consolidated",#N/A,FALSE,"Sheet1";"cms",#N/A,FALSE,"Sheet1";"fse",#N/A,FALSE,"Sheet1"}</definedName>
    <definedName name="m_1" hidden="1">{"SUMMARY",#N/A,FALSE,"HS BUDGET"}</definedName>
    <definedName name="m_2" hidden="1">{"SUMMARY",#N/A,FALSE,"HS BUDGET"}</definedName>
    <definedName name="m_3" hidden="1">{"SUMMARY",#N/A,FALSE,"HS BUDGET"}</definedName>
    <definedName name="memo" hidden="1">{"Assumptions","Mid Case",TRUE,"1999 Assumptions";"Accruals",#N/A,TRUE,"Accruals and Estimates";"Income",#N/A,TRUE,"Budget Reports";"Cash",#N/A,TRUE,"Budget Reports";"BS",#N/A,TRUE,"Budget Reports"}</definedName>
    <definedName name="mmmm" hidden="1">{"IS",#N/A,FALSE,"IS";"RPTIS",#N/A,FALSE,"RPTIS";"STATS",#N/A,FALSE,"STATS";"CELL",#N/A,FALSE,"CELL";"BS",#N/A,FALSE,"BS"}</definedName>
    <definedName name="mmmmm" hidden="1">{#N/A,#N/A,FALSE,"Calc";#N/A,#N/A,FALSE,"Sensitivity";#N/A,#N/A,FALSE,"LT Earn.Dil.";#N/A,#N/A,FALSE,"Dil. AVP"}</definedName>
    <definedName name="moisej" hidden="1">{0,#N/A,FALSE,0;0,#N/A,FALSE,0;0,#N/A,FALSE,0}</definedName>
    <definedName name="n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oidea" hidden="1">{#N/A,#N/A,FALSE,"Calc";#N/A,#N/A,FALSE,"Sensitivity";#N/A,#N/A,FALSE,"LT Earn.Dil.";#N/A,#N/A,FALSE,"Dil. AVP"}</definedName>
    <definedName name="one" hidden="1">{#N/A,#N/A,TRUE,"TotalChart";#N/A,#N/A,TRUE,"AnnualChart";#N/A,#N/A,TRUE,"Summary1";#N/A,#N/A,TRUE,"Summary2";#N/A,#N/A,TRUE,"ThreeNorthWindsCenter";#N/A,#N/A,TRUE,"RoyalCenterThree";#N/A,#N/A,TRUE,"PrestonRidgeIIB";#N/A,#N/A,TRUE,"PrestonRidgeIIA";#N/A,#N/A,TRUE,"1355WindwardConcourse";#N/A,#N/A,TRUE,"1000WindwardConcourse";#N/A,#N/A,TRUE,"100WindwardPlaza"}</definedName>
    <definedName name="ooooo" hidden="1">{#N/A,#N/A,FALSE,"Calc";#N/A,#N/A,FALSE,"Sensitivity";#N/A,#N/A,FALSE,"LT Earn.Dil.";#N/A,#N/A,FALSE,"Dil. AVP"}</definedName>
    <definedName name="ope" hidden="1">{"IS",#N/A,FALSE,"IS";"RPTIS",#N/A,FALSE,"RPTIS";"STATS",#N/A,FALSE,"STATS";"CELL",#N/A,FALSE,"CELL";"BS",#N/A,FALSE,"BS"}</definedName>
    <definedName name="OrderTable" localSheetId="1" hidden="1">#REF!</definedName>
    <definedName name="OrderTable" localSheetId="3" hidden="1">#REF!</definedName>
    <definedName name="OrderTable" localSheetId="2" hidden="1">#REF!</definedName>
    <definedName name="OrderTable" hidden="1">#REF!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'P&amp;L'!$A$1:$AE$53</definedName>
    <definedName name="Print_Area_Reset" localSheetId="1">OFFSET(Full_Print,0,0,[8]Essbase!Last_Row)</definedName>
    <definedName name="Print_Area_Reset" localSheetId="3">OFFSET(Full_Print,0,0,[8]Essbase!Last_Row)</definedName>
    <definedName name="Print_Area_Reset" localSheetId="2">OFFSET(Full_Print,0,0,[8]Essbase!Last_Row)</definedName>
    <definedName name="Print_Area_Reset">OFFSET(Full_Print,0,0,[8]Essbase!Last_Row)</definedName>
    <definedName name="ProdForm" localSheetId="1" hidden="1">#REF!</definedName>
    <definedName name="ProdForm" localSheetId="3" hidden="1">#REF!</definedName>
    <definedName name="ProdForm" localSheetId="2" hidden="1">#REF!</definedName>
    <definedName name="ProdForm" hidden="1">#REF!</definedName>
    <definedName name="Product" localSheetId="1" hidden="1">#REF!</definedName>
    <definedName name="Product" localSheetId="3" hidden="1">#REF!</definedName>
    <definedName name="Product" localSheetId="2" hidden="1">#REF!</definedName>
    <definedName name="Product" hidden="1">#REF!</definedName>
    <definedName name="q" hidden="1">{"Summary Schedule",#N/A,FALSE,"Sheet1";"Divisional Support",#N/A,FALSE,"Sheet2";"Corporate Support",#N/A,FALSE,"Sheet3"}</definedName>
    <definedName name="r.CashFlow" hidden="1">'[7]#REF'!$D$34:$J$43</definedName>
    <definedName name="r.Leverage" hidden="1">'[7]#REF'!$D$9:$J$29</definedName>
    <definedName name="r.Liquidity" hidden="1">'[7]#REF'!$P$34:$V$44</definedName>
    <definedName name="r.Market" hidden="1">'[7]#REF'!$D$49:$J$60</definedName>
    <definedName name="r.Profitability" hidden="1">'[7]#REF'!$P$9:$V$21</definedName>
    <definedName name="r.Summary" hidden="1">'[7]#REF'!$P$49:$V$54</definedName>
    <definedName name="RCArea" localSheetId="1" hidden="1">#REF!</definedName>
    <definedName name="RCArea" localSheetId="3" hidden="1">#REF!</definedName>
    <definedName name="RCArea" localSheetId="2" hidden="1">#REF!</definedName>
    <definedName name="RCArea" hidden="1">#REF!</definedName>
    <definedName name="saa" hidden="1">{"IS",#N/A,FALSE,"IS";"RPTIS",#N/A,FALSE,"RPTIS";"STATS",#N/A,FALSE,"STATS";"CELL",#N/A,FALSE,"CELL";"BS",#N/A,FALSE,"BS"}</definedName>
    <definedName name="sasa" hidden="1">{"IS",#N/A,FALSE,"IS";"RPTIS",#N/A,FALSE,"RPTIS";"STATS",#N/A,FALSE,"STATS";"CELL",#N/A,FALSE,"CELL";"BS",#N/A,FALSE,"BS"}</definedName>
    <definedName name="sasa1" hidden="1">{"IS",#N/A,FALSE,"IS";"RPTIS",#N/A,FALSE,"RPTIS";"STATS",#N/A,FALSE,"STATS";"CELL",#N/A,FALSE,"CELL";"BS",#N/A,FALSE,"BS"}</definedName>
    <definedName name="sasasa" hidden="1">{"IS",#N/A,FALSE,"IS";"RPTIS",#N/A,FALSE,"RPTIS";"STATS",#N/A,FALSE,"STATS";"CELL",#N/A,FALSE,"CELL";"BS",#N/A,FALSE,"BS"}</definedName>
    <definedName name="sasasa1" hidden="1">{"IS",#N/A,FALSE,"IS";"RPTIS",#N/A,FALSE,"RPTIS";"STATS",#N/A,FALSE,"STATS";"CELL",#N/A,FALSE,"CELL";"BS",#N/A,FALSE,"BS"}</definedName>
    <definedName name="sdads" localSheetId="1" hidden="1">[9]Assum!#REF!</definedName>
    <definedName name="sdads" localSheetId="3" hidden="1">[9]Assum!#REF!</definedName>
    <definedName name="sdads" localSheetId="2" hidden="1">[9]Assum!#REF!</definedName>
    <definedName name="sdads" hidden="1">[9]Assum!#REF!</definedName>
    <definedName name="sdagfds" hidden="1">{"SUMMARY",#N/A,FALSE,"HS BUDGET"}</definedName>
    <definedName name="sef" localSheetId="1" hidden="1">[3]synthgraph!#REF!</definedName>
    <definedName name="sef" localSheetId="3" hidden="1">[3]synthgraph!#REF!</definedName>
    <definedName name="sef" localSheetId="2" hidden="1">[3]synthgraph!#REF!</definedName>
    <definedName name="sef" hidden="1">[3]synthgraph!#REF!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A" hidden="1">{"IS",#N/A,FALSE,"IS";"RPTIS",#N/A,FALSE,"RPTIS";"STATS",#N/A,FALSE,"STATS";"CELL",#N/A,FALSE,"CELL";"BS",#N/A,FALSE,"BS"}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lver_adj" localSheetId="1" hidden="1">#REF!</definedName>
    <definedName name="solver_adj" localSheetId="3" hidden="1">#REF!</definedName>
    <definedName name="solver_adj" localSheetId="2" hidden="1">#REF!</definedName>
    <definedName name="solver_adj" hidden="1">#REF!</definedName>
    <definedName name="solver_lin" hidden="1">0</definedName>
    <definedName name="solver_num" hidden="1">0</definedName>
    <definedName name="solver_opt" localSheetId="1" hidden="1">[2]REP03CNN!#REF!</definedName>
    <definedName name="solver_opt" localSheetId="3" hidden="1">[2]REP03CNN!#REF!</definedName>
    <definedName name="solver_opt" localSheetId="2" hidden="1">[2]REP03CNN!#REF!</definedName>
    <definedName name="solver_opt" hidden="1">[2]REP03CNN!#REF!</definedName>
    <definedName name="solver_typ" hidden="1">3</definedName>
    <definedName name="solver_val" hidden="1">0.6</definedName>
    <definedName name="sonofbubba" hidden="1">{"Assumptions","Best Case",FALSE,"1999 Assumptions";"Accruals",#N/A,FALSE,"Accruals and Estimates";"Income",#N/A,FALSE,"Budget Reports";"Cash",#N/A,FALSE,"Budget Reports";"BS",#N/A,FALSE,"Budget Reports"}</definedName>
    <definedName name="SpecialPrice" localSheetId="1" hidden="1">#REF!</definedName>
    <definedName name="SpecialPrice" localSheetId="3" hidden="1">#REF!</definedName>
    <definedName name="SpecialPrice" localSheetId="2" hidden="1">#REF!</definedName>
    <definedName name="SpecialPrice" hidden="1">#REF!</definedName>
    <definedName name="ss" hidden="1">{"Summary Schedule",#N/A,FALSE,"Sheet1";"Divisional Support",#N/A,FALSE,"Sheet2";"Corporate Support",#N/A,FALSE,"Sheet3"}</definedName>
    <definedName name="sss" hidden="1">{"Summary Schedule",#N/A,FALSE,"Sheet1";"Divisional Support",#N/A,FALSE,"Sheet2";"Corporate Support",#N/A,FALSE,"Sheet3"}</definedName>
    <definedName name="sssss" hidden="1">{#N/A,#N/A,FALSE,"Calc";#N/A,#N/A,FALSE,"Sensitivity";#N/A,#N/A,FALSE,"LT Earn.Dil.";#N/A,#N/A,FALSE,"Dil. AVP"}</definedName>
    <definedName name="ssssss" hidden="1">{#N/A,#N/A,FALSE,"Time Warner";#N/A,#N/A,FALSE,"Entertainment Group";#N/A,#N/A,FALSE,"EBITDA";#N/A,#N/A,FALSE,"Notes"}</definedName>
    <definedName name="tbl_ProdInfo" localSheetId="1" hidden="1">#REF!</definedName>
    <definedName name="tbl_ProdInfo" localSheetId="3" hidden="1">#REF!</definedName>
    <definedName name="tbl_ProdInfo" localSheetId="2" hidden="1">#REF!</definedName>
    <definedName name="tbl_ProdInfo" hidden="1">#REF!</definedName>
    <definedName name="test1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2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est3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thth" hidden="1">{#N/A,#N/A,FALSE,"Calc";#N/A,#N/A,FALSE,"Sensitivity";#N/A,#N/A,FALSE,"LT Earn.Dil.";#N/A,#N/A,FALSE,"Dil. AVP"}</definedName>
    <definedName name="vmaid" hidden="1">{#VALUE!,#N/A,FALSE,0;#N/A,#N/A,FALSE,0;#N/A,#N/A,FALSE,0;#N/A,#N/A,FALSE,0}</definedName>
    <definedName name="vo" hidden="1">{"consolidated",#N/A,FALSE,"Sheet1";"cms",#N/A,FALSE,"Sheet1";"fse",#N/A,FALSE,"Sheet1"}</definedName>
    <definedName name="wrn.1." hidden="1">{#N/A,#N/A,FALSE,"Calc";#N/A,#N/A,FALSE,"Sensitivity";#N/A,#N/A,FALSE,"LT Earn.Dil.";#N/A,#N/A,FALSE,"Dil. AVP"}</definedName>
    <definedName name="wrn.adj95." hidden="1">{"adj95mult",#N/A,FALSE,"COMPCO";"adj95est",#N/A,FALSE,"COMPCO"}</definedName>
    <definedName name="wrn.all." hidden="1">{#N/A,#N/A,FALSE,"Time Warner";#N/A,#N/A,FALSE,"Entertainment Group";#N/A,#N/A,FALSE,"EBITDA";#N/A,#N/A,FALSE,"Notes"}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ocations." hidden="1">{#N/A,#N/A,FALSE,"SUMM";#N/A,#N/A,FALSE,"TOON";#N/A,#N/A,FALSE,"TOON LA";#N/A,#N/A,FALSE,"CNN";#N/A,#N/A,FALSE,"CNNS";#N/A,#N/A,FALSE,"CNNI";#N/A,#N/A,FALSE,"CNNI";#N/A,#N/A,FALSE,"HN";#N/A,#N/A,FALSE,"TNT";#N/A,#N/A,FALSE,"TNT Asia";#N/A,#N/A,FALSE,"TNTLA";#N/A,#N/A,FALSE,"TEN INT'L"}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EL." hidden="1">{"IS",#N/A,FALSE,"IS";"RPTIS",#N/A,FALSE,"RPTIS";"STATS",#N/A,FALSE,"STATS";"CELL",#N/A,FALSE,"CELL";"BS",#N/A,FALSE,"BS"}</definedName>
    <definedName name="wrn.BEL.1" hidden="1">{"IS",#N/A,FALSE,"IS";"RPTIS",#N/A,FALSE,"RPTIS";"STATS",#N/A,FALSE,"STATS";"CELL",#N/A,FALSE,"CELL";"BS",#N/A,FALSE,"BS"}</definedName>
    <definedName name="wrn.Best._.Case." hidden="1">{"Assumptions","Best Case",FALSE,"1999 Assumptions";"Accruals",#N/A,FALSE,"Accruals and Estimates";"Income",#N/A,FALSE,"Budget Reports";"Cash",#N/A,FALSE,"Budget Reports";"BS",#N/A,FALSE,"Budget Reports"}</definedName>
    <definedName name="wrn.board." hidden="1">{#N/A,#N/A,FALSE,"Jan"}</definedName>
    <definedName name="wrn.bst." hidden="1">{#N/A,#N/A,FALSE,"ASSUMP";#N/A,#N/A,FALSE,"PEN-NPV";#N/A,#N/A,FALSE,"LL-NPV";#N/A,#N/A,FALSE,"CAP-NPV";#N/A,#N/A,FALSE,"SUM-TOTAL";#N/A,#N/A,FALSE,"SUM-SS";#N/A,#N/A,FALSE,"SUM-H";#N/A,#N/A,FALSE,"SUM-H"}</definedName>
    <definedName name="wrn.cg." hidden="1">{#N/A,#N/A,FALSE,"ASSUMP";#N/A,#N/A,FALSE,"PEN-NPV";#N/A,#N/A,FALSE,"LL-NPV";#N/A,#N/A,FALSE,"CAP-NPV";#N/A,#N/A,FALSE,"SUM-TOTAL";#N/A,#N/A,FALSE,"SUM-SS";#N/A,#N/A,FALSE,"SUM-H";#N/A,#N/A,FALSE,"SUM-H"}</definedName>
    <definedName name="wrn.clientcopy." hidden="1">{"WACC_clientcopy",#N/A,FALSE,"Inputs";"Beta_clientcopy",#N/A,FALSE,"Inputs";"SCF_clientcopy",#N/A,FALSE,"Inputs";"ProBS_clientcopy",#N/A,FALSE,"Inputs";"BS_clientcopy",#N/A,FALSE,"Inputs";"ProIS_clientcopy",#N/A,FALSE,"Inputs";"IS_clientcopy",#N/A,FALSE,"Inputs";"Ratios_clientcopy",#N/A,FALSE,"Ratios"}</definedName>
    <definedName name="wrn.COMPCO." hidden="1">{"Page1",#N/A,FALSE,"CompCo";"Page2",#N/A,FALSE,"CompCo"}</definedName>
    <definedName name="wrn.Complete." hidden="1">{#N/A,#N/A,TRUE,"DCF Summary";#N/A,#N/A,TRUE,"Casema";#N/A,#N/A,TRUE,"UK";#N/A,#N/A,TRUE,"RCF";#N/A,#N/A,TRUE,"Intercable CZ";#N/A,#N/A,TRUE,"Interkabel P";#N/A,#N/A,TRUE,"LBO-Total";#N/A,#N/A,TRUE,"LBO-Casema"}</definedName>
    <definedName name="wrn.Consolidation." hidden="1">{#N/A,#N/A,FALSE,"1995-Augfore";#N/A,#N/A,FALSE,"1996-Budget";#N/A,#N/A,FALSE,"1997-PLAN";#N/A,#N/A,FALSE,"1998-PLAN";#N/A,#N/A,FALSE,"Consolidated";#N/A,#N/A,FALSE,"Detail"}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DCF." hidden="1">{"DCF1",#N/A,FALSE,"SIERRA DCF";"MATRIX1",#N/A,FALSE,"SIERRA DCF"}</definedName>
    <definedName name="wrn.DCF._.Only." hidden="1">{#N/A,#N/A,FALSE,"DCF Summary";#N/A,#N/A,FALSE,"Casema";#N/A,#N/A,FALSE,"Casema NoTel";#N/A,#N/A,FALSE,"UK";#N/A,#N/A,FALSE,"RCF";#N/A,#N/A,FALSE,"Intercable CZ";#N/A,#N/A,FALSE,"Interkabel P"}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filecopy." hidden="1">{"WACC_filecopy",#N/A,FALSE,"Inputs";"Beta_filecopy",#N/A,FALSE,"Inputs";"SCF_filecopy",#N/A,FALSE,"Inputs";"ProBS_filecopy",#N/A,FALSE,"Inputs";"BS_filecopy",#N/A,FALSE,"Inputs";"ProIS_filecopy",#N/A,FALSE,"Inputs";"IS_filecopy",#N/A,FALSE,"Inputs"}</definedName>
    <definedName name="wrn.Final._.Report." hidden="1">{#N/A,#N/A,FALSE,"Revised '98 Report";#N/A,#N/A,FALSE,"Chgs";#N/A,#N/A,FALSE,"DB1Report"}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ull._.Report." hidden="1">{#N/A,#N/A,TRUE,"Income Statement";#N/A,#N/A,TRUE,"Gas Assumptions";#N/A,#N/A,TRUE,"DCF";#N/A,#N/A,TRUE,"Depreciation Matrix";#N/A,#N/A,TRUE,"Matrix";#N/A,#N/A,TRUE,"Matrix_Perpetuity"}</definedName>
    <definedName name="wrn.FY97SBP." hidden="1">{#N/A,#N/A,FALSE,"FY97";#N/A,#N/A,FALSE,"FY98";#N/A,#N/A,FALSE,"FY99";#N/A,#N/A,FALSE,"FY00";#N/A,#N/A,FALSE,"FY01"}</definedName>
    <definedName name="wrn.george.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imfwg." hidden="1">{"load",#N/A,FALSE,"I&amp;MFWG";"cost",#N/A,FALSE,"I&amp;MFWG"}</definedName>
    <definedName name="wrn.income._.statement." hidden="1">{"income statement",#N/A,FALSE,"ATLAS-A"}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id._.Case._.Fiancials." hidden="1">{"Assumptions","Mid Case",TRUE,"1999 Assumptions";"Accruals",#N/A,TRUE,"Accruals and Estimates";"Income",#N/A,TRUE,"Budget Reports";"Cash",#N/A,TRUE,"Budget Reports";"BS",#N/A,TRUE,"Budget Reports"}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.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REP." hidden="1">{"PRINTREP",#N/A,FALSE,"Sheet1"}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SULTS." hidden="1">{#N/A,#N/A,FALSE,"HMF";#N/A,#N/A,FALSE,"FACIL";#N/A,#N/A,FALSE,"HMFINANCE";#N/A,#N/A,FALSE,"HMEUROPE";#N/A,#N/A,FALSE,"HHAB CONSO";#N/A,#N/A,FALSE,"PAB";#N/A,#N/A,FALSE,"MMC";#N/A,#N/A,FALSE,"THAI";#N/A,#N/A,FALSE,"SINPA";#N/A,#N/A,FALSE,"POLAND"}</definedName>
    <definedName name="wrn.Return._.on._.Capital." hidden="1">{"Summary Schedule",#N/A,FALSE,"Sheet1";"Divisional Support",#N/A,FALSE,"Sheet2";"Corporate Support",#N/A,FALSE,"Sheet3"}</definedName>
    <definedName name="wrn.sales." hidden="1">{"sales",#N/A,FALSE,"Sales";"sales existing",#N/A,FALSE,"Sales";"sales rd1",#N/A,FALSE,"Sales";"sales rd2",#N/A,FALSE,"Sales"}</definedName>
    <definedName name="wrn.SB_PRES." hidden="1">{#N/A,#N/A,TRUE,"Sheet16"}</definedName>
    <definedName name="wrn.Standard." hidden="1">{"STANDARD",#N/A,FALSE,"HS BUDGET"}</definedName>
    <definedName name="wrn.Standard._1" hidden="1">{"STANDARD",#N/A,FALSE,"HS BUDGET"}</definedName>
    <definedName name="wrn.Standard._2" hidden="1">{"STANDARD",#N/A,FALSE,"HS BUDGET"}</definedName>
    <definedName name="wrn.Standard._3" hidden="1">{"STANDARD",#N/A,FALSE,"HS BUDGET"}</definedName>
    <definedName name="wrn.Standard2." hidden="1">{"STANDARD",#N/A,FALSE,"HS BUDGET"}</definedName>
    <definedName name="wrn.Standard2._1" hidden="1">{"STANDARD",#N/A,FALSE,"HS BUDGET"}</definedName>
    <definedName name="wrn.Standard2._2" hidden="1">{"STANDARD",#N/A,FALSE,"HS BUDGET"}</definedName>
    <definedName name="wrn.Standard2._3" hidden="1">{"STANDARD",#N/A,FALSE,"HS BUDGET"}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{"SUMMARY",#N/A,FALSE,"HS BUDGET"}</definedName>
    <definedName name="wrn.Summary._1" hidden="1">{"SUMMARY",#N/A,FALSE,"HS BUDGET"}</definedName>
    <definedName name="wrn.Summary._2" hidden="1">{"SUMMARY",#N/A,FALSE,"HS BUDGET"}</definedName>
    <definedName name="wrn.Summary._3" hidden="1">{"SUMMARY",#N/A,FALSE,"HS BUDGET"}</definedName>
    <definedName name="wrn.Summary2." hidden="1">{"SUMMARY",#N/A,FALSE,"HS BUDGET"}</definedName>
    <definedName name="wrn.Summary2._1" hidden="1">{"SUMMARY",#N/A,FALSE,"HS BUDGET"}</definedName>
    <definedName name="wrn.Summary2._2" hidden="1">{"SUMMARY",#N/A,FALSE,"HS BUDGET"}</definedName>
    <definedName name="wrn.Summary2._3" hidden="1">{"SUMMARY",#N/A,FALSE,"HS BUDGET"}</definedName>
    <definedName name="wrn.test." hidden="1">{"test2",#N/A,TRUE,"Prices"}</definedName>
    <definedName name="wrn.Topman." hidden="1">{"TOPMAN",#N/A,FALSE,"HS BUDGET"}</definedName>
    <definedName name="wrn.Topman._1" hidden="1">{"TOPMAN",#N/A,FALSE,"HS BUDGET"}</definedName>
    <definedName name="wrn.Topman._2" hidden="1">{"TOPMAN",#N/A,FALSE,"HS BUDGET"}</definedName>
    <definedName name="wrn.Topman._3" hidden="1">{"TOPMAN",#N/A,FALSE,"HS BUDGET"}</definedName>
    <definedName name="wrn.Topman2." hidden="1">{"TOPMAN",#N/A,FALSE,"HS BUDGET"}</definedName>
    <definedName name="wrn.Topman2._1" hidden="1">{"TOPMAN",#N/A,FALSE,"HS BUDGET"}</definedName>
    <definedName name="wrn.Topman2._2" hidden="1">{"TOPMAN",#N/A,FALSE,"HS BUDGET"}</definedName>
    <definedName name="wrn.Topman2._3" hidden="1">{"TOPMAN",#N/A,FALSE,"HS BUDGET"}</definedName>
    <definedName name="wrn.Turner01." hidden="1">{#N/A,#N/A,TRUE,"Summary1";#N/A,#N/A,TRUE,"Inforum per Lease";#N/A,#N/A,TRUE,"CentTowerLL 8-26 Lower";#N/A,#N/A,TRUE,"CentCounter 9-8 Lower";#N/A,#N/A,TRUE,"CentTowerLL 9-17";#N/A,#N/A,TRUE,"CentTowerLL 9-17 B"}</definedName>
    <definedName name="wrn.Turner13." hidden="1">{#N/A,#N/A,TRUE,"Summary1";#N/A,#N/A,TRUE,"CentTowerLL 9-17 B$25";#N/A,#N/A,TRUE,"Cent$25EBITDA";#N/A,#N/A,TRUE,"CentTowerLL 9-17 B$25 extra 6";#N/A,#N/A,TRUE,"Cent$25EBITDA extra 6"}</definedName>
    <definedName name="wrn.TurnerSum03." hidden="1">{#N/A,#N/A,TRUE,"Summary3";#N/A,#N/A,TRUE,"ASis";#N/A,#N/A,TRUE,"ExpandLY2"}</definedName>
    <definedName name="wrn.TurnerSum04." hidden="1">{#N/A,#N/A,TRUE,"Summary4";#N/A,#N/A,TRUE,"TerminationA";#N/A,#N/A,TRUE,"TerminationB"}</definedName>
    <definedName name="wrn.TurnerSummary02." hidden="1">{#N/A,#N/A,TRUE,"Summary2";#N/A,#N/A,TRUE,"Noexpand$1710YR";#N/A,#N/A,TRUE,"NoExpand$18.5512YR"}</definedName>
    <definedName name="wrn.USW." hidden="1">{"IS",#N/A,FALSE,"IS";"RPTIS",#N/A,FALSE,"RPTIS";"STATS",#N/A,FALSE,"STATS";"BS",#N/A,FALSE,"BS"}</definedName>
    <definedName name="wrn.USW.1" hidden="1">{"IS",#N/A,FALSE,"IS";"RPTIS",#N/A,FALSE,"RPTIS";"STATS",#N/A,FALSE,"STATS";"BS",#N/A,FALSE,"BS"}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working." hidden="1">{#N/A,#N/A,FALSE,"Jan"}</definedName>
    <definedName name="wrn.Workings." hidden="1">{"WORKINGS",#N/A,FALSE,"HS BUDGET"}</definedName>
    <definedName name="wrn.Workings._1" hidden="1">{"WORKINGS",#N/A,FALSE,"HS BUDGET"}</definedName>
    <definedName name="wrn.Workings._2" hidden="1">{"WORKINGS",#N/A,FALSE,"HS BUDGET"}</definedName>
    <definedName name="wrn.Workings._3" hidden="1">{"WORKINGS",#N/A,FALSE,"HS BUDGET"}</definedName>
    <definedName name="wrn.workings2." hidden="1">{"WORKINGS",#N/A,FALSE,"HS BUDGET"}</definedName>
    <definedName name="wrn.workings2._1" hidden="1">{"WORKINGS",#N/A,FALSE,"HS BUDGET"}</definedName>
    <definedName name="wrn.workings2._2" hidden="1">{"WORKINGS",#N/A,FALSE,"HS BUDGET"}</definedName>
    <definedName name="wrn.workings2._3" hidden="1">{"WORKINGS",#N/A,FALSE,"HS BUDGET"}</definedName>
    <definedName name="wrn.worst._.Case" hidden="1">{"Assumptions","Best Case",FALSE,"1999 Assumptions";"Accruals",#N/A,FALSE,"Accruals and Estimates";"Income",#N/A,FALSE,"Budget Reports";"Cash",#N/A,FALSE,"Budget Reports";"BS",#N/A,FALSE,"Budget Reports"}</definedName>
    <definedName name="wrn.Worst._.Case._.Financials." hidden="1">{"Assumptions","Worst Case",TRUE,"1999 Assumptions";"Accruals",#N/A,TRUE,"Accruals and Estimates";"Income",#N/A,TRUE,"Budget Reports";"Cash",#N/A,TRUE,"Budget Reports";"BS",#N/A,TRUE,"Budget Reports"}</definedName>
    <definedName name="wrn.xrates." hidden="1">{#N/A,#N/A,FALSE,"1996";#N/A,#N/A,FALSE,"1995";#N/A,#N/A,FALSE,"1994"}</definedName>
    <definedName name="wrn1.bst" hidden="1">{#N/A,#N/A,FALSE,"ASSUMP";#N/A,#N/A,FALSE,"PEN-NPV";#N/A,#N/A,FALSE,"LL-NPV";#N/A,#N/A,FALSE,"CAP-NPV";#N/A,#N/A,FALSE,"SUM-TOTAL";#N/A,#N/A,FALSE,"SUM-SS";#N/A,#N/A,FALSE,"SUM-H";#N/A,#N/A,FALSE,"SUM-H"}</definedName>
    <definedName name="wrn1.cg" hidden="1">{#N/A,#N/A,FALSE,"ASSUMP";#N/A,#N/A,FALSE,"PEN-NPV";#N/A,#N/A,FALSE,"LL-NPV";#N/A,#N/A,FALSE,"CAP-NPV";#N/A,#N/A,FALSE,"SUM-TOTAL";#N/A,#N/A,FALSE,"SUM-SS";#N/A,#N/A,FALSE,"SUM-H";#N/A,#N/A,FALSE,"SUM-H"}</definedName>
    <definedName name="wrn1.Final._.Report" hidden="1">{#N/A,#N/A,FALSE,"Revised '98 Report";#N/A,#N/A,FALSE,"Chgs";#N/A,#N/A,FALSE,"DB1Report"}</definedName>
    <definedName name="wrn1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bst" hidden="1">{#N/A,#N/A,FALSE,"ASSUMP";#N/A,#N/A,FALSE,"PEN-NPV";#N/A,#N/A,FALSE,"LL-NPV";#N/A,#N/A,FALSE,"CAP-NPV";#N/A,#N/A,FALSE,"SUM-TOTAL";#N/A,#N/A,FALSE,"SUM-SS";#N/A,#N/A,FALSE,"SUM-H";#N/A,#N/A,FALSE,"SUM-H"}</definedName>
    <definedName name="wrn3.cg" hidden="1">{#N/A,#N/A,FALSE,"ASSUMP";#N/A,#N/A,FALSE,"PEN-NPV";#N/A,#N/A,FALSE,"LL-NPV";#N/A,#N/A,FALSE,"CAP-NPV";#N/A,#N/A,FALSE,"SUM-TOTAL";#N/A,#N/A,FALSE,"SUM-SS";#N/A,#N/A,FALSE,"SUM-H";#N/A,#N/A,FALSE,"SUM-H"}</definedName>
    <definedName name="wrn3.Final._.Report" hidden="1">{#N/A,#N/A,FALSE,"Revised '98 Report";#N/A,#N/A,FALSE,"Chgs";#N/A,#N/A,FALSE,"DB1Report"}</definedName>
    <definedName name="wrn3.george" hidden="1">{#N/A,#N/A,FALSE,"ASSUMP";#N/A,#N/A,FALSE,"SUM-TOTAL";#N/A,#N/A,FALSE,"REV &amp; COST-TOT";#N/A,#N/A,FALSE,"SUM-SS";#N/A,#N/A,FALSE,"REV &amp; COST-SS";#N/A,#N/A,FALSE,"DEMAND-SS";#N/A,#N/A,FALSE,"SUM-H";#N/A,#N/A,FALSE,"REV &amp; COST-H";#N/A,#N/A,FALSE,"DEMAND-H";#N/A,#N/A,FALSE,"CAPITAL";#N/A,#N/A,FALSE,"inside_wire";#N/A,#N/A,FALSE,"svcprov"}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wwwww" hidden="1">{"Summary Schedule",#N/A,FALSE,"Sheet1";"Divisional Support",#N/A,FALSE,"Sheet2";"Corporate Support",#N/A,FALSE,"Sheet3"}</definedName>
    <definedName name="x" hidden="1">{#N/A,#N/A,FALSE,"1995-Augfore";#N/A,#N/A,FALSE,"1996-Budget";#N/A,#N/A,FALSE,"1997-PLAN";#N/A,#N/A,FALSE,"1998-PLAN";#N/A,#N/A,FALSE,"Consolidated";#N/A,#N/A,FALSE,"Detail"}</definedName>
    <definedName name="xx" hidden="1">{"Summary Schedule",#N/A,FALSE,"Sheet1";"Divisional Support",#N/A,FALSE,"Sheet2";"Corporate Support",#N/A,FALSE,"Sheet3"}</definedName>
    <definedName name="xxx" hidden="1">{"Summary Schedule",#N/A,FALSE,"Sheet1";"Divisional Support",#N/A,FALSE,"Sheet2";"Corporate Support",#N/A,FALSE,"Sheet3"}</definedName>
    <definedName name="xxxx" hidden="1">{"Summary Schedule",#N/A,FALSE,"Sheet1";"Divisional Support",#N/A,FALSE,"Sheet2";"Corporate Support",#N/A,FALSE,"Sheet3"}</definedName>
    <definedName name="xxxxx" hidden="1">{"Summary Schedule",#N/A,FALSE,"Sheet1";"Divisional Support",#N/A,FALSE,"Sheet2";"Corporate Support",#N/A,FALSE,"Sheet3"}</definedName>
    <definedName name="ypskj" hidden="1">{0,#N/A,FALSE,0;0,#N/A,FALSE,0;0,#N/A,FALSE,0}</definedName>
    <definedName name="z" hidden="1">{"consolidated",#N/A,FALSE,"Sheet1";"cms",#N/A,FALSE,"Sheet1";"fse",#N/A,FALSE,"Sheet1"}</definedName>
    <definedName name="zaq" hidden="1">{#N/A,#N/A,FALSE,"Calc";#N/A,#N/A,FALSE,"Sensitivity";#N/A,#N/A,FALSE,"LT Earn.Dil.";#N/A,#N/A,FALSE,"Dil. AVP"}</definedName>
    <definedName name="zer" hidden="1">{#N/A,#N/A,FALSE,"Calc";#N/A,#N/A,FALSE,"Sensitivity";#N/A,#N/A,FALSE,"LT Earn.Dil.";#N/A,#N/A,FALSE,"Dil. AVP"}</definedName>
    <definedName name="zx" hidden="1">{#N/A,#N/A,FALSE,"1995-Augfore";#N/A,#N/A,FALSE,"1996-Budget";#N/A,#N/A,FALSE,"1997-PLAN";#N/A,#N/A,FALSE,"1998-PLAN";#N/A,#N/A,FALSE,"Consolidated";#N/A,#N/A,FALSE,"Detail"}</definedName>
    <definedName name="zz" hidden="1">{"Summary Schedule",#N/A,FALSE,"Sheet1";"Divisional Support",#N/A,FALSE,"Sheet2";"Corporate Support",#N/A,FALSE,"Sheet3"}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" i="1" l="1"/>
  <c r="AB45" i="1"/>
  <c r="T45" i="1"/>
  <c r="AA45" i="1"/>
  <c r="T66" i="7"/>
  <c r="T76" i="7"/>
  <c r="T83" i="7"/>
  <c r="T85" i="7"/>
  <c r="T88" i="7"/>
  <c r="T89" i="7"/>
  <c r="AB55" i="1"/>
  <c r="AA55" i="1"/>
  <c r="S83" i="7"/>
  <c r="R83" i="7"/>
  <c r="Q83" i="7"/>
  <c r="P83" i="7"/>
  <c r="O83" i="7"/>
  <c r="N83" i="7"/>
  <c r="M83" i="7"/>
  <c r="L83" i="7"/>
  <c r="K83" i="7"/>
  <c r="J83" i="7"/>
  <c r="I83" i="7"/>
  <c r="H83" i="7"/>
  <c r="S76" i="7"/>
  <c r="R76" i="7"/>
  <c r="Q76" i="7"/>
  <c r="P76" i="7"/>
  <c r="O76" i="7"/>
  <c r="N76" i="7"/>
  <c r="M76" i="7"/>
  <c r="L76" i="7"/>
  <c r="K76" i="7"/>
  <c r="J76" i="7"/>
  <c r="I76" i="7"/>
  <c r="H76" i="7"/>
  <c r="S66" i="7"/>
  <c r="R66" i="7"/>
  <c r="Q66" i="7"/>
  <c r="P66" i="7"/>
  <c r="O66" i="7"/>
  <c r="N66" i="7"/>
  <c r="M66" i="7"/>
  <c r="L66" i="7"/>
  <c r="K66" i="7"/>
  <c r="J66" i="7"/>
  <c r="I66" i="7"/>
  <c r="H66" i="7"/>
  <c r="T37" i="7"/>
  <c r="T40" i="7"/>
  <c r="T42" i="7"/>
  <c r="T58" i="7"/>
  <c r="S37" i="7"/>
  <c r="S40" i="7"/>
  <c r="S42" i="7"/>
  <c r="S58" i="7"/>
  <c r="R37" i="7"/>
  <c r="R40" i="7"/>
  <c r="R42" i="7"/>
  <c r="R58" i="7"/>
  <c r="Q37" i="7"/>
  <c r="Q40" i="7"/>
  <c r="Q42" i="7"/>
  <c r="Q58" i="7"/>
  <c r="P37" i="7"/>
  <c r="P40" i="7"/>
  <c r="P42" i="7"/>
  <c r="P58" i="7"/>
  <c r="O37" i="7"/>
  <c r="O40" i="7"/>
  <c r="O42" i="7"/>
  <c r="O58" i="7"/>
  <c r="N37" i="7"/>
  <c r="N40" i="7"/>
  <c r="N42" i="7"/>
  <c r="N58" i="7"/>
  <c r="M37" i="7"/>
  <c r="M40" i="7"/>
  <c r="M42" i="7"/>
  <c r="M58" i="7"/>
  <c r="L37" i="7"/>
  <c r="L40" i="7"/>
  <c r="L42" i="7"/>
  <c r="L58" i="7"/>
  <c r="K37" i="7"/>
  <c r="K40" i="7"/>
  <c r="K42" i="7"/>
  <c r="K58" i="7"/>
  <c r="J37" i="7"/>
  <c r="J40" i="7"/>
  <c r="J42" i="7"/>
  <c r="J58" i="7"/>
  <c r="I37" i="7"/>
  <c r="I40" i="7"/>
  <c r="I42" i="7"/>
  <c r="I58" i="7"/>
  <c r="H37" i="7"/>
  <c r="H40" i="7"/>
  <c r="H42" i="7"/>
  <c r="H58" i="7"/>
  <c r="C59" i="1"/>
  <c r="AB36" i="1"/>
  <c r="AA36" i="1"/>
  <c r="W50" i="1"/>
  <c r="W49" i="1"/>
  <c r="W48" i="1"/>
  <c r="W47" i="1"/>
  <c r="W46" i="1"/>
  <c r="W44" i="1"/>
  <c r="W43" i="1"/>
  <c r="W41" i="1"/>
  <c r="W40" i="1"/>
  <c r="W36" i="1"/>
  <c r="AB41" i="1"/>
  <c r="AB43" i="1"/>
  <c r="AB44" i="1"/>
  <c r="AB46" i="1"/>
  <c r="AB47" i="1"/>
  <c r="AB48" i="1"/>
  <c r="AB49" i="1"/>
  <c r="AB50" i="1"/>
  <c r="AB51" i="1"/>
  <c r="AB52" i="1"/>
  <c r="T41" i="1"/>
  <c r="AA41" i="1"/>
  <c r="T43" i="1"/>
  <c r="AA43" i="1"/>
  <c r="T44" i="1"/>
  <c r="AA44" i="1"/>
  <c r="T46" i="1"/>
  <c r="AA46" i="1"/>
  <c r="T47" i="1"/>
  <c r="AA47" i="1"/>
  <c r="T48" i="1"/>
  <c r="AA48" i="1"/>
  <c r="T49" i="1"/>
  <c r="AA49" i="1"/>
  <c r="T50" i="1"/>
  <c r="AA50" i="1"/>
  <c r="AA51" i="1"/>
  <c r="AA52" i="1"/>
  <c r="AC52" i="1"/>
  <c r="AC51" i="1"/>
  <c r="AC50" i="1"/>
  <c r="AC49" i="1"/>
  <c r="AC48" i="1"/>
  <c r="AC47" i="1"/>
  <c r="AC46" i="1"/>
  <c r="AC45" i="1"/>
  <c r="AC44" i="1"/>
  <c r="AC43" i="1"/>
  <c r="AC41" i="1"/>
  <c r="AB40" i="1"/>
  <c r="T40" i="1"/>
  <c r="AA40" i="1"/>
  <c r="AC40" i="1"/>
  <c r="H85" i="7"/>
  <c r="H88" i="7"/>
  <c r="H89" i="7"/>
  <c r="I87" i="7"/>
  <c r="I85" i="7"/>
  <c r="I88" i="7"/>
  <c r="I89" i="7"/>
  <c r="J87" i="7"/>
  <c r="J85" i="7"/>
  <c r="J88" i="7"/>
  <c r="J89" i="7"/>
  <c r="K87" i="7"/>
  <c r="K85" i="7"/>
  <c r="K88" i="7"/>
  <c r="K89" i="7"/>
  <c r="L87" i="7"/>
  <c r="L85" i="7"/>
  <c r="L88" i="7"/>
  <c r="L89" i="7"/>
  <c r="M87" i="7"/>
  <c r="M85" i="7"/>
  <c r="M88" i="7"/>
  <c r="M89" i="7"/>
  <c r="N87" i="7"/>
  <c r="N85" i="7"/>
  <c r="N88" i="7"/>
  <c r="N89" i="7"/>
  <c r="O87" i="7"/>
  <c r="O85" i="7"/>
  <c r="O88" i="7"/>
  <c r="O89" i="7"/>
  <c r="P87" i="7"/>
  <c r="P85" i="7"/>
  <c r="P88" i="7"/>
  <c r="P89" i="7"/>
  <c r="Q87" i="7"/>
  <c r="Q85" i="7"/>
  <c r="Q88" i="7"/>
  <c r="Q89" i="7"/>
  <c r="R87" i="7"/>
  <c r="R85" i="7"/>
  <c r="R88" i="7"/>
  <c r="R89" i="7"/>
  <c r="S87" i="7"/>
  <c r="S85" i="7"/>
  <c r="S88" i="7"/>
  <c r="S89" i="7"/>
  <c r="T60" i="1"/>
  <c r="T59" i="1"/>
  <c r="V14" i="4"/>
  <c r="K60" i="1"/>
  <c r="S60" i="1"/>
  <c r="V60" i="1"/>
  <c r="U60" i="1"/>
  <c r="W60" i="1"/>
  <c r="Y60" i="1"/>
  <c r="X60" i="1"/>
  <c r="AA60" i="1"/>
  <c r="AB60" i="1"/>
  <c r="AC60" i="1"/>
  <c r="W59" i="1"/>
  <c r="V75" i="4"/>
  <c r="K45" i="1"/>
  <c r="S45" i="1"/>
  <c r="W17" i="1"/>
  <c r="AB17" i="1"/>
  <c r="T17" i="1"/>
  <c r="AA17" i="1"/>
  <c r="AC17" i="1"/>
  <c r="T10" i="1"/>
  <c r="AA10" i="1"/>
  <c r="W10" i="1"/>
  <c r="AB10" i="1"/>
  <c r="AC10" i="1"/>
  <c r="W30" i="1"/>
  <c r="AB30" i="1"/>
  <c r="T30" i="1"/>
  <c r="AA30" i="1"/>
  <c r="AC30" i="1"/>
  <c r="T29" i="1"/>
  <c r="AA29" i="1"/>
  <c r="W29" i="1"/>
  <c r="AB29" i="1"/>
  <c r="AC29" i="1"/>
  <c r="T27" i="1"/>
  <c r="AA27" i="1"/>
  <c r="W27" i="1"/>
  <c r="AB27" i="1"/>
  <c r="AC27" i="1"/>
  <c r="V52" i="4"/>
  <c r="V54" i="4"/>
  <c r="V53" i="4"/>
  <c r="K30" i="1"/>
  <c r="S30" i="1"/>
  <c r="Y30" i="1"/>
  <c r="X30" i="1"/>
  <c r="V51" i="4"/>
  <c r="K29" i="1"/>
  <c r="S29" i="1"/>
  <c r="Y29" i="1"/>
  <c r="X29" i="1"/>
  <c r="V50" i="4"/>
  <c r="K28" i="1"/>
  <c r="S28" i="1"/>
  <c r="W28" i="1"/>
  <c r="Y28" i="1"/>
  <c r="X28" i="1"/>
  <c r="V30" i="1"/>
  <c r="U30" i="1"/>
  <c r="V29" i="1"/>
  <c r="U29" i="1"/>
  <c r="T28" i="1"/>
  <c r="V28" i="1"/>
  <c r="U28" i="1"/>
  <c r="V49" i="4"/>
  <c r="K27" i="1"/>
  <c r="S27" i="1"/>
  <c r="Y27" i="1"/>
  <c r="X27" i="1"/>
  <c r="V27" i="1"/>
  <c r="U27" i="1"/>
  <c r="W26" i="1"/>
  <c r="W25" i="1"/>
  <c r="W24" i="1"/>
  <c r="W18" i="1"/>
  <c r="W16" i="1"/>
  <c r="V38" i="4"/>
  <c r="K17" i="1"/>
  <c r="S17" i="1"/>
  <c r="Y17" i="1"/>
  <c r="X17" i="1"/>
  <c r="W12" i="1"/>
  <c r="W11" i="1"/>
  <c r="V26" i="4"/>
  <c r="K10" i="1"/>
  <c r="S10" i="1"/>
  <c r="Y10" i="1"/>
  <c r="X10" i="1"/>
  <c r="W9" i="1"/>
  <c r="T36" i="1"/>
  <c r="V49" i="7"/>
  <c r="O27" i="1"/>
  <c r="Q27" i="1"/>
  <c r="P27" i="1"/>
  <c r="T26" i="1"/>
  <c r="T25" i="1"/>
  <c r="T24" i="1"/>
  <c r="T18" i="1"/>
  <c r="T16" i="1"/>
  <c r="V17" i="1"/>
  <c r="U17" i="1"/>
  <c r="V10" i="1"/>
  <c r="U10" i="1"/>
  <c r="T12" i="1"/>
  <c r="T11" i="1"/>
  <c r="T9" i="1"/>
  <c r="V14" i="7"/>
  <c r="O60" i="1"/>
  <c r="Q60" i="1"/>
  <c r="P60" i="1"/>
  <c r="V10" i="7"/>
  <c r="O59" i="1"/>
  <c r="V14" i="5"/>
  <c r="L60" i="1"/>
  <c r="N60" i="1"/>
  <c r="M60" i="1"/>
  <c r="V10" i="5"/>
  <c r="L59" i="1"/>
  <c r="V10" i="4"/>
  <c r="K59" i="1"/>
  <c r="V88" i="7"/>
  <c r="V87" i="7"/>
  <c r="V89" i="7"/>
  <c r="O55" i="1"/>
  <c r="V82" i="7"/>
  <c r="O50" i="1"/>
  <c r="V81" i="7"/>
  <c r="O49" i="1"/>
  <c r="V79" i="7"/>
  <c r="V80" i="7"/>
  <c r="O48" i="1"/>
  <c r="V78" i="7"/>
  <c r="O47" i="1"/>
  <c r="V69" i="7"/>
  <c r="O46" i="1"/>
  <c r="V75" i="7"/>
  <c r="O45" i="1"/>
  <c r="V74" i="7"/>
  <c r="O44" i="1"/>
  <c r="V68" i="7"/>
  <c r="O43" i="1"/>
  <c r="V66" i="7"/>
  <c r="O41" i="1"/>
  <c r="O40" i="1"/>
  <c r="V87" i="5"/>
  <c r="V88" i="5"/>
  <c r="V89" i="5"/>
  <c r="L55" i="1"/>
  <c r="V82" i="5"/>
  <c r="L50" i="1"/>
  <c r="V81" i="5"/>
  <c r="L49" i="1"/>
  <c r="V79" i="5"/>
  <c r="V80" i="5"/>
  <c r="L48" i="1"/>
  <c r="V78" i="5"/>
  <c r="L47" i="1"/>
  <c r="V69" i="5"/>
  <c r="L46" i="1"/>
  <c r="V75" i="5"/>
  <c r="L45" i="1"/>
  <c r="V74" i="5"/>
  <c r="L44" i="1"/>
  <c r="V68" i="5"/>
  <c r="L43" i="1"/>
  <c r="V66" i="5"/>
  <c r="L41" i="1"/>
  <c r="L40" i="1"/>
  <c r="V66" i="4"/>
  <c r="K41" i="1"/>
  <c r="V68" i="4"/>
  <c r="K43" i="1"/>
  <c r="V74" i="4"/>
  <c r="K44" i="1"/>
  <c r="V69" i="4"/>
  <c r="K46" i="1"/>
  <c r="V78" i="4"/>
  <c r="K47" i="1"/>
  <c r="V79" i="4"/>
  <c r="V80" i="4"/>
  <c r="K48" i="1"/>
  <c r="V81" i="4"/>
  <c r="K49" i="1"/>
  <c r="V82" i="4"/>
  <c r="K50" i="1"/>
  <c r="K51" i="1"/>
  <c r="K52" i="1"/>
  <c r="V87" i="4"/>
  <c r="V88" i="4"/>
  <c r="V89" i="4"/>
  <c r="K55" i="1"/>
  <c r="K40" i="1"/>
  <c r="V58" i="7"/>
  <c r="O36" i="1"/>
  <c r="V52" i="7"/>
  <c r="V53" i="7"/>
  <c r="V54" i="7"/>
  <c r="O30" i="1"/>
  <c r="V51" i="7"/>
  <c r="O29" i="1"/>
  <c r="V50" i="7"/>
  <c r="O28" i="1"/>
  <c r="V48" i="7"/>
  <c r="O26" i="1"/>
  <c r="V55" i="7"/>
  <c r="O25" i="1"/>
  <c r="V47" i="7"/>
  <c r="O24" i="1"/>
  <c r="V58" i="5"/>
  <c r="L36" i="1"/>
  <c r="V52" i="5"/>
  <c r="V53" i="5"/>
  <c r="V54" i="5"/>
  <c r="L30" i="1"/>
  <c r="V51" i="5"/>
  <c r="L29" i="1"/>
  <c r="V50" i="5"/>
  <c r="L28" i="1"/>
  <c r="V49" i="5"/>
  <c r="L27" i="1"/>
  <c r="V48" i="5"/>
  <c r="L26" i="1"/>
  <c r="V55" i="5"/>
  <c r="L25" i="1"/>
  <c r="V47" i="5"/>
  <c r="L24" i="1"/>
  <c r="V39" i="7"/>
  <c r="O18" i="1"/>
  <c r="V38" i="7"/>
  <c r="O17" i="1"/>
  <c r="V37" i="7"/>
  <c r="O16" i="1"/>
  <c r="V29" i="7"/>
  <c r="O12" i="1"/>
  <c r="V28" i="7"/>
  <c r="O11" i="1"/>
  <c r="V26" i="7"/>
  <c r="O10" i="1"/>
  <c r="V22" i="7"/>
  <c r="O9" i="1"/>
  <c r="V39" i="5"/>
  <c r="L18" i="1"/>
  <c r="V38" i="5"/>
  <c r="L17" i="1"/>
  <c r="V37" i="5"/>
  <c r="L16" i="1"/>
  <c r="V29" i="5"/>
  <c r="L12" i="1"/>
  <c r="V28" i="5"/>
  <c r="L11" i="1"/>
  <c r="V26" i="5"/>
  <c r="L10" i="1"/>
  <c r="V22" i="5"/>
  <c r="L9" i="1"/>
  <c r="V58" i="4"/>
  <c r="K36" i="1"/>
  <c r="V48" i="4"/>
  <c r="K26" i="1"/>
  <c r="V55" i="4"/>
  <c r="K25" i="1"/>
  <c r="V47" i="4"/>
  <c r="K24" i="1"/>
  <c r="V39" i="4"/>
  <c r="K18" i="1"/>
  <c r="V37" i="4"/>
  <c r="K16" i="1"/>
  <c r="V29" i="4"/>
  <c r="K12" i="1"/>
  <c r="V28" i="4"/>
  <c r="K11" i="1"/>
  <c r="V22" i="4"/>
  <c r="K9" i="1"/>
  <c r="Q17" i="1"/>
  <c r="P17" i="1"/>
  <c r="N17" i="1"/>
  <c r="M17" i="1"/>
  <c r="G10" i="1"/>
  <c r="C10" i="1"/>
  <c r="I10" i="1"/>
  <c r="H10" i="1"/>
  <c r="D10" i="1"/>
  <c r="F10" i="1"/>
  <c r="E10" i="1"/>
  <c r="G17" i="1"/>
  <c r="C17" i="1"/>
  <c r="I17" i="1"/>
  <c r="H17" i="1"/>
  <c r="D17" i="1"/>
  <c r="F17" i="1"/>
  <c r="E17" i="1"/>
  <c r="Q10" i="1"/>
  <c r="P10" i="1"/>
  <c r="N10" i="1"/>
  <c r="M10" i="1"/>
  <c r="G60" i="1"/>
  <c r="C60" i="1"/>
  <c r="I60" i="1"/>
  <c r="H60" i="1"/>
  <c r="D60" i="1"/>
  <c r="F60" i="1"/>
  <c r="E60" i="1"/>
  <c r="G59" i="1"/>
  <c r="D59" i="1"/>
  <c r="G41" i="1"/>
  <c r="G40" i="1"/>
  <c r="D55" i="1"/>
  <c r="G55" i="1"/>
  <c r="G50" i="1"/>
  <c r="G49" i="1"/>
  <c r="G48" i="1"/>
  <c r="G47" i="1"/>
  <c r="G46" i="1"/>
  <c r="G45" i="1"/>
  <c r="G44" i="1"/>
  <c r="G43" i="1"/>
  <c r="D50" i="1"/>
  <c r="D49" i="1"/>
  <c r="D48" i="1"/>
  <c r="D47" i="1"/>
  <c r="D46" i="1"/>
  <c r="D45" i="1"/>
  <c r="D44" i="1"/>
  <c r="D43" i="1"/>
  <c r="D41" i="1"/>
  <c r="D40" i="1"/>
  <c r="C55" i="1"/>
  <c r="C50" i="1"/>
  <c r="C49" i="1"/>
  <c r="C48" i="1"/>
  <c r="C47" i="1"/>
  <c r="C45" i="1"/>
  <c r="C44" i="1"/>
  <c r="C46" i="1"/>
  <c r="C43" i="1"/>
  <c r="C41" i="1"/>
  <c r="C40" i="1"/>
  <c r="G36" i="1"/>
  <c r="G30" i="1"/>
  <c r="G29" i="1"/>
  <c r="G28" i="1"/>
  <c r="G27" i="1"/>
  <c r="G26" i="1"/>
  <c r="G25" i="1"/>
  <c r="G24" i="1"/>
  <c r="G18" i="1"/>
  <c r="G16" i="1"/>
  <c r="G12" i="1"/>
  <c r="G11" i="1"/>
  <c r="G9" i="1"/>
  <c r="G13" i="1"/>
  <c r="G19" i="1"/>
  <c r="G21" i="1"/>
  <c r="G31" i="1"/>
  <c r="G34" i="1"/>
  <c r="D36" i="1"/>
  <c r="D30" i="1"/>
  <c r="D29" i="1"/>
  <c r="D28" i="1"/>
  <c r="D27" i="1"/>
  <c r="D26" i="1"/>
  <c r="D25" i="1"/>
  <c r="D24" i="1"/>
  <c r="D18" i="1"/>
  <c r="D16" i="1"/>
  <c r="D12" i="1"/>
  <c r="D11" i="1"/>
  <c r="D9" i="1"/>
  <c r="D13" i="1"/>
  <c r="D19" i="1"/>
  <c r="D21" i="1"/>
  <c r="C36" i="1"/>
  <c r="C30" i="1"/>
  <c r="C29" i="1"/>
  <c r="C28" i="1"/>
  <c r="C27" i="1"/>
  <c r="C26" i="1"/>
  <c r="C25" i="1"/>
  <c r="C24" i="1"/>
  <c r="C18" i="1"/>
  <c r="C16" i="1"/>
  <c r="C12" i="1"/>
  <c r="C11" i="1"/>
  <c r="C9" i="1"/>
  <c r="V85" i="7"/>
  <c r="V83" i="7"/>
  <c r="V77" i="7"/>
  <c r="V76" i="7"/>
  <c r="V73" i="7"/>
  <c r="V72" i="7"/>
  <c r="V71" i="7"/>
  <c r="V70" i="7"/>
  <c r="V67" i="7"/>
  <c r="V65" i="7"/>
  <c r="V64" i="7"/>
  <c r="V63" i="7"/>
  <c r="V62" i="7"/>
  <c r="V56" i="7"/>
  <c r="V42" i="7"/>
  <c r="V40" i="7"/>
  <c r="V36" i="7"/>
  <c r="V35" i="7"/>
  <c r="V34" i="7"/>
  <c r="V30" i="7"/>
  <c r="V27" i="7"/>
  <c r="V25" i="7"/>
  <c r="V24" i="7"/>
  <c r="V23" i="7"/>
  <c r="V21" i="7"/>
  <c r="V20" i="7"/>
  <c r="V19" i="7"/>
  <c r="V85" i="5"/>
  <c r="V83" i="5"/>
  <c r="V77" i="5"/>
  <c r="V76" i="5"/>
  <c r="V73" i="5"/>
  <c r="V72" i="5"/>
  <c r="V71" i="5"/>
  <c r="V70" i="5"/>
  <c r="V67" i="5"/>
  <c r="V65" i="5"/>
  <c r="V64" i="5"/>
  <c r="V63" i="5"/>
  <c r="V62" i="5"/>
  <c r="V56" i="5"/>
  <c r="V42" i="5"/>
  <c r="V40" i="5"/>
  <c r="V36" i="5"/>
  <c r="V35" i="5"/>
  <c r="V34" i="5"/>
  <c r="V30" i="5"/>
  <c r="V27" i="5"/>
  <c r="V25" i="5"/>
  <c r="V24" i="5"/>
  <c r="V23" i="5"/>
  <c r="V21" i="5"/>
  <c r="V20" i="5"/>
  <c r="V19" i="5"/>
  <c r="V20" i="4"/>
  <c r="V21" i="4"/>
  <c r="V23" i="4"/>
  <c r="V24" i="4"/>
  <c r="V25" i="4"/>
  <c r="V85" i="4"/>
  <c r="V83" i="4"/>
  <c r="V77" i="4"/>
  <c r="V76" i="4"/>
  <c r="V73" i="4"/>
  <c r="V72" i="4"/>
  <c r="V71" i="4"/>
  <c r="V70" i="4"/>
  <c r="V67" i="4"/>
  <c r="V65" i="4"/>
  <c r="V64" i="4"/>
  <c r="V63" i="4"/>
  <c r="V62" i="4"/>
  <c r="V56" i="4"/>
  <c r="V42" i="4"/>
  <c r="V40" i="4"/>
  <c r="V36" i="4"/>
  <c r="V35" i="4"/>
  <c r="V34" i="4"/>
  <c r="V30" i="4"/>
  <c r="V27" i="4"/>
  <c r="V19" i="4"/>
  <c r="E9" i="8"/>
  <c r="E13" i="8"/>
  <c r="E14" i="8"/>
  <c r="F9" i="8"/>
  <c r="F13" i="8"/>
  <c r="F14" i="8"/>
  <c r="G9" i="8"/>
  <c r="G13" i="8"/>
  <c r="G14" i="8"/>
  <c r="H9" i="8"/>
  <c r="H13" i="8"/>
  <c r="H14" i="8"/>
  <c r="I9" i="8"/>
  <c r="I13" i="8"/>
  <c r="I14" i="8"/>
  <c r="J9" i="8"/>
  <c r="J13" i="8"/>
  <c r="J14" i="8"/>
  <c r="K9" i="8"/>
  <c r="K13" i="8"/>
  <c r="K14" i="8"/>
  <c r="L9" i="8"/>
  <c r="L13" i="8"/>
  <c r="L14" i="8"/>
  <c r="M9" i="8"/>
  <c r="M13" i="8"/>
  <c r="M14" i="8"/>
  <c r="N9" i="8"/>
  <c r="N13" i="8"/>
  <c r="N14" i="8"/>
  <c r="O9" i="8"/>
  <c r="O13" i="8"/>
  <c r="O14" i="8"/>
  <c r="P9" i="8"/>
  <c r="P13" i="8"/>
  <c r="P14" i="8"/>
  <c r="Q14" i="8"/>
  <c r="Q11" i="8"/>
  <c r="Q12" i="8"/>
  <c r="Q13" i="8"/>
  <c r="Q7" i="8"/>
  <c r="Q8" i="8"/>
  <c r="Q9" i="8"/>
  <c r="S40" i="1"/>
  <c r="S41" i="1"/>
  <c r="S43" i="1"/>
  <c r="S44" i="1"/>
  <c r="S46" i="1"/>
  <c r="S47" i="1"/>
  <c r="S48" i="1"/>
  <c r="S49" i="1"/>
  <c r="S50" i="1"/>
  <c r="S51" i="1"/>
  <c r="S52" i="1"/>
  <c r="S53" i="1"/>
  <c r="W51" i="1"/>
  <c r="W52" i="1"/>
  <c r="W53" i="1"/>
  <c r="Y53" i="1"/>
  <c r="X53" i="1"/>
  <c r="T51" i="1"/>
  <c r="T52" i="1"/>
  <c r="T53" i="1"/>
  <c r="V53" i="1"/>
  <c r="U53" i="1"/>
  <c r="K53" i="1"/>
  <c r="O51" i="1"/>
  <c r="O52" i="1"/>
  <c r="O53" i="1"/>
  <c r="Q53" i="1"/>
  <c r="P53" i="1"/>
  <c r="L51" i="1"/>
  <c r="L52" i="1"/>
  <c r="L53" i="1"/>
  <c r="N53" i="1"/>
  <c r="M53" i="1"/>
  <c r="S24" i="1"/>
  <c r="S25" i="1"/>
  <c r="S26" i="1"/>
  <c r="S31" i="1"/>
  <c r="S9" i="1"/>
  <c r="S11" i="1"/>
  <c r="S12" i="1"/>
  <c r="S13" i="1"/>
  <c r="S16" i="1"/>
  <c r="S18" i="1"/>
  <c r="S19" i="1"/>
  <c r="S21" i="1"/>
  <c r="S34" i="1"/>
  <c r="W31" i="1"/>
  <c r="W13" i="1"/>
  <c r="W19" i="1"/>
  <c r="W21" i="1"/>
  <c r="W34" i="1"/>
  <c r="Y34" i="1"/>
  <c r="X34" i="1"/>
  <c r="T31" i="1"/>
  <c r="T13" i="1"/>
  <c r="T19" i="1"/>
  <c r="T21" i="1"/>
  <c r="T34" i="1"/>
  <c r="V34" i="1"/>
  <c r="U34" i="1"/>
  <c r="Y31" i="1"/>
  <c r="X31" i="1"/>
  <c r="V31" i="1"/>
  <c r="U31" i="1"/>
  <c r="Y21" i="1"/>
  <c r="X21" i="1"/>
  <c r="V21" i="1"/>
  <c r="U21" i="1"/>
  <c r="Y19" i="1"/>
  <c r="X19" i="1"/>
  <c r="V19" i="1"/>
  <c r="U19" i="1"/>
  <c r="Y13" i="1"/>
  <c r="X13" i="1"/>
  <c r="V13" i="1"/>
  <c r="U13" i="1"/>
  <c r="K31" i="1"/>
  <c r="K13" i="1"/>
  <c r="K19" i="1"/>
  <c r="K21" i="1"/>
  <c r="K34" i="1"/>
  <c r="O31" i="1"/>
  <c r="O13" i="1"/>
  <c r="O19" i="1"/>
  <c r="O21" i="1"/>
  <c r="O34" i="1"/>
  <c r="Q34" i="1"/>
  <c r="P34" i="1"/>
  <c r="L31" i="1"/>
  <c r="L13" i="1"/>
  <c r="L19" i="1"/>
  <c r="L21" i="1"/>
  <c r="L34" i="1"/>
  <c r="N34" i="1"/>
  <c r="M34" i="1"/>
  <c r="Q31" i="1"/>
  <c r="P31" i="1"/>
  <c r="N31" i="1"/>
  <c r="M31" i="1"/>
  <c r="Q21" i="1"/>
  <c r="P21" i="1"/>
  <c r="N21" i="1"/>
  <c r="M21" i="1"/>
  <c r="Q19" i="1"/>
  <c r="P19" i="1"/>
  <c r="N19" i="1"/>
  <c r="M19" i="1"/>
  <c r="Q13" i="1"/>
  <c r="P13" i="1"/>
  <c r="N13" i="1"/>
  <c r="M13" i="1"/>
  <c r="C13" i="1"/>
  <c r="C19" i="1"/>
  <c r="C21" i="1"/>
  <c r="C31" i="1"/>
  <c r="C34" i="1"/>
  <c r="I34" i="1"/>
  <c r="H34" i="1"/>
  <c r="I31" i="1"/>
  <c r="H31" i="1"/>
  <c r="I21" i="1"/>
  <c r="H21" i="1"/>
  <c r="I19" i="1"/>
  <c r="H19" i="1"/>
  <c r="I13" i="1"/>
  <c r="H13" i="1"/>
  <c r="D31" i="1"/>
  <c r="D34" i="1"/>
  <c r="E34" i="1"/>
  <c r="E21" i="1"/>
  <c r="E19" i="1"/>
  <c r="E13" i="1"/>
  <c r="E31" i="1"/>
  <c r="F31" i="1"/>
  <c r="F34" i="1"/>
  <c r="F21" i="1"/>
  <c r="F19" i="1"/>
  <c r="F13" i="1"/>
  <c r="E16" i="1"/>
  <c r="F16" i="1"/>
  <c r="E18" i="1"/>
  <c r="F18" i="1"/>
  <c r="P28" i="1"/>
  <c r="Q28" i="1"/>
  <c r="P29" i="1"/>
  <c r="Q29" i="1"/>
  <c r="P30" i="1"/>
  <c r="Q30" i="1"/>
  <c r="M28" i="1"/>
  <c r="N28" i="1"/>
  <c r="M29" i="1"/>
  <c r="N29" i="1"/>
  <c r="M30" i="1"/>
  <c r="N30" i="1"/>
  <c r="AA59" i="1"/>
  <c r="AB59" i="1"/>
  <c r="AC59" i="1"/>
  <c r="AA53" i="1"/>
  <c r="AB53" i="1"/>
  <c r="AC53" i="1"/>
  <c r="AA9" i="1"/>
  <c r="AA11" i="1"/>
  <c r="AA12" i="1"/>
  <c r="AA13" i="1"/>
  <c r="AA16" i="1"/>
  <c r="AA18" i="1"/>
  <c r="AA19" i="1"/>
  <c r="AA21" i="1"/>
  <c r="AA24" i="1"/>
  <c r="AA25" i="1"/>
  <c r="AA26" i="1"/>
  <c r="AA28" i="1"/>
  <c r="AA31" i="1"/>
  <c r="AA34" i="1"/>
  <c r="AB9" i="1"/>
  <c r="AB11" i="1"/>
  <c r="AB12" i="1"/>
  <c r="AB13" i="1"/>
  <c r="AB16" i="1"/>
  <c r="AB18" i="1"/>
  <c r="AB19" i="1"/>
  <c r="AB21" i="1"/>
  <c r="AB24" i="1"/>
  <c r="AB25" i="1"/>
  <c r="AB26" i="1"/>
  <c r="AB28" i="1"/>
  <c r="AB31" i="1"/>
  <c r="AB34" i="1"/>
  <c r="AC34" i="1"/>
  <c r="AC21" i="1"/>
  <c r="AC19" i="1"/>
  <c r="AC13" i="1"/>
  <c r="AC24" i="1"/>
  <c r="AC25" i="1"/>
  <c r="AC26" i="1"/>
  <c r="AC28" i="1"/>
  <c r="AC31" i="1"/>
  <c r="S59" i="1"/>
  <c r="Y59" i="1"/>
  <c r="X59" i="1"/>
  <c r="P59" i="1"/>
  <c r="Q59" i="1"/>
  <c r="V59" i="1"/>
  <c r="U59" i="1"/>
  <c r="W37" i="1"/>
  <c r="T37" i="1"/>
  <c r="Y9" i="1"/>
  <c r="Y11" i="1"/>
  <c r="Y12" i="1"/>
  <c r="Y16" i="1"/>
  <c r="Y18" i="1"/>
  <c r="Y24" i="1"/>
  <c r="Y25" i="1"/>
  <c r="Y26" i="1"/>
  <c r="X9" i="1"/>
  <c r="X11" i="1"/>
  <c r="X12" i="1"/>
  <c r="X16" i="1"/>
  <c r="X18" i="1"/>
  <c r="X24" i="1"/>
  <c r="X25" i="1"/>
  <c r="X26" i="1"/>
  <c r="V9" i="1"/>
  <c r="V11" i="1"/>
  <c r="V12" i="1"/>
  <c r="V16" i="1"/>
  <c r="V18" i="1"/>
  <c r="V24" i="1"/>
  <c r="V25" i="1"/>
  <c r="V26" i="1"/>
  <c r="U9" i="1"/>
  <c r="U11" i="1"/>
  <c r="U12" i="1"/>
  <c r="U16" i="1"/>
  <c r="U18" i="1"/>
  <c r="U24" i="1"/>
  <c r="U25" i="1"/>
  <c r="U26" i="1"/>
  <c r="F59" i="1"/>
  <c r="E59" i="1"/>
  <c r="I59" i="1"/>
  <c r="H59" i="1"/>
  <c r="N59" i="1"/>
  <c r="M59" i="1"/>
  <c r="C51" i="1"/>
  <c r="C52" i="1"/>
  <c r="C53" i="1"/>
  <c r="G51" i="1"/>
  <c r="G52" i="1"/>
  <c r="G53" i="1"/>
  <c r="I53" i="1"/>
  <c r="H53" i="1"/>
  <c r="D51" i="1"/>
  <c r="D52" i="1"/>
  <c r="D53" i="1"/>
  <c r="F53" i="1"/>
  <c r="E53" i="1"/>
  <c r="Q24" i="1"/>
  <c r="Q25" i="1"/>
  <c r="Q26" i="1"/>
  <c r="Q9" i="1"/>
  <c r="Q11" i="1"/>
  <c r="Q12" i="1"/>
  <c r="Q16" i="1"/>
  <c r="Q18" i="1"/>
  <c r="P24" i="1"/>
  <c r="P25" i="1"/>
  <c r="P26" i="1"/>
  <c r="P9" i="1"/>
  <c r="P11" i="1"/>
  <c r="P12" i="1"/>
  <c r="P16" i="1"/>
  <c r="P18" i="1"/>
  <c r="N24" i="1"/>
  <c r="N25" i="1"/>
  <c r="N26" i="1"/>
  <c r="N9" i="1"/>
  <c r="N11" i="1"/>
  <c r="N12" i="1"/>
  <c r="N16" i="1"/>
  <c r="N18" i="1"/>
  <c r="M24" i="1"/>
  <c r="M25" i="1"/>
  <c r="M26" i="1"/>
  <c r="M9" i="1"/>
  <c r="M11" i="1"/>
  <c r="M12" i="1"/>
  <c r="M16" i="1"/>
  <c r="M18" i="1"/>
  <c r="A2" i="1"/>
  <c r="I9" i="1"/>
  <c r="I11" i="1"/>
  <c r="I12" i="1"/>
  <c r="I16" i="1"/>
  <c r="I18" i="1"/>
  <c r="H9" i="1"/>
  <c r="H11" i="1"/>
  <c r="H12" i="1"/>
  <c r="H16" i="1"/>
  <c r="H18" i="1"/>
  <c r="F9" i="1"/>
  <c r="F11" i="1"/>
  <c r="F12" i="1"/>
  <c r="E9" i="1"/>
  <c r="E11" i="1"/>
  <c r="E12" i="1"/>
  <c r="AB56" i="1"/>
  <c r="AA56" i="1"/>
  <c r="O56" i="1"/>
  <c r="L56" i="1"/>
  <c r="K56" i="1"/>
  <c r="G56" i="1"/>
  <c r="D56" i="1"/>
  <c r="C56" i="1"/>
  <c r="AE7" i="8"/>
  <c r="C37" i="1"/>
  <c r="D37" i="1"/>
  <c r="G37" i="1"/>
  <c r="AC18" i="1"/>
  <c r="AC16" i="1"/>
  <c r="AC12" i="1"/>
  <c r="AC11" i="1"/>
  <c r="AC9" i="1"/>
  <c r="AA37" i="1"/>
  <c r="AB37" i="1"/>
  <c r="L37" i="1"/>
  <c r="O37" i="1"/>
  <c r="K37" i="1"/>
</calcChain>
</file>

<file path=xl/sharedStrings.xml><?xml version="1.0" encoding="utf-8"?>
<sst xmlns="http://schemas.openxmlformats.org/spreadsheetml/2006/main" count="497" uniqueCount="190">
  <si>
    <t>in 000's</t>
  </si>
  <si>
    <t>YTD</t>
  </si>
  <si>
    <t>Full Year</t>
  </si>
  <si>
    <t>vs. Bud</t>
  </si>
  <si>
    <t>vs. P Fcst</t>
  </si>
  <si>
    <t xml:space="preserve">    Actual     </t>
  </si>
  <si>
    <t>$</t>
  </si>
  <si>
    <t>Revenue</t>
  </si>
  <si>
    <t xml:space="preserve">Total Revenue  </t>
  </si>
  <si>
    <t>Forecast</t>
  </si>
  <si>
    <t>- Direct to brand deals</t>
  </si>
  <si>
    <t>COGS</t>
  </si>
  <si>
    <t>Total COGS</t>
  </si>
  <si>
    <t>Total Gross Profit</t>
  </si>
  <si>
    <t>Operating Expense</t>
  </si>
  <si>
    <t>Net Income</t>
  </si>
  <si>
    <t>Total Net Income</t>
  </si>
  <si>
    <t>Total Net cash flow</t>
  </si>
  <si>
    <t>Cash at beginning</t>
  </si>
  <si>
    <t>Cash ending balance</t>
  </si>
  <si>
    <t>Check</t>
  </si>
  <si>
    <t>Cashflow</t>
  </si>
  <si>
    <t>YTD 2018</t>
  </si>
  <si>
    <t>Variance</t>
  </si>
  <si>
    <t>Comment vs Forecast</t>
  </si>
  <si>
    <t>Comment vs Budget</t>
  </si>
  <si>
    <t>Month</t>
  </si>
  <si>
    <t>Vietnam POPS</t>
  </si>
  <si>
    <t>Actual</t>
  </si>
  <si>
    <t>Period</t>
  </si>
  <si>
    <t>Year</t>
  </si>
  <si>
    <t>YouTube view</t>
  </si>
  <si>
    <t>%</t>
  </si>
  <si>
    <t>Views (Bn)</t>
  </si>
  <si>
    <t>May</t>
  </si>
  <si>
    <t>Target</t>
  </si>
  <si>
    <t>Headcount</t>
  </si>
  <si>
    <t>Bonus</t>
  </si>
  <si>
    <t>Travel</t>
  </si>
  <si>
    <t>Entertainment</t>
  </si>
  <si>
    <t>Office expenses</t>
  </si>
  <si>
    <t>Bonus &amp; sale commission</t>
  </si>
  <si>
    <t>Total OPEX</t>
  </si>
  <si>
    <t>Cash in</t>
  </si>
  <si>
    <t>Cash out</t>
  </si>
  <si>
    <t>- Revenue share</t>
  </si>
  <si>
    <t>- Investment funds</t>
  </si>
  <si>
    <t>- Headcount</t>
  </si>
  <si>
    <t>- Bonus &amp; sale commission</t>
  </si>
  <si>
    <t>- Marketing</t>
  </si>
  <si>
    <t>- General &amp; Administration</t>
  </si>
  <si>
    <t>Total cash out</t>
  </si>
  <si>
    <t>FS BUILD OUT SHEET</t>
  </si>
  <si>
    <t>VN View</t>
  </si>
  <si>
    <t>Ex VN</t>
  </si>
  <si>
    <t>Revenue Assumptions</t>
  </si>
  <si>
    <t>Licensed Content Revenue</t>
  </si>
  <si>
    <t>YouTube</t>
  </si>
  <si>
    <t>Vn View</t>
  </si>
  <si>
    <t>Total Licensed Content Revenue</t>
  </si>
  <si>
    <t>Direct to Brand Revenue</t>
  </si>
  <si>
    <t xml:space="preserve">Total Revenue </t>
  </si>
  <si>
    <t>Cost of Goods Sold</t>
  </si>
  <si>
    <t>Customer Service Charge</t>
  </si>
  <si>
    <t>COGS for Licensed Content Revenue</t>
  </si>
  <si>
    <t xml:space="preserve">Direct to Brand </t>
  </si>
  <si>
    <t>Total Gross Margin</t>
  </si>
  <si>
    <t>Expenses</t>
  </si>
  <si>
    <t>#</t>
  </si>
  <si>
    <t>Cost per Employee</t>
  </si>
  <si>
    <t>USD</t>
  </si>
  <si>
    <t>Employees payroll &amp; Benefits</t>
  </si>
  <si>
    <t>Marketing Expenses</t>
  </si>
  <si>
    <t>per YT rev.</t>
  </si>
  <si>
    <t>per total rev.</t>
  </si>
  <si>
    <t>Office</t>
  </si>
  <si>
    <t>Other office expenses</t>
  </si>
  <si>
    <t>Overhead</t>
  </si>
  <si>
    <t>Total Expenses</t>
  </si>
  <si>
    <t>CASH FLOW</t>
  </si>
  <si>
    <t>Revenue collection</t>
  </si>
  <si>
    <t xml:space="preserve">Licensed Content </t>
  </si>
  <si>
    <t>Brand Sponsored Content</t>
  </si>
  <si>
    <t>Total Revenue Collection</t>
  </si>
  <si>
    <t>COGS Payout</t>
  </si>
  <si>
    <t>Revenue share</t>
  </si>
  <si>
    <t>Investment Funds</t>
  </si>
  <si>
    <t>per rev. YT thang truoc</t>
  </si>
  <si>
    <t>Exclusive</t>
  </si>
  <si>
    <t>Co-Production</t>
  </si>
  <si>
    <t>Localization</t>
  </si>
  <si>
    <t>POPS Production</t>
  </si>
  <si>
    <t>Total COGS Payout</t>
  </si>
  <si>
    <t>Expenses Payout</t>
  </si>
  <si>
    <t>Sales Commission</t>
  </si>
  <si>
    <t xml:space="preserve">Bonus, Compensation &amp; Allowances </t>
  </si>
  <si>
    <t>General &amp; Administration</t>
  </si>
  <si>
    <t>Total Expenses Payout</t>
  </si>
  <si>
    <t>Net Cash Flow</t>
  </si>
  <si>
    <t>Opening Cash Balance</t>
  </si>
  <si>
    <t xml:space="preserve">Net Additions </t>
  </si>
  <si>
    <t>Closing Cash Balance</t>
  </si>
  <si>
    <t>vs. Targ</t>
  </si>
  <si>
    <t>Full year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</si>
  <si>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</si>
  <si>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</si>
  <si>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</si>
  <si>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</si>
  <si>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</si>
  <si>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</si>
  <si>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</si>
  <si>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</si>
  <si>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</si>
  <si>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</si>
  <si>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</si>
  <si>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*Forecast - Financial Plan approved at the beginning of the year</t>
  </si>
  <si>
    <t>*Target - Adjustments to the FInancial Plan during the year</t>
  </si>
  <si>
    <t>Entertainment CMS</t>
  </si>
  <si>
    <t>Affiliate CMS</t>
  </si>
  <si>
    <t>Affilliate CMS</t>
  </si>
  <si>
    <t>Total YouTube View</t>
  </si>
  <si>
    <t>ENTERTAINMENT BU</t>
  </si>
  <si>
    <t>Ent. CMS</t>
  </si>
  <si>
    <t>Totak rev. Ent CMS</t>
  </si>
  <si>
    <t>Affi. CMS</t>
  </si>
  <si>
    <t>Totak rev. Affi. CMS</t>
  </si>
  <si>
    <t>POPS Platform (Web)</t>
  </si>
  <si>
    <t>Ent</t>
  </si>
  <si>
    <t>Marketing Web</t>
  </si>
  <si>
    <t>- YouTube Ent CMS</t>
  </si>
  <si>
    <t>- YouTube Affi. CMS</t>
  </si>
  <si>
    <t>- POPS Platform</t>
  </si>
  <si>
    <t>Marketing (normal)</t>
  </si>
  <si>
    <t>Marketing (web)</t>
  </si>
  <si>
    <t>- YouTube</t>
  </si>
  <si>
    <t>Total Ent CMS Views (Bn)</t>
  </si>
  <si>
    <t xml:space="preserve"> </t>
  </si>
  <si>
    <t>Total Affiliate CMS Views (Bn)</t>
  </si>
  <si>
    <t>Gross base</t>
  </si>
  <si>
    <t>EMLPOYEE LIST</t>
  </si>
  <si>
    <t>Jan</t>
  </si>
  <si>
    <t>Feb</t>
  </si>
  <si>
    <t>Mar</t>
  </si>
  <si>
    <t>Apr</t>
  </si>
  <si>
    <t>MANH THI MY PHUONG</t>
  </si>
  <si>
    <t>LE THI PHUONG DUNG</t>
  </si>
  <si>
    <t>NGUYEN QUOC NINH</t>
  </si>
  <si>
    <t>TRAN THANH VY</t>
  </si>
  <si>
    <t>NGUYEN CHAU BICH CHI</t>
  </si>
  <si>
    <t>NGUYEN THI HOAI THU</t>
  </si>
  <si>
    <t>NGUYEN LE DUONG</t>
  </si>
  <si>
    <t>DINH THI VU LAN PHUONG</t>
  </si>
  <si>
    <t>HO THANH QUANG</t>
  </si>
  <si>
    <t>NGUYEN HOANG PHI</t>
  </si>
  <si>
    <t>NGUYEN THI MAI ANH</t>
  </si>
  <si>
    <t>PHAM PHU NGOC LONG</t>
  </si>
  <si>
    <t>TRUONG THI MY PHUONG</t>
  </si>
  <si>
    <t>PHUNG THI TRAM ANH</t>
  </si>
  <si>
    <t>LUU NGOC DIEM</t>
  </si>
  <si>
    <t>NGUYEN DAN THANH</t>
  </si>
  <si>
    <t>VO TRI VAN</t>
  </si>
  <si>
    <t>PHAM TUAN MINH</t>
  </si>
  <si>
    <t>HO XUAN HAI DANG</t>
  </si>
  <si>
    <t>NGUYEN THI QUYNH TRANG</t>
  </si>
  <si>
    <t>PHAN MAI PHUONG</t>
  </si>
  <si>
    <t>TRUONG THI NGOC QUYEN</t>
  </si>
  <si>
    <t>BUI KHUONG THANH HA</t>
  </si>
  <si>
    <t>DANG THI KIM MY</t>
  </si>
  <si>
    <t>LAI THI DUNG</t>
  </si>
  <si>
    <t>LE THANH UT</t>
  </si>
  <si>
    <t>LUONG THI HUONG</t>
  </si>
  <si>
    <t>***Red: left</t>
  </si>
  <si>
    <t>No.</t>
  </si>
  <si>
    <t>Name of project</t>
  </si>
  <si>
    <t>Group M - Masan- Nam ngu Tet 2018</t>
  </si>
  <si>
    <t>Group M - Masan- chinsu</t>
  </si>
  <si>
    <t>Group M - Masan compact</t>
  </si>
  <si>
    <t>Group M - Highlands coffee</t>
  </si>
  <si>
    <t>Group M - Chocopie dark</t>
  </si>
  <si>
    <t>Group M - Diana</t>
  </si>
  <si>
    <t>Group M - Alpenliebe</t>
  </si>
  <si>
    <t>Group M - Perfetti - Chupa Forever Fun March</t>
  </si>
  <si>
    <t>Group M - Perfetti</t>
  </si>
  <si>
    <t>Group M - unicharm</t>
  </si>
  <si>
    <t>Group M - Lenovo moto X4</t>
  </si>
  <si>
    <t>Group M - WHT</t>
  </si>
  <si>
    <t>Group M - 7 up 60s</t>
  </si>
  <si>
    <t>Group M - Vinamilk Sua dau nanh oc cho</t>
  </si>
  <si>
    <t>Group M - Wake up</t>
  </si>
  <si>
    <t>Discovery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</si>
</sst>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(* #,##0,_);_(* \(#,##0,\);_(* &quot;-&quot;??_);_(@_)"/>
    <numFmt numFmtId="167" formatCode="_(* #,##0_);_(* \(#,##0\);_(* &quot;-&quot;_);_(@_)"/>
    <numFmt numFmtId="168" formatCode="_-[$$-409]* #,##0_ ;_-[$$-409]* \-#,##0\ ;_-[$$-409]* &quot;-&quot;??_ ;_-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/>
      <name val="Calibri"/>
      <family val="2"/>
      <scheme val="minor"/>
    </font>
    <font>
      <b/>
      <i/>
      <sz val="10"/>
      <color theme="1"/>
      <name val="Calibri"/>
      <scheme val="minor"/>
    </font>
    <font>
      <u/>
      <sz val="11"/>
      <color theme="1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2"/>
      <color rgb="FFFF000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0052E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 style="thin">
        <color auto="1"/>
      </top>
      <bottom/>
      <diagonal/>
    </border>
    <border>
      <left/>
      <right style="thin">
        <color theme="0" tint="-0.49998474074526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221">
    <xf numFmtId="0" fontId="0" fillId="0" borderId="0" xfId="0"/>
    <xf numFmtId="164" fontId="2" fillId="0" borderId="0" xfId="1" applyFont="1" applyAlignment="1">
      <alignment horizontal="left" vertical="center"/>
    </xf>
    <xf numFmtId="165" fontId="3" fillId="0" borderId="0" xfId="1" applyNumberFormat="1" applyFont="1" applyBorder="1" applyAlignment="1">
      <alignment horizontal="left" vertical="center"/>
    </xf>
    <xf numFmtId="164" fontId="3" fillId="0" borderId="0" xfId="1" applyFont="1" applyAlignment="1">
      <alignment vertical="center"/>
    </xf>
    <xf numFmtId="164" fontId="3" fillId="0" borderId="0" xfId="1" applyFont="1" applyBorder="1" applyAlignment="1">
      <alignment vertical="center"/>
    </xf>
    <xf numFmtId="9" fontId="3" fillId="0" borderId="0" xfId="2" applyFont="1" applyAlignment="1">
      <alignment horizontal="right" vertical="center"/>
    </xf>
    <xf numFmtId="164" fontId="3" fillId="0" borderId="0" xfId="1" applyFont="1" applyFill="1" applyBorder="1" applyAlignment="1">
      <alignment vertical="center"/>
    </xf>
    <xf numFmtId="9" fontId="3" fillId="0" borderId="0" xfId="2" applyFont="1" applyFill="1" applyAlignment="1">
      <alignment horizontal="right" vertical="center"/>
    </xf>
    <xf numFmtId="164" fontId="3" fillId="0" borderId="0" xfId="1" applyFont="1" applyFill="1" applyAlignment="1">
      <alignment vertical="center"/>
    </xf>
    <xf numFmtId="164" fontId="2" fillId="0" borderId="0" xfId="1" quotePrefix="1" applyFont="1" applyAlignment="1">
      <alignment horizontal="left" vertical="center"/>
    </xf>
    <xf numFmtId="164" fontId="5" fillId="0" borderId="0" xfId="1" applyFont="1" applyFill="1" applyBorder="1" applyAlignment="1">
      <alignment vertical="center"/>
    </xf>
    <xf numFmtId="164" fontId="4" fillId="3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vertical="center"/>
    </xf>
    <xf numFmtId="164" fontId="4" fillId="2" borderId="2" xfId="1" applyFont="1" applyFill="1" applyBorder="1" applyAlignment="1">
      <alignment horizontal="center" vertical="center"/>
    </xf>
    <xf numFmtId="164" fontId="5" fillId="2" borderId="3" xfId="1" applyFont="1" applyFill="1" applyBorder="1" applyAlignment="1">
      <alignment vertical="center"/>
    </xf>
    <xf numFmtId="164" fontId="4" fillId="3" borderId="2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4" fontId="4" fillId="2" borderId="0" xfId="1" quotePrefix="1" applyFont="1" applyFill="1" applyBorder="1" applyAlignment="1">
      <alignment horizontal="center" vertical="center"/>
    </xf>
    <xf numFmtId="164" fontId="4" fillId="2" borderId="4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2" fillId="0" borderId="0" xfId="1" applyFont="1" applyFill="1" applyAlignment="1">
      <alignment horizontal="center" vertical="center"/>
    </xf>
    <xf numFmtId="164" fontId="4" fillId="0" borderId="0" xfId="1" quotePrefix="1" applyFont="1" applyFill="1" applyBorder="1" applyAlignment="1">
      <alignment horizontal="center" vertical="center"/>
    </xf>
    <xf numFmtId="164" fontId="2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9" fontId="2" fillId="0" borderId="0" xfId="2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38" fontId="6" fillId="0" borderId="0" xfId="1" applyNumberFormat="1" applyFont="1" applyAlignment="1">
      <alignment vertical="center"/>
    </xf>
    <xf numFmtId="164" fontId="3" fillId="0" borderId="6" xfId="1" applyFont="1" applyBorder="1" applyAlignment="1">
      <alignment vertical="center"/>
    </xf>
    <xf numFmtId="0" fontId="3" fillId="0" borderId="6" xfId="2" applyNumberFormat="1" applyFont="1" applyBorder="1" applyAlignment="1">
      <alignment horizontal="left" vertical="center"/>
    </xf>
    <xf numFmtId="164" fontId="3" fillId="0" borderId="0" xfId="1" applyFont="1" applyAlignment="1">
      <alignment horizontal="left" vertical="center"/>
    </xf>
    <xf numFmtId="166" fontId="3" fillId="0" borderId="0" xfId="1" applyNumberFormat="1" applyFont="1" applyFill="1" applyBorder="1" applyAlignment="1">
      <alignment vertical="center"/>
    </xf>
    <xf numFmtId="0" fontId="3" fillId="0" borderId="6" xfId="2" applyNumberFormat="1" applyFont="1" applyBorder="1" applyAlignment="1">
      <alignment horizontal="left" vertical="center" wrapText="1"/>
    </xf>
    <xf numFmtId="0" fontId="7" fillId="0" borderId="8" xfId="1" applyNumberFormat="1" applyFont="1" applyBorder="1" applyAlignment="1">
      <alignment horizontal="left" vertical="center" wrapText="1"/>
    </xf>
    <xf numFmtId="164" fontId="2" fillId="0" borderId="6" xfId="1" applyFont="1" applyBorder="1" applyAlignment="1">
      <alignment vertical="center"/>
    </xf>
    <xf numFmtId="164" fontId="2" fillId="0" borderId="0" xfId="1" applyFont="1" applyFill="1" applyAlignment="1">
      <alignment vertical="center"/>
    </xf>
    <xf numFmtId="166" fontId="2" fillId="0" borderId="0" xfId="1" applyNumberFormat="1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165" fontId="8" fillId="0" borderId="0" xfId="1" applyNumberFormat="1" applyFont="1" applyBorder="1" applyAlignment="1">
      <alignment horizontal="left" vertical="center"/>
    </xf>
    <xf numFmtId="0" fontId="8" fillId="0" borderId="6" xfId="2" applyNumberFormat="1" applyFont="1" applyBorder="1" applyAlignment="1">
      <alignment horizontal="left" vertical="center" wrapText="1"/>
    </xf>
    <xf numFmtId="166" fontId="8" fillId="0" borderId="0" xfId="1" applyNumberFormat="1" applyFont="1" applyBorder="1" applyAlignment="1">
      <alignment vertical="center"/>
    </xf>
    <xf numFmtId="164" fontId="8" fillId="0" borderId="6" xfId="1" applyFont="1" applyBorder="1" applyAlignment="1">
      <alignment vertical="center"/>
    </xf>
    <xf numFmtId="164" fontId="8" fillId="0" borderId="0" xfId="1" applyFont="1" applyFill="1" applyAlignment="1">
      <alignment vertical="center"/>
    </xf>
    <xf numFmtId="164" fontId="8" fillId="0" borderId="0" xfId="1" applyFont="1" applyFill="1" applyBorder="1" applyAlignment="1">
      <alignment vertical="center"/>
    </xf>
    <xf numFmtId="164" fontId="9" fillId="0" borderId="0" xfId="1" quotePrefix="1" applyFont="1" applyAlignment="1">
      <alignment horizontal="left" vertical="center"/>
    </xf>
    <xf numFmtId="0" fontId="2" fillId="0" borderId="8" xfId="2" applyNumberFormat="1" applyFont="1" applyBorder="1" applyAlignment="1">
      <alignment horizontal="left" vertical="center" wrapText="1"/>
    </xf>
    <xf numFmtId="9" fontId="8" fillId="0" borderId="0" xfId="2" applyFont="1" applyBorder="1" applyAlignment="1">
      <alignment horizontal="right" vertical="center"/>
    </xf>
    <xf numFmtId="165" fontId="3" fillId="0" borderId="0" xfId="1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64" fontId="2" fillId="0" borderId="0" xfId="1" applyFont="1" applyBorder="1" applyAlignment="1">
      <alignment horizontal="right" vertical="center"/>
    </xf>
    <xf numFmtId="164" fontId="3" fillId="0" borderId="5" xfId="1" applyFont="1" applyBorder="1" applyAlignment="1">
      <alignment horizontal="right" vertical="center"/>
    </xf>
    <xf numFmtId="164" fontId="3" fillId="0" borderId="0" xfId="1" applyFont="1" applyBorder="1" applyAlignment="1">
      <alignment horizontal="right" vertical="center"/>
    </xf>
    <xf numFmtId="166" fontId="3" fillId="0" borderId="5" xfId="1" applyNumberFormat="1" applyFont="1" applyBorder="1" applyAlignment="1">
      <alignment horizontal="right" vertical="center"/>
    </xf>
    <xf numFmtId="166" fontId="3" fillId="0" borderId="0" xfId="1" applyNumberFormat="1" applyFont="1" applyBorder="1" applyAlignment="1">
      <alignment horizontal="right" vertical="center"/>
    </xf>
    <xf numFmtId="166" fontId="2" fillId="0" borderId="7" xfId="1" applyNumberFormat="1" applyFont="1" applyBorder="1" applyAlignment="1">
      <alignment horizontal="right" vertical="center"/>
    </xf>
    <xf numFmtId="166" fontId="8" fillId="0" borderId="5" xfId="1" applyNumberFormat="1" applyFont="1" applyBorder="1" applyAlignment="1">
      <alignment horizontal="right" vertical="center"/>
    </xf>
    <xf numFmtId="164" fontId="10" fillId="0" borderId="0" xfId="1" quotePrefix="1" applyFont="1" applyAlignment="1">
      <alignment horizontal="left" vertical="center"/>
    </xf>
    <xf numFmtId="165" fontId="10" fillId="0" borderId="0" xfId="1" applyNumberFormat="1" applyFont="1" applyBorder="1" applyAlignment="1">
      <alignment horizontal="left" vertical="center"/>
    </xf>
    <xf numFmtId="166" fontId="10" fillId="0" borderId="5" xfId="1" applyNumberFormat="1" applyFont="1" applyBorder="1" applyAlignment="1">
      <alignment horizontal="right" vertical="center"/>
    </xf>
    <xf numFmtId="166" fontId="10" fillId="0" borderId="0" xfId="1" applyNumberFormat="1" applyFont="1" applyBorder="1" applyAlignment="1">
      <alignment horizontal="right" vertical="center"/>
    </xf>
    <xf numFmtId="164" fontId="10" fillId="0" borderId="6" xfId="1" applyFont="1" applyBorder="1" applyAlignment="1">
      <alignment vertical="center"/>
    </xf>
    <xf numFmtId="0" fontId="10" fillId="0" borderId="6" xfId="2" applyNumberFormat="1" applyFont="1" applyBorder="1" applyAlignment="1">
      <alignment horizontal="left" vertical="center" wrapText="1"/>
    </xf>
    <xf numFmtId="167" fontId="3" fillId="0" borderId="0" xfId="3" applyNumberFormat="1" applyFont="1"/>
    <xf numFmtId="17" fontId="13" fillId="0" borderId="11" xfId="4" applyNumberFormat="1" applyFont="1" applyFill="1" applyBorder="1" applyAlignment="1">
      <alignment horizontal="right" vertical="center"/>
    </xf>
    <xf numFmtId="166" fontId="3" fillId="0" borderId="9" xfId="1" applyNumberFormat="1" applyFont="1" applyBorder="1" applyAlignment="1">
      <alignment horizontal="right" vertical="center"/>
    </xf>
    <xf numFmtId="166" fontId="3" fillId="0" borderId="10" xfId="1" applyNumberFormat="1" applyFont="1" applyBorder="1" applyAlignment="1">
      <alignment horizontal="right" vertical="center"/>
    </xf>
    <xf numFmtId="165" fontId="12" fillId="0" borderId="0" xfId="1" applyNumberFormat="1" applyFont="1" applyBorder="1" applyAlignment="1">
      <alignment horizontal="left" vertical="center"/>
    </xf>
    <xf numFmtId="164" fontId="4" fillId="2" borderId="2" xfId="1" applyFont="1" applyFill="1" applyBorder="1" applyAlignment="1">
      <alignment horizontal="center" vertical="center"/>
    </xf>
    <xf numFmtId="9" fontId="3" fillId="0" borderId="0" xfId="2" applyFont="1" applyBorder="1" applyAlignment="1">
      <alignment horizontal="right" vertical="center"/>
    </xf>
    <xf numFmtId="166" fontId="2" fillId="4" borderId="7" xfId="1" applyNumberFormat="1" applyFont="1" applyFill="1" applyBorder="1" applyAlignment="1">
      <alignment horizontal="right" vertical="center"/>
    </xf>
    <xf numFmtId="0" fontId="7" fillId="4" borderId="8" xfId="1" applyNumberFormat="1" applyFont="1" applyFill="1" applyBorder="1" applyAlignment="1">
      <alignment horizontal="left" vertical="center" wrapText="1"/>
    </xf>
    <xf numFmtId="164" fontId="7" fillId="0" borderId="0" xfId="1" applyFont="1" applyFill="1" applyAlignment="1">
      <alignment horizontal="left" vertical="center"/>
    </xf>
    <xf numFmtId="164" fontId="8" fillId="0" borderId="0" xfId="1" applyFont="1" applyFill="1" applyAlignment="1">
      <alignment horizontal="left" vertical="center"/>
    </xf>
    <xf numFmtId="38" fontId="6" fillId="0" borderId="0" xfId="1" applyNumberFormat="1" applyFont="1" applyFill="1" applyAlignment="1">
      <alignment vertical="center"/>
    </xf>
    <xf numFmtId="164" fontId="3" fillId="0" borderId="0" xfId="1" applyFont="1" applyFill="1" applyAlignment="1">
      <alignment horizontal="left" vertical="center"/>
    </xf>
    <xf numFmtId="164" fontId="9" fillId="0" borderId="0" xfId="1" quotePrefix="1" applyFont="1" applyFill="1" applyAlignment="1">
      <alignment horizontal="left" vertical="center"/>
    </xf>
    <xf numFmtId="9" fontId="3" fillId="0" borderId="0" xfId="2" applyFont="1" applyBorder="1" applyAlignment="1">
      <alignment vertical="center"/>
    </xf>
    <xf numFmtId="9" fontId="3" fillId="0" borderId="0" xfId="2" applyFont="1" applyBorder="1" applyAlignment="1">
      <alignment horizontal="left" vertical="center"/>
    </xf>
    <xf numFmtId="0" fontId="3" fillId="0" borderId="12" xfId="2" applyNumberFormat="1" applyFont="1" applyBorder="1" applyAlignment="1">
      <alignment horizontal="left" vertical="center" wrapText="1"/>
    </xf>
    <xf numFmtId="0" fontId="3" fillId="0" borderId="13" xfId="2" applyNumberFormat="1" applyFont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1" fontId="2" fillId="0" borderId="0" xfId="6" applyFont="1" applyFill="1" applyBorder="1" applyAlignment="1">
      <alignment vertical="center"/>
    </xf>
    <xf numFmtId="17" fontId="3" fillId="0" borderId="0" xfId="6" applyNumberFormat="1" applyFont="1" applyFill="1" applyBorder="1" applyAlignment="1">
      <alignment horizontal="right" vertical="center"/>
    </xf>
    <xf numFmtId="0" fontId="2" fillId="0" borderId="0" xfId="6" applyNumberFormat="1" applyFont="1" applyFill="1" applyBorder="1" applyAlignment="1">
      <alignment horizontal="right" vertical="center"/>
    </xf>
    <xf numFmtId="41" fontId="3" fillId="0" borderId="0" xfId="6" applyFont="1" applyFill="1" applyBorder="1" applyAlignment="1">
      <alignment vertical="center"/>
    </xf>
    <xf numFmtId="41" fontId="2" fillId="0" borderId="0" xfId="6" applyFont="1" applyFill="1" applyBorder="1" applyAlignment="1">
      <alignment horizontal="center"/>
    </xf>
    <xf numFmtId="0" fontId="0" fillId="0" borderId="0" xfId="0" applyFont="1"/>
    <xf numFmtId="9" fontId="10" fillId="0" borderId="0" xfId="2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left" vertical="center"/>
    </xf>
    <xf numFmtId="9" fontId="2" fillId="0" borderId="15" xfId="2" applyFont="1" applyBorder="1" applyAlignment="1">
      <alignment horizontal="right" vertical="center"/>
    </xf>
    <xf numFmtId="41" fontId="0" fillId="0" borderId="0" xfId="0" applyNumberFormat="1"/>
    <xf numFmtId="164" fontId="4" fillId="2" borderId="2" xfId="1" applyFont="1" applyFill="1" applyBorder="1" applyAlignment="1">
      <alignment horizontal="center" vertical="center"/>
    </xf>
    <xf numFmtId="0" fontId="3" fillId="0" borderId="0" xfId="2" applyNumberFormat="1" applyFont="1" applyBorder="1" applyAlignment="1">
      <alignment horizontal="left" vertical="center" wrapText="1"/>
    </xf>
    <xf numFmtId="164" fontId="4" fillId="2" borderId="0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/>
    </xf>
    <xf numFmtId="41" fontId="2" fillId="0" borderId="0" xfId="6" applyFont="1" applyFill="1" applyBorder="1" applyAlignment="1">
      <alignment horizontal="right" vertical="center"/>
    </xf>
    <xf numFmtId="167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41" fontId="3" fillId="0" borderId="0" xfId="6" applyFont="1" applyFill="1" applyBorder="1" applyAlignment="1">
      <alignment horizontal="center"/>
    </xf>
    <xf numFmtId="9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9" fontId="3" fillId="0" borderId="0" xfId="2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horizontal="center" vertical="center"/>
    </xf>
    <xf numFmtId="167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Alignment="1">
      <alignment vertical="center"/>
    </xf>
    <xf numFmtId="9" fontId="4" fillId="2" borderId="0" xfId="2" applyFont="1" applyFill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9" fontId="2" fillId="4" borderId="7" xfId="2" applyFont="1" applyFill="1" applyBorder="1" applyAlignment="1">
      <alignment horizontal="right" vertical="center"/>
    </xf>
    <xf numFmtId="9" fontId="2" fillId="0" borderId="7" xfId="2" applyFont="1" applyBorder="1" applyAlignment="1">
      <alignment horizontal="right" vertical="center"/>
    </xf>
    <xf numFmtId="9" fontId="3" fillId="0" borderId="0" xfId="2" applyFont="1" applyAlignment="1">
      <alignment horizontal="left" vertical="center"/>
    </xf>
    <xf numFmtId="9" fontId="3" fillId="0" borderId="10" xfId="2" applyFont="1" applyBorder="1" applyAlignment="1">
      <alignment horizontal="right" vertical="center"/>
    </xf>
    <xf numFmtId="9" fontId="3" fillId="0" borderId="0" xfId="2" applyFont="1" applyAlignment="1">
      <alignment vertical="center"/>
    </xf>
    <xf numFmtId="165" fontId="2" fillId="0" borderId="0" xfId="1" applyNumberFormat="1" applyFont="1" applyFill="1" applyAlignment="1">
      <alignment horizontal="left" vertical="center"/>
    </xf>
    <xf numFmtId="165" fontId="2" fillId="0" borderId="15" xfId="1" applyNumberFormat="1" applyFont="1" applyBorder="1" applyAlignment="1">
      <alignment horizontal="right" vertical="center"/>
    </xf>
    <xf numFmtId="165" fontId="2" fillId="0" borderId="17" xfId="2" applyNumberFormat="1" applyFont="1" applyBorder="1" applyAlignment="1">
      <alignment horizontal="right" vertical="center"/>
    </xf>
    <xf numFmtId="165" fontId="3" fillId="0" borderId="0" xfId="1" applyNumberFormat="1" applyFont="1" applyFill="1" applyBorder="1" applyAlignment="1">
      <alignment vertical="center"/>
    </xf>
    <xf numFmtId="165" fontId="2" fillId="0" borderId="16" xfId="1" applyNumberFormat="1" applyFont="1" applyBorder="1" applyAlignment="1">
      <alignment horizontal="right" vertical="center"/>
    </xf>
    <xf numFmtId="165" fontId="3" fillId="0" borderId="0" xfId="1" applyNumberFormat="1" applyFont="1" applyFill="1" applyAlignment="1">
      <alignment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7" xfId="2" applyNumberFormat="1" applyFont="1" applyBorder="1" applyAlignment="1">
      <alignment horizontal="right" vertical="center"/>
    </xf>
    <xf numFmtId="164" fontId="2" fillId="0" borderId="15" xfId="2" applyNumberFormat="1" applyFont="1" applyBorder="1" applyAlignment="1">
      <alignment horizontal="right" vertical="center"/>
    </xf>
    <xf numFmtId="41" fontId="2" fillId="4" borderId="7" xfId="6" applyFont="1" applyFill="1" applyBorder="1" applyAlignment="1">
      <alignment horizontal="right" vertical="center"/>
    </xf>
    <xf numFmtId="41" fontId="3" fillId="0" borderId="0" xfId="6" applyFont="1" applyBorder="1" applyAlignment="1">
      <alignment horizontal="right" vertical="center"/>
    </xf>
    <xf numFmtId="41" fontId="3" fillId="0" borderId="0" xfId="6" applyFont="1" applyAlignment="1">
      <alignment vertical="center"/>
    </xf>
    <xf numFmtId="41" fontId="3" fillId="0" borderId="0" xfId="6" applyFont="1" applyFill="1" applyAlignment="1">
      <alignment vertical="center"/>
    </xf>
    <xf numFmtId="41" fontId="2" fillId="0" borderId="15" xfId="6" applyFont="1" applyBorder="1" applyAlignment="1">
      <alignment horizontal="right" vertical="center"/>
    </xf>
    <xf numFmtId="164" fontId="19" fillId="0" borderId="0" xfId="1" applyFont="1" applyBorder="1" applyAlignment="1">
      <alignment horizontal="left" vertical="center"/>
    </xf>
    <xf numFmtId="165" fontId="19" fillId="0" borderId="0" xfId="1" applyNumberFormat="1" applyFont="1" applyBorder="1" applyAlignment="1">
      <alignment horizontal="left" vertical="center"/>
    </xf>
    <xf numFmtId="166" fontId="19" fillId="0" borderId="0" xfId="1" applyNumberFormat="1" applyFont="1" applyBorder="1" applyAlignment="1">
      <alignment horizontal="right" vertical="center"/>
    </xf>
    <xf numFmtId="9" fontId="19" fillId="0" borderId="0" xfId="2" applyFont="1" applyBorder="1" applyAlignment="1">
      <alignment horizontal="left" vertical="center"/>
    </xf>
    <xf numFmtId="165" fontId="20" fillId="0" borderId="0" xfId="1" applyNumberFormat="1" applyFont="1" applyBorder="1" applyAlignment="1">
      <alignment horizontal="left" vertical="center"/>
    </xf>
    <xf numFmtId="164" fontId="19" fillId="0" borderId="0" xfId="1" applyFont="1" applyBorder="1" applyAlignment="1">
      <alignment vertical="center"/>
    </xf>
    <xf numFmtId="9" fontId="19" fillId="0" borderId="0" xfId="2" applyFont="1" applyBorder="1" applyAlignment="1">
      <alignment vertical="center"/>
    </xf>
    <xf numFmtId="164" fontId="19" fillId="0" borderId="0" xfId="1" applyFont="1" applyFill="1" applyBorder="1" applyAlignment="1">
      <alignment vertical="center"/>
    </xf>
    <xf numFmtId="41" fontId="19" fillId="0" borderId="0" xfId="6" applyFont="1" applyBorder="1" applyAlignment="1">
      <alignment vertical="center"/>
    </xf>
    <xf numFmtId="9" fontId="19" fillId="0" borderId="0" xfId="2" applyFont="1" applyBorder="1" applyAlignment="1">
      <alignment horizontal="right" vertical="center"/>
    </xf>
    <xf numFmtId="164" fontId="20" fillId="0" borderId="0" xfId="1" applyFont="1" applyFill="1" applyBorder="1" applyAlignment="1">
      <alignment vertical="center"/>
    </xf>
    <xf numFmtId="9" fontId="3" fillId="0" borderId="18" xfId="2" applyFont="1" applyBorder="1" applyAlignment="1">
      <alignment horizontal="right" vertical="center"/>
    </xf>
    <xf numFmtId="9" fontId="10" fillId="0" borderId="18" xfId="2" applyFont="1" applyBorder="1" applyAlignment="1">
      <alignment horizontal="right" vertical="center"/>
    </xf>
    <xf numFmtId="9" fontId="2" fillId="4" borderId="8" xfId="2" applyFont="1" applyFill="1" applyBorder="1" applyAlignment="1">
      <alignment horizontal="right" vertical="center"/>
    </xf>
    <xf numFmtId="9" fontId="8" fillId="0" borderId="18" xfId="2" applyFont="1" applyBorder="1" applyAlignment="1">
      <alignment horizontal="right" vertical="center"/>
    </xf>
    <xf numFmtId="9" fontId="2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41" fontId="3" fillId="0" borderId="0" xfId="6" applyFont="1"/>
    <xf numFmtId="41" fontId="2" fillId="0" borderId="0" xfId="6" applyFont="1" applyFill="1" applyAlignment="1">
      <alignment vertical="center"/>
    </xf>
    <xf numFmtId="41" fontId="17" fillId="0" borderId="0" xfId="6" applyFont="1" applyFill="1" applyAlignment="1">
      <alignment vertical="center"/>
    </xf>
    <xf numFmtId="0" fontId="13" fillId="0" borderId="11" xfId="4" applyNumberFormat="1" applyFont="1" applyFill="1" applyBorder="1" applyAlignment="1">
      <alignment horizontal="right" vertical="center"/>
    </xf>
    <xf numFmtId="164" fontId="2" fillId="0" borderId="0" xfId="1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right" vertical="center"/>
    </xf>
    <xf numFmtId="164" fontId="2" fillId="0" borderId="0" xfId="2" applyNumberFormat="1" applyFont="1" applyBorder="1" applyAlignment="1">
      <alignment horizontal="right" vertical="center"/>
    </xf>
    <xf numFmtId="41" fontId="2" fillId="0" borderId="0" xfId="6" applyFont="1" applyBorder="1" applyAlignment="1">
      <alignment horizontal="right" vertical="center"/>
    </xf>
    <xf numFmtId="165" fontId="2" fillId="0" borderId="0" xfId="2" applyNumberFormat="1" applyFont="1" applyBorder="1" applyAlignment="1">
      <alignment horizontal="right" vertical="center"/>
    </xf>
    <xf numFmtId="166" fontId="10" fillId="0" borderId="18" xfId="1" applyNumberFormat="1" applyFont="1" applyBorder="1" applyAlignment="1">
      <alignment horizontal="right" vertical="center"/>
    </xf>
    <xf numFmtId="164" fontId="10" fillId="0" borderId="18" xfId="1" applyFont="1" applyBorder="1" applyAlignment="1">
      <alignment vertical="center"/>
    </xf>
    <xf numFmtId="164" fontId="2" fillId="0" borderId="18" xfId="1" applyFont="1" applyBorder="1" applyAlignment="1">
      <alignment vertical="center"/>
    </xf>
    <xf numFmtId="164" fontId="8" fillId="0" borderId="18" xfId="1" applyFont="1" applyBorder="1" applyAlignment="1">
      <alignment vertical="center"/>
    </xf>
    <xf numFmtId="164" fontId="3" fillId="0" borderId="18" xfId="1" applyFont="1" applyBorder="1" applyAlignment="1">
      <alignment vertical="center"/>
    </xf>
    <xf numFmtId="166" fontId="2" fillId="4" borderId="8" xfId="1" applyNumberFormat="1" applyFont="1" applyFill="1" applyBorder="1" applyAlignment="1">
      <alignment horizontal="right" vertical="center"/>
    </xf>
    <xf numFmtId="166" fontId="3" fillId="0" borderId="18" xfId="1" applyNumberFormat="1" applyFont="1" applyBorder="1" applyAlignment="1">
      <alignment horizontal="right" vertical="center"/>
    </xf>
    <xf numFmtId="166" fontId="2" fillId="0" borderId="8" xfId="1" applyNumberFormat="1" applyFont="1" applyBorder="1" applyAlignment="1">
      <alignment horizontal="right" vertical="center"/>
    </xf>
    <xf numFmtId="164" fontId="19" fillId="0" borderId="18" xfId="1" applyFont="1" applyBorder="1" applyAlignment="1">
      <alignment vertical="center"/>
    </xf>
    <xf numFmtId="166" fontId="3" fillId="0" borderId="19" xfId="1" applyNumberFormat="1" applyFont="1" applyBorder="1" applyAlignment="1">
      <alignment horizontal="right" vertical="center"/>
    </xf>
    <xf numFmtId="166" fontId="3" fillId="0" borderId="20" xfId="1" applyNumberFormat="1" applyFont="1" applyBorder="1" applyAlignment="1">
      <alignment horizontal="right" vertical="center"/>
    </xf>
    <xf numFmtId="9" fontId="3" fillId="0" borderId="0" xfId="2" applyFont="1" applyFill="1" applyAlignment="1">
      <alignment vertical="center"/>
    </xf>
    <xf numFmtId="164" fontId="9" fillId="5" borderId="0" xfId="1" quotePrefix="1" applyFont="1" applyFill="1" applyAlignment="1">
      <alignment horizontal="left" vertical="center"/>
    </xf>
    <xf numFmtId="165" fontId="3" fillId="5" borderId="0" xfId="1" applyNumberFormat="1" applyFont="1" applyFill="1" applyBorder="1" applyAlignment="1">
      <alignment horizontal="left" vertical="center"/>
    </xf>
    <xf numFmtId="166" fontId="3" fillId="5" borderId="5" xfId="1" applyNumberFormat="1" applyFont="1" applyFill="1" applyBorder="1" applyAlignment="1">
      <alignment horizontal="right" vertical="center"/>
    </xf>
    <xf numFmtId="166" fontId="3" fillId="5" borderId="0" xfId="1" applyNumberFormat="1" applyFont="1" applyFill="1" applyBorder="1" applyAlignment="1">
      <alignment horizontal="right" vertical="center"/>
    </xf>
    <xf numFmtId="9" fontId="3" fillId="5" borderId="0" xfId="2" applyFont="1" applyFill="1" applyBorder="1" applyAlignment="1">
      <alignment horizontal="right" vertical="center"/>
    </xf>
    <xf numFmtId="9" fontId="3" fillId="5" borderId="18" xfId="2" applyFont="1" applyFill="1" applyBorder="1" applyAlignment="1">
      <alignment horizontal="right" vertical="center"/>
    </xf>
    <xf numFmtId="164" fontId="3" fillId="5" borderId="6" xfId="1" applyFont="1" applyFill="1" applyBorder="1" applyAlignment="1">
      <alignment vertical="center"/>
    </xf>
    <xf numFmtId="166" fontId="10" fillId="5" borderId="5" xfId="1" applyNumberFormat="1" applyFont="1" applyFill="1" applyBorder="1" applyAlignment="1">
      <alignment horizontal="right" vertical="center"/>
    </xf>
    <xf numFmtId="166" fontId="3" fillId="5" borderId="18" xfId="1" applyNumberFormat="1" applyFont="1" applyFill="1" applyBorder="1" applyAlignment="1">
      <alignment horizontal="right" vertical="center"/>
    </xf>
    <xf numFmtId="164" fontId="3" fillId="5" borderId="18" xfId="1" applyFont="1" applyFill="1" applyBorder="1" applyAlignment="1">
      <alignment vertical="center"/>
    </xf>
    <xf numFmtId="0" fontId="3" fillId="5" borderId="6" xfId="2" applyNumberFormat="1" applyFont="1" applyFill="1" applyBorder="1" applyAlignment="1">
      <alignment horizontal="left" vertical="center" wrapText="1"/>
    </xf>
    <xf numFmtId="166" fontId="3" fillId="5" borderId="0" xfId="1" applyNumberFormat="1" applyFont="1" applyFill="1" applyBorder="1" applyAlignment="1">
      <alignment vertical="center"/>
    </xf>
    <xf numFmtId="164" fontId="3" fillId="5" borderId="0" xfId="1" applyFont="1" applyFill="1" applyBorder="1" applyAlignment="1">
      <alignment vertical="center"/>
    </xf>
    <xf numFmtId="164" fontId="3" fillId="5" borderId="0" xfId="1" applyFont="1" applyFill="1" applyAlignment="1">
      <alignment vertical="center"/>
    </xf>
    <xf numFmtId="41" fontId="21" fillId="0" borderId="0" xfId="6" applyFont="1"/>
    <xf numFmtId="41" fontId="14" fillId="5" borderId="0" xfId="6" applyFont="1" applyFill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0" fillId="0" borderId="21" xfId="0" applyBorder="1"/>
    <xf numFmtId="0" fontId="22" fillId="0" borderId="21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24" fillId="0" borderId="22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3" xfId="0" applyBorder="1" applyAlignment="1">
      <alignment horizontal="center" vertical="center"/>
    </xf>
    <xf numFmtId="0" fontId="24" fillId="0" borderId="23" xfId="0" applyFont="1" applyFill="1" applyBorder="1" applyAlignment="1">
      <alignment horizontal="left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6" fillId="0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0" fillId="0" borderId="24" xfId="0" applyBorder="1"/>
    <xf numFmtId="0" fontId="0" fillId="0" borderId="0" xfId="0" applyBorder="1"/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/>
    <xf numFmtId="164" fontId="4" fillId="2" borderId="1" xfId="1" applyFont="1" applyFill="1" applyBorder="1" applyAlignment="1">
      <alignment horizontal="center" vertical="center"/>
    </xf>
    <xf numFmtId="164" fontId="4" fillId="2" borderId="2" xfId="1" applyFont="1" applyFill="1" applyBorder="1" applyAlignment="1">
      <alignment horizontal="center" vertical="center"/>
    </xf>
    <xf numFmtId="164" fontId="4" fillId="2" borderId="14" xfId="1" applyFont="1" applyFill="1" applyBorder="1" applyAlignment="1">
      <alignment horizontal="center" vertical="center"/>
    </xf>
    <xf numFmtId="164" fontId="4" fillId="2" borderId="0" xfId="1" applyFont="1" applyFill="1" applyBorder="1" applyAlignment="1">
      <alignment horizontal="center" vertical="center"/>
    </xf>
  </cellXfs>
  <cellStyles count="9">
    <cellStyle name="Comma" xfId="1" builtinId="3"/>
    <cellStyle name="Comma [0]" xfId="6" builtinId="6"/>
    <cellStyle name="Comma [0] 2" xfId="4"/>
    <cellStyle name="Followed Hyperlink" xfId="7" builtinId="9" hidden="1"/>
    <cellStyle name="Followed Hyperlink" xfId="8" builtinId="9" hidden="1"/>
    <cellStyle name="Normal" xfId="0" builtinId="0"/>
    <cellStyle name="Normal 2" xfId="3"/>
    <cellStyle name="Percent" xfId="2" builtinId="5"/>
    <cellStyle name="Percent 2" xfId="5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externalLink" Target="externalLinks/externalLink7.xml"/><Relationship Id="rId16" Type="http://schemas.openxmlformats.org/officeDocument/2006/relationships/externalLink" Target="externalLinks/externalLink8.xml"/><Relationship Id="rId17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oRe/2001/Spirits%20&amp;%20Wine/Deal/Nightlife/Bacardi%20Financing/Models/TEMP/22-03-99/B%20T%20C/OTE%20AND%20MERGER%20ANALYSIS%20-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rwin/acctg/DOCUME~1/LBERNS~1/LOCALS~1/Temp/03INT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UIBD08/IBDSHARE3/Generalistes/Kangourou-PAR07516/Execution/Models/Barnaby/UserData/Russell/TEMP/a%20b&#226;tons%20rompu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ABGSC%20presenation%20inpu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arangian.turner.com/Best%20Practice/ABGSC%20presentations/Company%20presentation/Draft/New%20ABGSC%20presenation%20inpu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~1/tolleyb/LOCALS~1/Temp/14021_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hillj.LAP/Local%20Settings/Temp/NetRight/Links/Longacre/37487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pellicci/AppData/Local/Microsoft/Windows/Temporary%20Internet%20Files/Content.Outlook/KYEQ7TOJ/Presentations/CNNI%20Commercial/CNN%20iRamon%20data%20pul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Czajkowski/AppData/Local/Microsoft/Windows/Temporary%20Internet%20Files/Content.Outlook/ALSZCQ59/CoRe/2001/Spirits%20&amp;%20Wine/Deal/Nightlife/Bacardi%20Financing/Models/TEMP/22-03-99/B%20T%20C/OTE%20AND%20MERGER%20ANALYSIS%20-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03CNN"/>
      <sheetName val="03 INTL"/>
      <sheetName val="03_INTL"/>
      <sheetName val="03_INTL1"/>
      <sheetName val="03_INTL2"/>
      <sheetName val="03_INTL3"/>
      <sheetName val="03_INTL4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Graph2"/>
      <sheetName val="synthgraph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key financials"/>
      <sheetName val="Share info"/>
      <sheetName val="Other"/>
      <sheetName val="Market_new"/>
      <sheetName val="Market"/>
      <sheetName val="Input"/>
      <sheetName val="Indexed"/>
      <sheetName val="Carnegie"/>
      <sheetName val="REFERENCES"/>
      <sheetName val="Reference"/>
      <sheetName val="CMR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='C:\blp\api\dde\Blph.xla'!BLPH(B3,C4,"10/3/2002"," ",0,FALSE,"D","N","C",TRUE,23,2,FALSE," "," ")</v>
          </cell>
          <cell r="D5" t="str">
            <v>='C:\blp\api\dde\Blph.xla'!BLPH(D3,E4,"10/3/2002"," ",0,FALSE,"D","N","C",TRUE,23,2,FALSE," "," ")</v>
          </cell>
          <cell r="F5" t="str">
            <v>='C:\blp\api\dde\Blph.xla'!BLPH(F3,G4,"10/3/2002"," ",0,FALSE,"D","N","C",TRUE,23,2,FALSE," "," ")</v>
          </cell>
        </row>
        <row r="13">
          <cell r="B13" t="e">
            <v>#NAME?</v>
          </cell>
          <cell r="D13" t="e">
            <v>#NAME?</v>
          </cell>
          <cell r="F13" t="e">
            <v>#NAME?</v>
          </cell>
          <cell r="H13" t="e">
            <v>#NAME?</v>
          </cell>
          <cell r="J13" t="e">
            <v>#NAME?</v>
          </cell>
          <cell r="M13" t="e">
            <v>#NAME?</v>
          </cell>
          <cell r="O13" t="e">
            <v>#NAME?</v>
          </cell>
          <cell r="Q13" t="e">
            <v>#NAME?</v>
          </cell>
          <cell r="S13" t="e">
            <v>#NAME?</v>
          </cell>
          <cell r="U13" t="e">
            <v>#NAME?</v>
          </cell>
          <cell r="W13" t="e">
            <v>#NAME?</v>
          </cell>
          <cell r="Y13" t="e">
            <v>#NAME?</v>
          </cell>
          <cell r="AA13" t="e">
            <v>#NAME?</v>
          </cell>
          <cell r="AC13" t="e">
            <v>#NAME?</v>
          </cell>
          <cell r="AE13" t="e">
            <v>#NAME?</v>
          </cell>
          <cell r="AG13" t="e">
            <v>#NAME?</v>
          </cell>
          <cell r="AH13" t="str">
            <v>#N/A N.A.</v>
          </cell>
          <cell r="AI13" t="e">
            <v>#NAME?</v>
          </cell>
          <cell r="AK13" t="e">
            <v>#NAME?</v>
          </cell>
        </row>
      </sheetData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Month by month"/>
      <sheetName val="LTM"/>
      <sheetName val="Operations overview"/>
      <sheetName val="Financials"/>
      <sheetName val="Share info"/>
      <sheetName val="Input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 Sum Output"/>
      <sheetName val="Pitch Output"/>
      <sheetName val="Capital assumptions"/>
      <sheetName val="Capital P&amp;L"/>
      <sheetName val="Capital BS"/>
      <sheetName val="MoS BS"/>
      <sheetName val="Cap-Mos merged"/>
      <sheetName val="CC tranche calc"/>
      <sheetName val="stats"/>
      <sheetName val="P&amp;L Long Acre"/>
      <sheetName val="MoS P&amp;L"/>
      <sheetName val="Structure"/>
      <sheetName val="MAIN"/>
      <sheetName val="DIV INC"/>
      <sheetName val="EQ. IRR"/>
      <sheetName val="S&amp;P"/>
      <sheetName val="Toggles"/>
      <sheetName val="Multiple"/>
      <sheetName val="Perpetuity"/>
      <sheetName val="DCF 3"/>
      <sheetName val="WACC II"/>
      <sheetName val="Developer Notes"/>
      <sheetName val="COVEN"/>
      <sheetName val="SUMMARY"/>
      <sheetName val="Reconciliations"/>
      <sheetName val="LTM"/>
      <sheetName val="CREDIT STATS"/>
      <sheetName val="Data"/>
      <sheetName val="dPrint"/>
      <sheetName val="DropZone"/>
      <sheetName val="mProcess"/>
      <sheetName val="mlError"/>
      <sheetName val="mGlobals"/>
      <sheetName val="mMain"/>
      <sheetName val="mToggles"/>
      <sheetName val="mcFunctions"/>
      <sheetName val="mMisc"/>
      <sheetName val="mdPrint"/>
      <sheetName val="Fin_Sum_Output"/>
      <sheetName val="Pitch_Output"/>
      <sheetName val="Capital_assumptions"/>
      <sheetName val="Capital_P&amp;L"/>
      <sheetName val="Capital_BS"/>
      <sheetName val="MoS_BS"/>
      <sheetName val="Cap-Mos_merged"/>
      <sheetName val="CC_tranche_calc"/>
      <sheetName val="P&amp;L_Long_Acre"/>
      <sheetName val="MoS_P&amp;L"/>
      <sheetName val="DIV_INC"/>
      <sheetName val="EQ__IRR"/>
      <sheetName val="DCF_3"/>
      <sheetName val="WACC_II"/>
      <sheetName val="Developer_Notes"/>
      <sheetName val="CREDIT_STATS"/>
      <sheetName val="Fin_Sum_Output1"/>
      <sheetName val="Pitch_Output1"/>
      <sheetName val="Capital_assumptions1"/>
      <sheetName val="Capital_P&amp;L1"/>
      <sheetName val="Capital_BS1"/>
      <sheetName val="MoS_BS1"/>
      <sheetName val="Cap-Mos_merged1"/>
      <sheetName val="CC_tranche_calc1"/>
      <sheetName val="P&amp;L_Long_Acre1"/>
      <sheetName val="MoS_P&amp;L1"/>
      <sheetName val="DIV_INC1"/>
      <sheetName val="EQ__IRR1"/>
      <sheetName val="DCF_31"/>
      <sheetName val="WACC_II1"/>
      <sheetName val="Developer_Notes1"/>
      <sheetName val="CREDIT_STA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Historic P&amp;L"/>
      <sheetName val="DCF - UBS"/>
      <sheetName val="Returns Analysis"/>
      <sheetName val="Debt Calcs"/>
      <sheetName val="Forecasts"/>
      <sheetName val="Assumptions"/>
      <sheetName val="Share price"/>
      <sheetName val="37487_2"/>
      <sheetName val="#REF"/>
      <sheetName val="Share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tAm"/>
      <sheetName val="EMEA"/>
      <sheetName val="APAC"/>
      <sheetName val="Agg Sub"/>
      <sheetName val="Essbase"/>
      <sheetName val="CNN iRamon data pull"/>
      <sheetName val="\Users\lpellicci\AppData\Local\"/>
      <sheetName val="Agg_Sub"/>
      <sheetName val="CNN_iRamon_data_pull"/>
    </sheetNames>
    <definedNames>
      <definedName name="Last_Row" sheetId="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E-BTC Merger Analysis - Title"/>
      <sheetName val="Index"/>
      <sheetName val="Mergers Analysis Summary"/>
      <sheetName val="Merger 500"/>
      <sheetName val="Merger 1000"/>
      <sheetName val="OTE-BTC Merger Analysis - T"/>
      <sheetName val="Assum"/>
      <sheetName val="OTE - Proforma IS (US$)"/>
      <sheetName val="OTE - Opening Proforma BS (US$)"/>
      <sheetName val="OTE - Proforma BS (US$)"/>
      <sheetName val="OTE - Proforma CFLO (US$)"/>
      <sheetName val="OTE - Proforma Key Ratios"/>
      <sheetName val="OTE-BTC Contribution Analysis"/>
      <sheetName val="OTE - IS (US$)"/>
      <sheetName val="OTE - BS (US$)"/>
      <sheetName val="OTE - CFLO (US$)"/>
      <sheetName val="BTC - IS (US$)"/>
      <sheetName val="BTC - BS (US$)"/>
      <sheetName val="BTC - CFLO (US$)"/>
      <sheetName val="OTE-BTC-GSM2  Merger "/>
      <sheetName val="AssumGSM"/>
      <sheetName val="OTE - Proforma IS (US$)GSM"/>
      <sheetName val="OTE - Opening Proforma BS GSM"/>
      <sheetName val="OTE - Proforma BS (US$) GSM"/>
      <sheetName val="OTE - Proforma CFLO (US$) GSM"/>
      <sheetName val="GSM2-IS"/>
      <sheetName val="GSM2-BS"/>
      <sheetName val="GSM2-CFLOW"/>
      <sheetName val="OTE - Title"/>
      <sheetName val="OTE - IS"/>
      <sheetName val="OTE - BS"/>
      <sheetName val="OTE - CFLO"/>
      <sheetName val="OTE - Macro"/>
      <sheetName val="OTE - Revenues"/>
      <sheetName val="OTE - Interconnect &amp; Opex"/>
      <sheetName val="OTE - Debt and Financial"/>
      <sheetName val="OTE - Summary Financials"/>
      <sheetName val="OTE - Telecom &amp; Buildout"/>
      <sheetName val="OTE - Mobile &amp; Cosmote"/>
      <sheetName val="OTE - Personnel"/>
      <sheetName val="OTE - Tariffs &amp; Usage"/>
      <sheetName val="OTE - Interconnect"/>
      <sheetName val="OTE - Valuation Analysis"/>
      <sheetName val="BTC-RTC Proforma Analysis"/>
      <sheetName val="BTC - Treatment of RTC"/>
      <sheetName val="BTC-RTC Proforma IS"/>
      <sheetName val="BTC-RTC Proforma BS"/>
      <sheetName val="BTC-RTC Proforma CFLO"/>
      <sheetName val="OTE - Standalone Key Ratios"/>
      <sheetName val="BTC - Standalone Key Ratios"/>
      <sheetName val="Summary"/>
      <sheetName val="PRINT"/>
      <sheetName val="Inputs"/>
      <sheetName val="Matrix"/>
      <sheetName val="OTE-BTC_Merger_Analysis_-_Title"/>
      <sheetName val="Mergers_Analysis_Summary"/>
      <sheetName val="Merger_500"/>
      <sheetName val="Merger_1000"/>
      <sheetName val="OTE-BTC_Merger_Analysis_-_T"/>
      <sheetName val="OTE_-_Proforma_IS_(US$)"/>
      <sheetName val="OTE_-_Opening_Proforma_BS_(US$)"/>
      <sheetName val="OTE_-_Proforma_BS_(US$)"/>
      <sheetName val="OTE_-_Proforma_CFLO_(US$)"/>
      <sheetName val="OTE_-_Proforma_Key_Ratios"/>
      <sheetName val="OTE-BTC_Contribution_Analysis"/>
      <sheetName val="OTE_-_IS_(US$)"/>
      <sheetName val="OTE_-_BS_(US$)"/>
      <sheetName val="OTE_-_CFLO_(US$)"/>
      <sheetName val="BTC_-_IS_(US$)"/>
      <sheetName val="BTC_-_BS_(US$)"/>
      <sheetName val="BTC_-_CFLO_(US$)"/>
      <sheetName val="OTE-BTC-GSM2__Merger_"/>
      <sheetName val="OTE_-_Proforma_IS_(US$)GSM"/>
      <sheetName val="OTE_-_Opening_Proforma_BS_GSM"/>
      <sheetName val="OTE_-_Proforma_BS_(US$)_GSM"/>
      <sheetName val="OTE_-_Proforma_CFLO_(US$)_GSM"/>
      <sheetName val="OTE_-_Title"/>
      <sheetName val="OTE_-_IS"/>
      <sheetName val="OTE_-_BS"/>
      <sheetName val="OTE_-_CFLO"/>
      <sheetName val="OTE_-_Macro"/>
      <sheetName val="OTE_-_Revenues"/>
      <sheetName val="OTE_-_Interconnect_&amp;_Opex"/>
      <sheetName val="OTE_-_Debt_and_Financial"/>
      <sheetName val="OTE_-_Summary_Financials"/>
      <sheetName val="OTE_-_Telecom_&amp;_Buildout"/>
      <sheetName val="OTE_-_Mobile_&amp;_Cosmote"/>
      <sheetName val="OTE_-_Personnel"/>
      <sheetName val="OTE_-_Tariffs_&amp;_Usage"/>
      <sheetName val="OTE_-_Interconnect"/>
      <sheetName val="OTE_-_Valuation_Analysis"/>
      <sheetName val="BTC-RTC_Proforma_Analysis"/>
      <sheetName val="BTC_-_Treatment_of_RTC"/>
      <sheetName val="BTC-RTC_Proforma_IS"/>
      <sheetName val="BTC-RTC_Proforma_BS"/>
      <sheetName val="BTC-RTC_Proforma_CFLO"/>
      <sheetName val="OTE_-_Standalone_Key_Ratios"/>
      <sheetName val="BTC_-_Standalone_Key_Ratios"/>
      <sheetName val="OTE-BTC_Merger_Analysis_-_Titl1"/>
      <sheetName val="Mergers_Analysis_Summary1"/>
      <sheetName val="Merger_5001"/>
      <sheetName val="Merger_10001"/>
      <sheetName val="OTE-BTC_Merger_Analysis_-_T1"/>
      <sheetName val="OTE_-_Proforma_IS_(US$)1"/>
      <sheetName val="OTE_-_Opening_Proforma_BS_(US$1"/>
      <sheetName val="OTE_-_Proforma_BS_(US$)1"/>
      <sheetName val="OTE_-_Proforma_CFLO_(US$)1"/>
      <sheetName val="OTE_-_Proforma_Key_Ratios1"/>
      <sheetName val="OTE-BTC_Contribution_Analysis1"/>
      <sheetName val="OTE_-_IS_(US$)1"/>
      <sheetName val="OTE_-_BS_(US$)1"/>
      <sheetName val="OTE_-_CFLO_(US$)1"/>
      <sheetName val="BTC_-_IS_(US$)1"/>
      <sheetName val="BTC_-_BS_(US$)1"/>
      <sheetName val="BTC_-_CFLO_(US$)1"/>
      <sheetName val="OTE-BTC-GSM2__Merger_1"/>
      <sheetName val="OTE_-_Proforma_IS_(US$)GSM1"/>
      <sheetName val="OTE_-_Opening_Proforma_BS_GSM1"/>
      <sheetName val="OTE_-_Proforma_BS_(US$)_GSM1"/>
      <sheetName val="OTE_-_Proforma_CFLO_(US$)_GSM1"/>
      <sheetName val="OTE_-_Title1"/>
      <sheetName val="OTE_-_IS1"/>
      <sheetName val="OTE_-_BS1"/>
      <sheetName val="OTE_-_CFLO1"/>
      <sheetName val="OTE_-_Macro1"/>
      <sheetName val="OTE_-_Revenues1"/>
      <sheetName val="OTE_-_Interconnect_&amp;_Opex1"/>
      <sheetName val="OTE_-_Debt_and_Financial1"/>
      <sheetName val="OTE_-_Summary_Financials1"/>
      <sheetName val="OTE_-_Telecom_&amp;_Buildout1"/>
      <sheetName val="OTE_-_Mobile_&amp;_Cosmote1"/>
      <sheetName val="OTE_-_Personnel1"/>
      <sheetName val="OTE_-_Tariffs_&amp;_Usage1"/>
      <sheetName val="OTE_-_Interconnect1"/>
      <sheetName val="OTE_-_Valuation_Analysis1"/>
      <sheetName val="BTC-RTC_Proforma_Analysis1"/>
      <sheetName val="BTC_-_Treatment_of_RTC1"/>
      <sheetName val="BTC-RTC_Proforma_IS1"/>
      <sheetName val="BTC-RTC_Proforma_BS1"/>
      <sheetName val="BTC-RTC_Proforma_CFLO1"/>
      <sheetName val="OTE_-_Standalone_Key_Ratios1"/>
      <sheetName val="BTC_-_Standalone_Key_Ratios1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 enableFormatConditionsCalculation="0">
    <tabColor rgb="FF92D050"/>
    <pageSetUpPr fitToPage="1"/>
  </sheetPr>
  <dimension ref="A1:AM65"/>
  <sheetViews>
    <sheetView showGridLines="0" tabSelected="1" zoomScale="120" zoomScaleNormal="120" zoomScalePageLayoutView="120" workbookViewId="0">
      <pane xSplit="2" ySplit="7" topLeftCell="Q8" activePane="bottomRight" state="frozen"/>
      <selection pane="topRight" activeCell="C1" sqref="C1"/>
      <selection pane="bottomLeft" activeCell="A8" sqref="A8"/>
      <selection pane="bottomRight" activeCell="AA45" sqref="AA45:AB45"/>
    </sheetView>
  </sheetViews>
  <sheetFormatPr baseColWidth="10" defaultColWidth="8.83203125" defaultRowHeight="14" outlineLevelRow="1" x14ac:dyDescent="0.2"/>
  <cols>
    <col min="1" max="1" width="21.33203125" style="32" bestFit="1" customWidth="1"/>
    <col min="2" max="2" width="3.5" style="49" customWidth="1"/>
    <col min="3" max="3" width="11.83203125" style="49" customWidth="1"/>
    <col min="4" max="4" width="8.33203125" style="49" customWidth="1"/>
    <col min="5" max="5" width="8" style="49" customWidth="1"/>
    <col min="6" max="6" width="7" style="126" customWidth="1"/>
    <col min="7" max="7" width="9.1640625" style="49" customWidth="1"/>
    <col min="8" max="8" width="8.33203125" style="49" customWidth="1"/>
    <col min="9" max="9" width="7" style="126" customWidth="1"/>
    <col min="10" max="10" width="2.6640625" style="49" customWidth="1"/>
    <col min="11" max="11" width="11.6640625" style="3" customWidth="1"/>
    <col min="12" max="12" width="11.83203125" style="3" customWidth="1"/>
    <col min="13" max="13" width="9" style="3" customWidth="1"/>
    <col min="14" max="14" width="9" style="128" customWidth="1"/>
    <col min="15" max="15" width="11.83203125" style="3" customWidth="1"/>
    <col min="16" max="16" width="9" style="3" customWidth="1"/>
    <col min="17" max="17" width="9" style="128" customWidth="1"/>
    <col min="18" max="18" width="2.6640625" style="6" customWidth="1"/>
    <col min="19" max="25" width="10.6640625" style="6" customWidth="1"/>
    <col min="26" max="26" width="2.6640625" style="6" customWidth="1"/>
    <col min="27" max="27" width="11.6640625" style="3" customWidth="1"/>
    <col min="28" max="28" width="11.83203125" style="3" customWidth="1"/>
    <col min="29" max="29" width="9" style="3" customWidth="1"/>
    <col min="30" max="30" width="2.6640625" style="6" customWidth="1"/>
    <col min="31" max="31" width="26.6640625" style="5" customWidth="1"/>
    <col min="32" max="37" width="10.1640625" style="6" customWidth="1"/>
    <col min="38" max="39" width="8.83203125" style="6"/>
    <col min="40" max="130" width="8.83203125" style="8"/>
    <col min="131" max="131" width="23.1640625" style="8" bestFit="1" customWidth="1"/>
    <col min="132" max="132" width="19.83203125" style="8" bestFit="1" customWidth="1"/>
    <col min="133" max="140" width="19.83203125" style="8" customWidth="1"/>
    <col min="141" max="141" width="2.6640625" style="8" customWidth="1"/>
    <col min="142" max="149" width="19.83203125" style="8" customWidth="1"/>
    <col min="150" max="150" width="2.6640625" style="8" customWidth="1"/>
    <col min="151" max="151" width="14" style="8" bestFit="1" customWidth="1"/>
    <col min="152" max="154" width="13.33203125" style="8" bestFit="1" customWidth="1"/>
    <col min="155" max="158" width="14.33203125" style="8" bestFit="1" customWidth="1"/>
    <col min="159" max="386" width="8.83203125" style="8"/>
    <col min="387" max="387" width="23.1640625" style="8" bestFit="1" customWidth="1"/>
    <col min="388" max="388" width="19.83203125" style="8" bestFit="1" customWidth="1"/>
    <col min="389" max="396" width="19.83203125" style="8" customWidth="1"/>
    <col min="397" max="397" width="2.6640625" style="8" customWidth="1"/>
    <col min="398" max="405" width="19.83203125" style="8" customWidth="1"/>
    <col min="406" max="406" width="2.6640625" style="8" customWidth="1"/>
    <col min="407" max="407" width="14" style="8" bestFit="1" customWidth="1"/>
    <col min="408" max="410" width="13.33203125" style="8" bestFit="1" customWidth="1"/>
    <col min="411" max="414" width="14.33203125" style="8" bestFit="1" customWidth="1"/>
    <col min="415" max="642" width="8.83203125" style="8"/>
    <col min="643" max="643" width="23.1640625" style="8" bestFit="1" customWidth="1"/>
    <col min="644" max="644" width="19.83203125" style="8" bestFit="1" customWidth="1"/>
    <col min="645" max="652" width="19.83203125" style="8" customWidth="1"/>
    <col min="653" max="653" width="2.6640625" style="8" customWidth="1"/>
    <col min="654" max="661" width="19.83203125" style="8" customWidth="1"/>
    <col min="662" max="662" width="2.6640625" style="8" customWidth="1"/>
    <col min="663" max="663" width="14" style="8" bestFit="1" customWidth="1"/>
    <col min="664" max="666" width="13.33203125" style="8" bestFit="1" customWidth="1"/>
    <col min="667" max="670" width="14.33203125" style="8" bestFit="1" customWidth="1"/>
    <col min="671" max="898" width="8.83203125" style="8"/>
    <col min="899" max="899" width="23.1640625" style="8" bestFit="1" customWidth="1"/>
    <col min="900" max="900" width="19.83203125" style="8" bestFit="1" customWidth="1"/>
    <col min="901" max="908" width="19.83203125" style="8" customWidth="1"/>
    <col min="909" max="909" width="2.6640625" style="8" customWidth="1"/>
    <col min="910" max="917" width="19.83203125" style="8" customWidth="1"/>
    <col min="918" max="918" width="2.6640625" style="8" customWidth="1"/>
    <col min="919" max="919" width="14" style="8" bestFit="1" customWidth="1"/>
    <col min="920" max="922" width="13.33203125" style="8" bestFit="1" customWidth="1"/>
    <col min="923" max="926" width="14.33203125" style="8" bestFit="1" customWidth="1"/>
    <col min="927" max="1154" width="8.83203125" style="8"/>
    <col min="1155" max="1155" width="23.1640625" style="8" bestFit="1" customWidth="1"/>
    <col min="1156" max="1156" width="19.83203125" style="8" bestFit="1" customWidth="1"/>
    <col min="1157" max="1164" width="19.83203125" style="8" customWidth="1"/>
    <col min="1165" max="1165" width="2.6640625" style="8" customWidth="1"/>
    <col min="1166" max="1173" width="19.83203125" style="8" customWidth="1"/>
    <col min="1174" max="1174" width="2.6640625" style="8" customWidth="1"/>
    <col min="1175" max="1175" width="14" style="8" bestFit="1" customWidth="1"/>
    <col min="1176" max="1178" width="13.33203125" style="8" bestFit="1" customWidth="1"/>
    <col min="1179" max="1182" width="14.33203125" style="8" bestFit="1" customWidth="1"/>
    <col min="1183" max="1410" width="8.83203125" style="8"/>
    <col min="1411" max="1411" width="23.1640625" style="8" bestFit="1" customWidth="1"/>
    <col min="1412" max="1412" width="19.83203125" style="8" bestFit="1" customWidth="1"/>
    <col min="1413" max="1420" width="19.83203125" style="8" customWidth="1"/>
    <col min="1421" max="1421" width="2.6640625" style="8" customWidth="1"/>
    <col min="1422" max="1429" width="19.83203125" style="8" customWidth="1"/>
    <col min="1430" max="1430" width="2.6640625" style="8" customWidth="1"/>
    <col min="1431" max="1431" width="14" style="8" bestFit="1" customWidth="1"/>
    <col min="1432" max="1434" width="13.33203125" style="8" bestFit="1" customWidth="1"/>
    <col min="1435" max="1438" width="14.33203125" style="8" bestFit="1" customWidth="1"/>
    <col min="1439" max="1666" width="8.83203125" style="8"/>
    <col min="1667" max="1667" width="23.1640625" style="8" bestFit="1" customWidth="1"/>
    <col min="1668" max="1668" width="19.83203125" style="8" bestFit="1" customWidth="1"/>
    <col min="1669" max="1676" width="19.83203125" style="8" customWidth="1"/>
    <col min="1677" max="1677" width="2.6640625" style="8" customWidth="1"/>
    <col min="1678" max="1685" width="19.83203125" style="8" customWidth="1"/>
    <col min="1686" max="1686" width="2.6640625" style="8" customWidth="1"/>
    <col min="1687" max="1687" width="14" style="8" bestFit="1" customWidth="1"/>
    <col min="1688" max="1690" width="13.33203125" style="8" bestFit="1" customWidth="1"/>
    <col min="1691" max="1694" width="14.33203125" style="8" bestFit="1" customWidth="1"/>
    <col min="1695" max="1922" width="8.83203125" style="8"/>
    <col min="1923" max="1923" width="23.1640625" style="8" bestFit="1" customWidth="1"/>
    <col min="1924" max="1924" width="19.83203125" style="8" bestFit="1" customWidth="1"/>
    <col min="1925" max="1932" width="19.83203125" style="8" customWidth="1"/>
    <col min="1933" max="1933" width="2.6640625" style="8" customWidth="1"/>
    <col min="1934" max="1941" width="19.83203125" style="8" customWidth="1"/>
    <col min="1942" max="1942" width="2.6640625" style="8" customWidth="1"/>
    <col min="1943" max="1943" width="14" style="8" bestFit="1" customWidth="1"/>
    <col min="1944" max="1946" width="13.33203125" style="8" bestFit="1" customWidth="1"/>
    <col min="1947" max="1950" width="14.33203125" style="8" bestFit="1" customWidth="1"/>
    <col min="1951" max="2178" width="8.83203125" style="8"/>
    <col min="2179" max="2179" width="23.1640625" style="8" bestFit="1" customWidth="1"/>
    <col min="2180" max="2180" width="19.83203125" style="8" bestFit="1" customWidth="1"/>
    <col min="2181" max="2188" width="19.83203125" style="8" customWidth="1"/>
    <col min="2189" max="2189" width="2.6640625" style="8" customWidth="1"/>
    <col min="2190" max="2197" width="19.83203125" style="8" customWidth="1"/>
    <col min="2198" max="2198" width="2.6640625" style="8" customWidth="1"/>
    <col min="2199" max="2199" width="14" style="8" bestFit="1" customWidth="1"/>
    <col min="2200" max="2202" width="13.33203125" style="8" bestFit="1" customWidth="1"/>
    <col min="2203" max="2206" width="14.33203125" style="8" bestFit="1" customWidth="1"/>
    <col min="2207" max="2434" width="8.83203125" style="8"/>
    <col min="2435" max="2435" width="23.1640625" style="8" bestFit="1" customWidth="1"/>
    <col min="2436" max="2436" width="19.83203125" style="8" bestFit="1" customWidth="1"/>
    <col min="2437" max="2444" width="19.83203125" style="8" customWidth="1"/>
    <col min="2445" max="2445" width="2.6640625" style="8" customWidth="1"/>
    <col min="2446" max="2453" width="19.83203125" style="8" customWidth="1"/>
    <col min="2454" max="2454" width="2.6640625" style="8" customWidth="1"/>
    <col min="2455" max="2455" width="14" style="8" bestFit="1" customWidth="1"/>
    <col min="2456" max="2458" width="13.33203125" style="8" bestFit="1" customWidth="1"/>
    <col min="2459" max="2462" width="14.33203125" style="8" bestFit="1" customWidth="1"/>
    <col min="2463" max="2690" width="8.83203125" style="8"/>
    <col min="2691" max="2691" width="23.1640625" style="8" bestFit="1" customWidth="1"/>
    <col min="2692" max="2692" width="19.83203125" style="8" bestFit="1" customWidth="1"/>
    <col min="2693" max="2700" width="19.83203125" style="8" customWidth="1"/>
    <col min="2701" max="2701" width="2.6640625" style="8" customWidth="1"/>
    <col min="2702" max="2709" width="19.83203125" style="8" customWidth="1"/>
    <col min="2710" max="2710" width="2.6640625" style="8" customWidth="1"/>
    <col min="2711" max="2711" width="14" style="8" bestFit="1" customWidth="1"/>
    <col min="2712" max="2714" width="13.33203125" style="8" bestFit="1" customWidth="1"/>
    <col min="2715" max="2718" width="14.33203125" style="8" bestFit="1" customWidth="1"/>
    <col min="2719" max="2946" width="8.83203125" style="8"/>
    <col min="2947" max="2947" width="23.1640625" style="8" bestFit="1" customWidth="1"/>
    <col min="2948" max="2948" width="19.83203125" style="8" bestFit="1" customWidth="1"/>
    <col min="2949" max="2956" width="19.83203125" style="8" customWidth="1"/>
    <col min="2957" max="2957" width="2.6640625" style="8" customWidth="1"/>
    <col min="2958" max="2965" width="19.83203125" style="8" customWidth="1"/>
    <col min="2966" max="2966" width="2.6640625" style="8" customWidth="1"/>
    <col min="2967" max="2967" width="14" style="8" bestFit="1" customWidth="1"/>
    <col min="2968" max="2970" width="13.33203125" style="8" bestFit="1" customWidth="1"/>
    <col min="2971" max="2974" width="14.33203125" style="8" bestFit="1" customWidth="1"/>
    <col min="2975" max="3202" width="8.83203125" style="8"/>
    <col min="3203" max="3203" width="23.1640625" style="8" bestFit="1" customWidth="1"/>
    <col min="3204" max="3204" width="19.83203125" style="8" bestFit="1" customWidth="1"/>
    <col min="3205" max="3212" width="19.83203125" style="8" customWidth="1"/>
    <col min="3213" max="3213" width="2.6640625" style="8" customWidth="1"/>
    <col min="3214" max="3221" width="19.83203125" style="8" customWidth="1"/>
    <col min="3222" max="3222" width="2.6640625" style="8" customWidth="1"/>
    <col min="3223" max="3223" width="14" style="8" bestFit="1" customWidth="1"/>
    <col min="3224" max="3226" width="13.33203125" style="8" bestFit="1" customWidth="1"/>
    <col min="3227" max="3230" width="14.33203125" style="8" bestFit="1" customWidth="1"/>
    <col min="3231" max="3458" width="8.83203125" style="8"/>
    <col min="3459" max="3459" width="23.1640625" style="8" bestFit="1" customWidth="1"/>
    <col min="3460" max="3460" width="19.83203125" style="8" bestFit="1" customWidth="1"/>
    <col min="3461" max="3468" width="19.83203125" style="8" customWidth="1"/>
    <col min="3469" max="3469" width="2.6640625" style="8" customWidth="1"/>
    <col min="3470" max="3477" width="19.83203125" style="8" customWidth="1"/>
    <col min="3478" max="3478" width="2.6640625" style="8" customWidth="1"/>
    <col min="3479" max="3479" width="14" style="8" bestFit="1" customWidth="1"/>
    <col min="3480" max="3482" width="13.33203125" style="8" bestFit="1" customWidth="1"/>
    <col min="3483" max="3486" width="14.33203125" style="8" bestFit="1" customWidth="1"/>
    <col min="3487" max="3714" width="8.83203125" style="8"/>
    <col min="3715" max="3715" width="23.1640625" style="8" bestFit="1" customWidth="1"/>
    <col min="3716" max="3716" width="19.83203125" style="8" bestFit="1" customWidth="1"/>
    <col min="3717" max="3724" width="19.83203125" style="8" customWidth="1"/>
    <col min="3725" max="3725" width="2.6640625" style="8" customWidth="1"/>
    <col min="3726" max="3733" width="19.83203125" style="8" customWidth="1"/>
    <col min="3734" max="3734" width="2.6640625" style="8" customWidth="1"/>
    <col min="3735" max="3735" width="14" style="8" bestFit="1" customWidth="1"/>
    <col min="3736" max="3738" width="13.33203125" style="8" bestFit="1" customWidth="1"/>
    <col min="3739" max="3742" width="14.33203125" style="8" bestFit="1" customWidth="1"/>
    <col min="3743" max="3970" width="8.83203125" style="8"/>
    <col min="3971" max="3971" width="23.1640625" style="8" bestFit="1" customWidth="1"/>
    <col min="3972" max="3972" width="19.83203125" style="8" bestFit="1" customWidth="1"/>
    <col min="3973" max="3980" width="19.83203125" style="8" customWidth="1"/>
    <col min="3981" max="3981" width="2.6640625" style="8" customWidth="1"/>
    <col min="3982" max="3989" width="19.83203125" style="8" customWidth="1"/>
    <col min="3990" max="3990" width="2.6640625" style="8" customWidth="1"/>
    <col min="3991" max="3991" width="14" style="8" bestFit="1" customWidth="1"/>
    <col min="3992" max="3994" width="13.33203125" style="8" bestFit="1" customWidth="1"/>
    <col min="3995" max="3998" width="14.33203125" style="8" bestFit="1" customWidth="1"/>
    <col min="3999" max="4226" width="8.83203125" style="8"/>
    <col min="4227" max="4227" width="23.1640625" style="8" bestFit="1" customWidth="1"/>
    <col min="4228" max="4228" width="19.83203125" style="8" bestFit="1" customWidth="1"/>
    <col min="4229" max="4236" width="19.83203125" style="8" customWidth="1"/>
    <col min="4237" max="4237" width="2.6640625" style="8" customWidth="1"/>
    <col min="4238" max="4245" width="19.83203125" style="8" customWidth="1"/>
    <col min="4246" max="4246" width="2.6640625" style="8" customWidth="1"/>
    <col min="4247" max="4247" width="14" style="8" bestFit="1" customWidth="1"/>
    <col min="4248" max="4250" width="13.33203125" style="8" bestFit="1" customWidth="1"/>
    <col min="4251" max="4254" width="14.33203125" style="8" bestFit="1" customWidth="1"/>
    <col min="4255" max="4482" width="8.83203125" style="8"/>
    <col min="4483" max="4483" width="23.1640625" style="8" bestFit="1" customWidth="1"/>
    <col min="4484" max="4484" width="19.83203125" style="8" bestFit="1" customWidth="1"/>
    <col min="4485" max="4492" width="19.83203125" style="8" customWidth="1"/>
    <col min="4493" max="4493" width="2.6640625" style="8" customWidth="1"/>
    <col min="4494" max="4501" width="19.83203125" style="8" customWidth="1"/>
    <col min="4502" max="4502" width="2.6640625" style="8" customWidth="1"/>
    <col min="4503" max="4503" width="14" style="8" bestFit="1" customWidth="1"/>
    <col min="4504" max="4506" width="13.33203125" style="8" bestFit="1" customWidth="1"/>
    <col min="4507" max="4510" width="14.33203125" style="8" bestFit="1" customWidth="1"/>
    <col min="4511" max="4738" width="8.83203125" style="8"/>
    <col min="4739" max="4739" width="23.1640625" style="8" bestFit="1" customWidth="1"/>
    <col min="4740" max="4740" width="19.83203125" style="8" bestFit="1" customWidth="1"/>
    <col min="4741" max="4748" width="19.83203125" style="8" customWidth="1"/>
    <col min="4749" max="4749" width="2.6640625" style="8" customWidth="1"/>
    <col min="4750" max="4757" width="19.83203125" style="8" customWidth="1"/>
    <col min="4758" max="4758" width="2.6640625" style="8" customWidth="1"/>
    <col min="4759" max="4759" width="14" style="8" bestFit="1" customWidth="1"/>
    <col min="4760" max="4762" width="13.33203125" style="8" bestFit="1" customWidth="1"/>
    <col min="4763" max="4766" width="14.33203125" style="8" bestFit="1" customWidth="1"/>
    <col min="4767" max="4994" width="8.83203125" style="8"/>
    <col min="4995" max="4995" width="23.1640625" style="8" bestFit="1" customWidth="1"/>
    <col min="4996" max="4996" width="19.83203125" style="8" bestFit="1" customWidth="1"/>
    <col min="4997" max="5004" width="19.83203125" style="8" customWidth="1"/>
    <col min="5005" max="5005" width="2.6640625" style="8" customWidth="1"/>
    <col min="5006" max="5013" width="19.83203125" style="8" customWidth="1"/>
    <col min="5014" max="5014" width="2.6640625" style="8" customWidth="1"/>
    <col min="5015" max="5015" width="14" style="8" bestFit="1" customWidth="1"/>
    <col min="5016" max="5018" width="13.33203125" style="8" bestFit="1" customWidth="1"/>
    <col min="5019" max="5022" width="14.33203125" style="8" bestFit="1" customWidth="1"/>
    <col min="5023" max="5250" width="8.83203125" style="8"/>
    <col min="5251" max="5251" width="23.1640625" style="8" bestFit="1" customWidth="1"/>
    <col min="5252" max="5252" width="19.83203125" style="8" bestFit="1" customWidth="1"/>
    <col min="5253" max="5260" width="19.83203125" style="8" customWidth="1"/>
    <col min="5261" max="5261" width="2.6640625" style="8" customWidth="1"/>
    <col min="5262" max="5269" width="19.83203125" style="8" customWidth="1"/>
    <col min="5270" max="5270" width="2.6640625" style="8" customWidth="1"/>
    <col min="5271" max="5271" width="14" style="8" bestFit="1" customWidth="1"/>
    <col min="5272" max="5274" width="13.33203125" style="8" bestFit="1" customWidth="1"/>
    <col min="5275" max="5278" width="14.33203125" style="8" bestFit="1" customWidth="1"/>
    <col min="5279" max="5506" width="8.83203125" style="8"/>
    <col min="5507" max="5507" width="23.1640625" style="8" bestFit="1" customWidth="1"/>
    <col min="5508" max="5508" width="19.83203125" style="8" bestFit="1" customWidth="1"/>
    <col min="5509" max="5516" width="19.83203125" style="8" customWidth="1"/>
    <col min="5517" max="5517" width="2.6640625" style="8" customWidth="1"/>
    <col min="5518" max="5525" width="19.83203125" style="8" customWidth="1"/>
    <col min="5526" max="5526" width="2.6640625" style="8" customWidth="1"/>
    <col min="5527" max="5527" width="14" style="8" bestFit="1" customWidth="1"/>
    <col min="5528" max="5530" width="13.33203125" style="8" bestFit="1" customWidth="1"/>
    <col min="5531" max="5534" width="14.33203125" style="8" bestFit="1" customWidth="1"/>
    <col min="5535" max="5762" width="8.83203125" style="8"/>
    <col min="5763" max="5763" width="23.1640625" style="8" bestFit="1" customWidth="1"/>
    <col min="5764" max="5764" width="19.83203125" style="8" bestFit="1" customWidth="1"/>
    <col min="5765" max="5772" width="19.83203125" style="8" customWidth="1"/>
    <col min="5773" max="5773" width="2.6640625" style="8" customWidth="1"/>
    <col min="5774" max="5781" width="19.83203125" style="8" customWidth="1"/>
    <col min="5782" max="5782" width="2.6640625" style="8" customWidth="1"/>
    <col min="5783" max="5783" width="14" style="8" bestFit="1" customWidth="1"/>
    <col min="5784" max="5786" width="13.33203125" style="8" bestFit="1" customWidth="1"/>
    <col min="5787" max="5790" width="14.33203125" style="8" bestFit="1" customWidth="1"/>
    <col min="5791" max="6018" width="8.83203125" style="8"/>
    <col min="6019" max="6019" width="23.1640625" style="8" bestFit="1" customWidth="1"/>
    <col min="6020" max="6020" width="19.83203125" style="8" bestFit="1" customWidth="1"/>
    <col min="6021" max="6028" width="19.83203125" style="8" customWidth="1"/>
    <col min="6029" max="6029" width="2.6640625" style="8" customWidth="1"/>
    <col min="6030" max="6037" width="19.83203125" style="8" customWidth="1"/>
    <col min="6038" max="6038" width="2.6640625" style="8" customWidth="1"/>
    <col min="6039" max="6039" width="14" style="8" bestFit="1" customWidth="1"/>
    <col min="6040" max="6042" width="13.33203125" style="8" bestFit="1" customWidth="1"/>
    <col min="6043" max="6046" width="14.33203125" style="8" bestFit="1" customWidth="1"/>
    <col min="6047" max="6274" width="8.83203125" style="8"/>
    <col min="6275" max="6275" width="23.1640625" style="8" bestFit="1" customWidth="1"/>
    <col min="6276" max="6276" width="19.83203125" style="8" bestFit="1" customWidth="1"/>
    <col min="6277" max="6284" width="19.83203125" style="8" customWidth="1"/>
    <col min="6285" max="6285" width="2.6640625" style="8" customWidth="1"/>
    <col min="6286" max="6293" width="19.83203125" style="8" customWidth="1"/>
    <col min="6294" max="6294" width="2.6640625" style="8" customWidth="1"/>
    <col min="6295" max="6295" width="14" style="8" bestFit="1" customWidth="1"/>
    <col min="6296" max="6298" width="13.33203125" style="8" bestFit="1" customWidth="1"/>
    <col min="6299" max="6302" width="14.33203125" style="8" bestFit="1" customWidth="1"/>
    <col min="6303" max="6530" width="8.83203125" style="8"/>
    <col min="6531" max="6531" width="23.1640625" style="8" bestFit="1" customWidth="1"/>
    <col min="6532" max="6532" width="19.83203125" style="8" bestFit="1" customWidth="1"/>
    <col min="6533" max="6540" width="19.83203125" style="8" customWidth="1"/>
    <col min="6541" max="6541" width="2.6640625" style="8" customWidth="1"/>
    <col min="6542" max="6549" width="19.83203125" style="8" customWidth="1"/>
    <col min="6550" max="6550" width="2.6640625" style="8" customWidth="1"/>
    <col min="6551" max="6551" width="14" style="8" bestFit="1" customWidth="1"/>
    <col min="6552" max="6554" width="13.33203125" style="8" bestFit="1" customWidth="1"/>
    <col min="6555" max="6558" width="14.33203125" style="8" bestFit="1" customWidth="1"/>
    <col min="6559" max="6786" width="8.83203125" style="8"/>
    <col min="6787" max="6787" width="23.1640625" style="8" bestFit="1" customWidth="1"/>
    <col min="6788" max="6788" width="19.83203125" style="8" bestFit="1" customWidth="1"/>
    <col min="6789" max="6796" width="19.83203125" style="8" customWidth="1"/>
    <col min="6797" max="6797" width="2.6640625" style="8" customWidth="1"/>
    <col min="6798" max="6805" width="19.83203125" style="8" customWidth="1"/>
    <col min="6806" max="6806" width="2.6640625" style="8" customWidth="1"/>
    <col min="6807" max="6807" width="14" style="8" bestFit="1" customWidth="1"/>
    <col min="6808" max="6810" width="13.33203125" style="8" bestFit="1" customWidth="1"/>
    <col min="6811" max="6814" width="14.33203125" style="8" bestFit="1" customWidth="1"/>
    <col min="6815" max="7042" width="8.83203125" style="8"/>
    <col min="7043" max="7043" width="23.1640625" style="8" bestFit="1" customWidth="1"/>
    <col min="7044" max="7044" width="19.83203125" style="8" bestFit="1" customWidth="1"/>
    <col min="7045" max="7052" width="19.83203125" style="8" customWidth="1"/>
    <col min="7053" max="7053" width="2.6640625" style="8" customWidth="1"/>
    <col min="7054" max="7061" width="19.83203125" style="8" customWidth="1"/>
    <col min="7062" max="7062" width="2.6640625" style="8" customWidth="1"/>
    <col min="7063" max="7063" width="14" style="8" bestFit="1" customWidth="1"/>
    <col min="7064" max="7066" width="13.33203125" style="8" bestFit="1" customWidth="1"/>
    <col min="7067" max="7070" width="14.33203125" style="8" bestFit="1" customWidth="1"/>
    <col min="7071" max="7298" width="8.83203125" style="8"/>
    <col min="7299" max="7299" width="23.1640625" style="8" bestFit="1" customWidth="1"/>
    <col min="7300" max="7300" width="19.83203125" style="8" bestFit="1" customWidth="1"/>
    <col min="7301" max="7308" width="19.83203125" style="8" customWidth="1"/>
    <col min="7309" max="7309" width="2.6640625" style="8" customWidth="1"/>
    <col min="7310" max="7317" width="19.83203125" style="8" customWidth="1"/>
    <col min="7318" max="7318" width="2.6640625" style="8" customWidth="1"/>
    <col min="7319" max="7319" width="14" style="8" bestFit="1" customWidth="1"/>
    <col min="7320" max="7322" width="13.33203125" style="8" bestFit="1" customWidth="1"/>
    <col min="7323" max="7326" width="14.33203125" style="8" bestFit="1" customWidth="1"/>
    <col min="7327" max="7554" width="8.83203125" style="8"/>
    <col min="7555" max="7555" width="23.1640625" style="8" bestFit="1" customWidth="1"/>
    <col min="7556" max="7556" width="19.83203125" style="8" bestFit="1" customWidth="1"/>
    <col min="7557" max="7564" width="19.83203125" style="8" customWidth="1"/>
    <col min="7565" max="7565" width="2.6640625" style="8" customWidth="1"/>
    <col min="7566" max="7573" width="19.83203125" style="8" customWidth="1"/>
    <col min="7574" max="7574" width="2.6640625" style="8" customWidth="1"/>
    <col min="7575" max="7575" width="14" style="8" bestFit="1" customWidth="1"/>
    <col min="7576" max="7578" width="13.33203125" style="8" bestFit="1" customWidth="1"/>
    <col min="7579" max="7582" width="14.33203125" style="8" bestFit="1" customWidth="1"/>
    <col min="7583" max="7810" width="8.83203125" style="8"/>
    <col min="7811" max="7811" width="23.1640625" style="8" bestFit="1" customWidth="1"/>
    <col min="7812" max="7812" width="19.83203125" style="8" bestFit="1" customWidth="1"/>
    <col min="7813" max="7820" width="19.83203125" style="8" customWidth="1"/>
    <col min="7821" max="7821" width="2.6640625" style="8" customWidth="1"/>
    <col min="7822" max="7829" width="19.83203125" style="8" customWidth="1"/>
    <col min="7830" max="7830" width="2.6640625" style="8" customWidth="1"/>
    <col min="7831" max="7831" width="14" style="8" bestFit="1" customWidth="1"/>
    <col min="7832" max="7834" width="13.33203125" style="8" bestFit="1" customWidth="1"/>
    <col min="7835" max="7838" width="14.33203125" style="8" bestFit="1" customWidth="1"/>
    <col min="7839" max="8066" width="8.83203125" style="8"/>
    <col min="8067" max="8067" width="23.1640625" style="8" bestFit="1" customWidth="1"/>
    <col min="8068" max="8068" width="19.83203125" style="8" bestFit="1" customWidth="1"/>
    <col min="8069" max="8076" width="19.83203125" style="8" customWidth="1"/>
    <col min="8077" max="8077" width="2.6640625" style="8" customWidth="1"/>
    <col min="8078" max="8085" width="19.83203125" style="8" customWidth="1"/>
    <col min="8086" max="8086" width="2.6640625" style="8" customWidth="1"/>
    <col min="8087" max="8087" width="14" style="8" bestFit="1" customWidth="1"/>
    <col min="8088" max="8090" width="13.33203125" style="8" bestFit="1" customWidth="1"/>
    <col min="8091" max="8094" width="14.33203125" style="8" bestFit="1" customWidth="1"/>
    <col min="8095" max="8322" width="8.83203125" style="8"/>
    <col min="8323" max="8323" width="23.1640625" style="8" bestFit="1" customWidth="1"/>
    <col min="8324" max="8324" width="19.83203125" style="8" bestFit="1" customWidth="1"/>
    <col min="8325" max="8332" width="19.83203125" style="8" customWidth="1"/>
    <col min="8333" max="8333" width="2.6640625" style="8" customWidth="1"/>
    <col min="8334" max="8341" width="19.83203125" style="8" customWidth="1"/>
    <col min="8342" max="8342" width="2.6640625" style="8" customWidth="1"/>
    <col min="8343" max="8343" width="14" style="8" bestFit="1" customWidth="1"/>
    <col min="8344" max="8346" width="13.33203125" style="8" bestFit="1" customWidth="1"/>
    <col min="8347" max="8350" width="14.33203125" style="8" bestFit="1" customWidth="1"/>
    <col min="8351" max="8578" width="8.83203125" style="8"/>
    <col min="8579" max="8579" width="23.1640625" style="8" bestFit="1" customWidth="1"/>
    <col min="8580" max="8580" width="19.83203125" style="8" bestFit="1" customWidth="1"/>
    <col min="8581" max="8588" width="19.83203125" style="8" customWidth="1"/>
    <col min="8589" max="8589" width="2.6640625" style="8" customWidth="1"/>
    <col min="8590" max="8597" width="19.83203125" style="8" customWidth="1"/>
    <col min="8598" max="8598" width="2.6640625" style="8" customWidth="1"/>
    <col min="8599" max="8599" width="14" style="8" bestFit="1" customWidth="1"/>
    <col min="8600" max="8602" width="13.33203125" style="8" bestFit="1" customWidth="1"/>
    <col min="8603" max="8606" width="14.33203125" style="8" bestFit="1" customWidth="1"/>
    <col min="8607" max="8834" width="8.83203125" style="8"/>
    <col min="8835" max="8835" width="23.1640625" style="8" bestFit="1" customWidth="1"/>
    <col min="8836" max="8836" width="19.83203125" style="8" bestFit="1" customWidth="1"/>
    <col min="8837" max="8844" width="19.83203125" style="8" customWidth="1"/>
    <col min="8845" max="8845" width="2.6640625" style="8" customWidth="1"/>
    <col min="8846" max="8853" width="19.83203125" style="8" customWidth="1"/>
    <col min="8854" max="8854" width="2.6640625" style="8" customWidth="1"/>
    <col min="8855" max="8855" width="14" style="8" bestFit="1" customWidth="1"/>
    <col min="8856" max="8858" width="13.33203125" style="8" bestFit="1" customWidth="1"/>
    <col min="8859" max="8862" width="14.33203125" style="8" bestFit="1" customWidth="1"/>
    <col min="8863" max="9090" width="8.83203125" style="8"/>
    <col min="9091" max="9091" width="23.1640625" style="8" bestFit="1" customWidth="1"/>
    <col min="9092" max="9092" width="19.83203125" style="8" bestFit="1" customWidth="1"/>
    <col min="9093" max="9100" width="19.83203125" style="8" customWidth="1"/>
    <col min="9101" max="9101" width="2.6640625" style="8" customWidth="1"/>
    <col min="9102" max="9109" width="19.83203125" style="8" customWidth="1"/>
    <col min="9110" max="9110" width="2.6640625" style="8" customWidth="1"/>
    <col min="9111" max="9111" width="14" style="8" bestFit="1" customWidth="1"/>
    <col min="9112" max="9114" width="13.33203125" style="8" bestFit="1" customWidth="1"/>
    <col min="9115" max="9118" width="14.33203125" style="8" bestFit="1" customWidth="1"/>
    <col min="9119" max="9346" width="8.83203125" style="8"/>
    <col min="9347" max="9347" width="23.1640625" style="8" bestFit="1" customWidth="1"/>
    <col min="9348" max="9348" width="19.83203125" style="8" bestFit="1" customWidth="1"/>
    <col min="9349" max="9356" width="19.83203125" style="8" customWidth="1"/>
    <col min="9357" max="9357" width="2.6640625" style="8" customWidth="1"/>
    <col min="9358" max="9365" width="19.83203125" style="8" customWidth="1"/>
    <col min="9366" max="9366" width="2.6640625" style="8" customWidth="1"/>
    <col min="9367" max="9367" width="14" style="8" bestFit="1" customWidth="1"/>
    <col min="9368" max="9370" width="13.33203125" style="8" bestFit="1" customWidth="1"/>
    <col min="9371" max="9374" width="14.33203125" style="8" bestFit="1" customWidth="1"/>
    <col min="9375" max="9602" width="8.83203125" style="8"/>
    <col min="9603" max="9603" width="23.1640625" style="8" bestFit="1" customWidth="1"/>
    <col min="9604" max="9604" width="19.83203125" style="8" bestFit="1" customWidth="1"/>
    <col min="9605" max="9612" width="19.83203125" style="8" customWidth="1"/>
    <col min="9613" max="9613" width="2.6640625" style="8" customWidth="1"/>
    <col min="9614" max="9621" width="19.83203125" style="8" customWidth="1"/>
    <col min="9622" max="9622" width="2.6640625" style="8" customWidth="1"/>
    <col min="9623" max="9623" width="14" style="8" bestFit="1" customWidth="1"/>
    <col min="9624" max="9626" width="13.33203125" style="8" bestFit="1" customWidth="1"/>
    <col min="9627" max="9630" width="14.33203125" style="8" bestFit="1" customWidth="1"/>
    <col min="9631" max="9858" width="8.83203125" style="8"/>
    <col min="9859" max="9859" width="23.1640625" style="8" bestFit="1" customWidth="1"/>
    <col min="9860" max="9860" width="19.83203125" style="8" bestFit="1" customWidth="1"/>
    <col min="9861" max="9868" width="19.83203125" style="8" customWidth="1"/>
    <col min="9869" max="9869" width="2.6640625" style="8" customWidth="1"/>
    <col min="9870" max="9877" width="19.83203125" style="8" customWidth="1"/>
    <col min="9878" max="9878" width="2.6640625" style="8" customWidth="1"/>
    <col min="9879" max="9879" width="14" style="8" bestFit="1" customWidth="1"/>
    <col min="9880" max="9882" width="13.33203125" style="8" bestFit="1" customWidth="1"/>
    <col min="9883" max="9886" width="14.33203125" style="8" bestFit="1" customWidth="1"/>
    <col min="9887" max="10114" width="8.83203125" style="8"/>
    <col min="10115" max="10115" width="23.1640625" style="8" bestFit="1" customWidth="1"/>
    <col min="10116" max="10116" width="19.83203125" style="8" bestFit="1" customWidth="1"/>
    <col min="10117" max="10124" width="19.83203125" style="8" customWidth="1"/>
    <col min="10125" max="10125" width="2.6640625" style="8" customWidth="1"/>
    <col min="10126" max="10133" width="19.83203125" style="8" customWidth="1"/>
    <col min="10134" max="10134" width="2.6640625" style="8" customWidth="1"/>
    <col min="10135" max="10135" width="14" style="8" bestFit="1" customWidth="1"/>
    <col min="10136" max="10138" width="13.33203125" style="8" bestFit="1" customWidth="1"/>
    <col min="10139" max="10142" width="14.33203125" style="8" bestFit="1" customWidth="1"/>
    <col min="10143" max="10370" width="8.83203125" style="8"/>
    <col min="10371" max="10371" width="23.1640625" style="8" bestFit="1" customWidth="1"/>
    <col min="10372" max="10372" width="19.83203125" style="8" bestFit="1" customWidth="1"/>
    <col min="10373" max="10380" width="19.83203125" style="8" customWidth="1"/>
    <col min="10381" max="10381" width="2.6640625" style="8" customWidth="1"/>
    <col min="10382" max="10389" width="19.83203125" style="8" customWidth="1"/>
    <col min="10390" max="10390" width="2.6640625" style="8" customWidth="1"/>
    <col min="10391" max="10391" width="14" style="8" bestFit="1" customWidth="1"/>
    <col min="10392" max="10394" width="13.33203125" style="8" bestFit="1" customWidth="1"/>
    <col min="10395" max="10398" width="14.33203125" style="8" bestFit="1" customWidth="1"/>
    <col min="10399" max="10626" width="8.83203125" style="8"/>
    <col min="10627" max="10627" width="23.1640625" style="8" bestFit="1" customWidth="1"/>
    <col min="10628" max="10628" width="19.83203125" style="8" bestFit="1" customWidth="1"/>
    <col min="10629" max="10636" width="19.83203125" style="8" customWidth="1"/>
    <col min="10637" max="10637" width="2.6640625" style="8" customWidth="1"/>
    <col min="10638" max="10645" width="19.83203125" style="8" customWidth="1"/>
    <col min="10646" max="10646" width="2.6640625" style="8" customWidth="1"/>
    <col min="10647" max="10647" width="14" style="8" bestFit="1" customWidth="1"/>
    <col min="10648" max="10650" width="13.33203125" style="8" bestFit="1" customWidth="1"/>
    <col min="10651" max="10654" width="14.33203125" style="8" bestFit="1" customWidth="1"/>
    <col min="10655" max="10882" width="8.83203125" style="8"/>
    <col min="10883" max="10883" width="23.1640625" style="8" bestFit="1" customWidth="1"/>
    <col min="10884" max="10884" width="19.83203125" style="8" bestFit="1" customWidth="1"/>
    <col min="10885" max="10892" width="19.83203125" style="8" customWidth="1"/>
    <col min="10893" max="10893" width="2.6640625" style="8" customWidth="1"/>
    <col min="10894" max="10901" width="19.83203125" style="8" customWidth="1"/>
    <col min="10902" max="10902" width="2.6640625" style="8" customWidth="1"/>
    <col min="10903" max="10903" width="14" style="8" bestFit="1" customWidth="1"/>
    <col min="10904" max="10906" width="13.33203125" style="8" bestFit="1" customWidth="1"/>
    <col min="10907" max="10910" width="14.33203125" style="8" bestFit="1" customWidth="1"/>
    <col min="10911" max="11138" width="8.83203125" style="8"/>
    <col min="11139" max="11139" width="23.1640625" style="8" bestFit="1" customWidth="1"/>
    <col min="11140" max="11140" width="19.83203125" style="8" bestFit="1" customWidth="1"/>
    <col min="11141" max="11148" width="19.83203125" style="8" customWidth="1"/>
    <col min="11149" max="11149" width="2.6640625" style="8" customWidth="1"/>
    <col min="11150" max="11157" width="19.83203125" style="8" customWidth="1"/>
    <col min="11158" max="11158" width="2.6640625" style="8" customWidth="1"/>
    <col min="11159" max="11159" width="14" style="8" bestFit="1" customWidth="1"/>
    <col min="11160" max="11162" width="13.33203125" style="8" bestFit="1" customWidth="1"/>
    <col min="11163" max="11166" width="14.33203125" style="8" bestFit="1" customWidth="1"/>
    <col min="11167" max="11394" width="8.83203125" style="8"/>
    <col min="11395" max="11395" width="23.1640625" style="8" bestFit="1" customWidth="1"/>
    <col min="11396" max="11396" width="19.83203125" style="8" bestFit="1" customWidth="1"/>
    <col min="11397" max="11404" width="19.83203125" style="8" customWidth="1"/>
    <col min="11405" max="11405" width="2.6640625" style="8" customWidth="1"/>
    <col min="11406" max="11413" width="19.83203125" style="8" customWidth="1"/>
    <col min="11414" max="11414" width="2.6640625" style="8" customWidth="1"/>
    <col min="11415" max="11415" width="14" style="8" bestFit="1" customWidth="1"/>
    <col min="11416" max="11418" width="13.33203125" style="8" bestFit="1" customWidth="1"/>
    <col min="11419" max="11422" width="14.33203125" style="8" bestFit="1" customWidth="1"/>
    <col min="11423" max="11650" width="8.83203125" style="8"/>
    <col min="11651" max="11651" width="23.1640625" style="8" bestFit="1" customWidth="1"/>
    <col min="11652" max="11652" width="19.83203125" style="8" bestFit="1" customWidth="1"/>
    <col min="11653" max="11660" width="19.83203125" style="8" customWidth="1"/>
    <col min="11661" max="11661" width="2.6640625" style="8" customWidth="1"/>
    <col min="11662" max="11669" width="19.83203125" style="8" customWidth="1"/>
    <col min="11670" max="11670" width="2.6640625" style="8" customWidth="1"/>
    <col min="11671" max="11671" width="14" style="8" bestFit="1" customWidth="1"/>
    <col min="11672" max="11674" width="13.33203125" style="8" bestFit="1" customWidth="1"/>
    <col min="11675" max="11678" width="14.33203125" style="8" bestFit="1" customWidth="1"/>
    <col min="11679" max="11906" width="8.83203125" style="8"/>
    <col min="11907" max="11907" width="23.1640625" style="8" bestFit="1" customWidth="1"/>
    <col min="11908" max="11908" width="19.83203125" style="8" bestFit="1" customWidth="1"/>
    <col min="11909" max="11916" width="19.83203125" style="8" customWidth="1"/>
    <col min="11917" max="11917" width="2.6640625" style="8" customWidth="1"/>
    <col min="11918" max="11925" width="19.83203125" style="8" customWidth="1"/>
    <col min="11926" max="11926" width="2.6640625" style="8" customWidth="1"/>
    <col min="11927" max="11927" width="14" style="8" bestFit="1" customWidth="1"/>
    <col min="11928" max="11930" width="13.33203125" style="8" bestFit="1" customWidth="1"/>
    <col min="11931" max="11934" width="14.33203125" style="8" bestFit="1" customWidth="1"/>
    <col min="11935" max="12162" width="8.83203125" style="8"/>
    <col min="12163" max="12163" width="23.1640625" style="8" bestFit="1" customWidth="1"/>
    <col min="12164" max="12164" width="19.83203125" style="8" bestFit="1" customWidth="1"/>
    <col min="12165" max="12172" width="19.83203125" style="8" customWidth="1"/>
    <col min="12173" max="12173" width="2.6640625" style="8" customWidth="1"/>
    <col min="12174" max="12181" width="19.83203125" style="8" customWidth="1"/>
    <col min="12182" max="12182" width="2.6640625" style="8" customWidth="1"/>
    <col min="12183" max="12183" width="14" style="8" bestFit="1" customWidth="1"/>
    <col min="12184" max="12186" width="13.33203125" style="8" bestFit="1" customWidth="1"/>
    <col min="12187" max="12190" width="14.33203125" style="8" bestFit="1" customWidth="1"/>
    <col min="12191" max="12418" width="8.83203125" style="8"/>
    <col min="12419" max="12419" width="23.1640625" style="8" bestFit="1" customWidth="1"/>
    <col min="12420" max="12420" width="19.83203125" style="8" bestFit="1" customWidth="1"/>
    <col min="12421" max="12428" width="19.83203125" style="8" customWidth="1"/>
    <col min="12429" max="12429" width="2.6640625" style="8" customWidth="1"/>
    <col min="12430" max="12437" width="19.83203125" style="8" customWidth="1"/>
    <col min="12438" max="12438" width="2.6640625" style="8" customWidth="1"/>
    <col min="12439" max="12439" width="14" style="8" bestFit="1" customWidth="1"/>
    <col min="12440" max="12442" width="13.33203125" style="8" bestFit="1" customWidth="1"/>
    <col min="12443" max="12446" width="14.33203125" style="8" bestFit="1" customWidth="1"/>
    <col min="12447" max="12674" width="8.83203125" style="8"/>
    <col min="12675" max="12675" width="23.1640625" style="8" bestFit="1" customWidth="1"/>
    <col min="12676" max="12676" width="19.83203125" style="8" bestFit="1" customWidth="1"/>
    <col min="12677" max="12684" width="19.83203125" style="8" customWidth="1"/>
    <col min="12685" max="12685" width="2.6640625" style="8" customWidth="1"/>
    <col min="12686" max="12693" width="19.83203125" style="8" customWidth="1"/>
    <col min="12694" max="12694" width="2.6640625" style="8" customWidth="1"/>
    <col min="12695" max="12695" width="14" style="8" bestFit="1" customWidth="1"/>
    <col min="12696" max="12698" width="13.33203125" style="8" bestFit="1" customWidth="1"/>
    <col min="12699" max="12702" width="14.33203125" style="8" bestFit="1" customWidth="1"/>
    <col min="12703" max="12930" width="8.83203125" style="8"/>
    <col min="12931" max="12931" width="23.1640625" style="8" bestFit="1" customWidth="1"/>
    <col min="12932" max="12932" width="19.83203125" style="8" bestFit="1" customWidth="1"/>
    <col min="12933" max="12940" width="19.83203125" style="8" customWidth="1"/>
    <col min="12941" max="12941" width="2.6640625" style="8" customWidth="1"/>
    <col min="12942" max="12949" width="19.83203125" style="8" customWidth="1"/>
    <col min="12950" max="12950" width="2.6640625" style="8" customWidth="1"/>
    <col min="12951" max="12951" width="14" style="8" bestFit="1" customWidth="1"/>
    <col min="12952" max="12954" width="13.33203125" style="8" bestFit="1" customWidth="1"/>
    <col min="12955" max="12958" width="14.33203125" style="8" bestFit="1" customWidth="1"/>
    <col min="12959" max="13186" width="8.83203125" style="8"/>
    <col min="13187" max="13187" width="23.1640625" style="8" bestFit="1" customWidth="1"/>
    <col min="13188" max="13188" width="19.83203125" style="8" bestFit="1" customWidth="1"/>
    <col min="13189" max="13196" width="19.83203125" style="8" customWidth="1"/>
    <col min="13197" max="13197" width="2.6640625" style="8" customWidth="1"/>
    <col min="13198" max="13205" width="19.83203125" style="8" customWidth="1"/>
    <col min="13206" max="13206" width="2.6640625" style="8" customWidth="1"/>
    <col min="13207" max="13207" width="14" style="8" bestFit="1" customWidth="1"/>
    <col min="13208" max="13210" width="13.33203125" style="8" bestFit="1" customWidth="1"/>
    <col min="13211" max="13214" width="14.33203125" style="8" bestFit="1" customWidth="1"/>
    <col min="13215" max="13442" width="8.83203125" style="8"/>
    <col min="13443" max="13443" width="23.1640625" style="8" bestFit="1" customWidth="1"/>
    <col min="13444" max="13444" width="19.83203125" style="8" bestFit="1" customWidth="1"/>
    <col min="13445" max="13452" width="19.83203125" style="8" customWidth="1"/>
    <col min="13453" max="13453" width="2.6640625" style="8" customWidth="1"/>
    <col min="13454" max="13461" width="19.83203125" style="8" customWidth="1"/>
    <col min="13462" max="13462" width="2.6640625" style="8" customWidth="1"/>
    <col min="13463" max="13463" width="14" style="8" bestFit="1" customWidth="1"/>
    <col min="13464" max="13466" width="13.33203125" style="8" bestFit="1" customWidth="1"/>
    <col min="13467" max="13470" width="14.33203125" style="8" bestFit="1" customWidth="1"/>
    <col min="13471" max="13698" width="8.83203125" style="8"/>
    <col min="13699" max="13699" width="23.1640625" style="8" bestFit="1" customWidth="1"/>
    <col min="13700" max="13700" width="19.83203125" style="8" bestFit="1" customWidth="1"/>
    <col min="13701" max="13708" width="19.83203125" style="8" customWidth="1"/>
    <col min="13709" max="13709" width="2.6640625" style="8" customWidth="1"/>
    <col min="13710" max="13717" width="19.83203125" style="8" customWidth="1"/>
    <col min="13718" max="13718" width="2.6640625" style="8" customWidth="1"/>
    <col min="13719" max="13719" width="14" style="8" bestFit="1" customWidth="1"/>
    <col min="13720" max="13722" width="13.33203125" style="8" bestFit="1" customWidth="1"/>
    <col min="13723" max="13726" width="14.33203125" style="8" bestFit="1" customWidth="1"/>
    <col min="13727" max="13954" width="8.83203125" style="8"/>
    <col min="13955" max="13955" width="23.1640625" style="8" bestFit="1" customWidth="1"/>
    <col min="13956" max="13956" width="19.83203125" style="8" bestFit="1" customWidth="1"/>
    <col min="13957" max="13964" width="19.83203125" style="8" customWidth="1"/>
    <col min="13965" max="13965" width="2.6640625" style="8" customWidth="1"/>
    <col min="13966" max="13973" width="19.83203125" style="8" customWidth="1"/>
    <col min="13974" max="13974" width="2.6640625" style="8" customWidth="1"/>
    <col min="13975" max="13975" width="14" style="8" bestFit="1" customWidth="1"/>
    <col min="13976" max="13978" width="13.33203125" style="8" bestFit="1" customWidth="1"/>
    <col min="13979" max="13982" width="14.33203125" style="8" bestFit="1" customWidth="1"/>
    <col min="13983" max="14210" width="8.83203125" style="8"/>
    <col min="14211" max="14211" width="23.1640625" style="8" bestFit="1" customWidth="1"/>
    <col min="14212" max="14212" width="19.83203125" style="8" bestFit="1" customWidth="1"/>
    <col min="14213" max="14220" width="19.83203125" style="8" customWidth="1"/>
    <col min="14221" max="14221" width="2.6640625" style="8" customWidth="1"/>
    <col min="14222" max="14229" width="19.83203125" style="8" customWidth="1"/>
    <col min="14230" max="14230" width="2.6640625" style="8" customWidth="1"/>
    <col min="14231" max="14231" width="14" style="8" bestFit="1" customWidth="1"/>
    <col min="14232" max="14234" width="13.33203125" style="8" bestFit="1" customWidth="1"/>
    <col min="14235" max="14238" width="14.33203125" style="8" bestFit="1" customWidth="1"/>
    <col min="14239" max="14466" width="8.83203125" style="8"/>
    <col min="14467" max="14467" width="23.1640625" style="8" bestFit="1" customWidth="1"/>
    <col min="14468" max="14468" width="19.83203125" style="8" bestFit="1" customWidth="1"/>
    <col min="14469" max="14476" width="19.83203125" style="8" customWidth="1"/>
    <col min="14477" max="14477" width="2.6640625" style="8" customWidth="1"/>
    <col min="14478" max="14485" width="19.83203125" style="8" customWidth="1"/>
    <col min="14486" max="14486" width="2.6640625" style="8" customWidth="1"/>
    <col min="14487" max="14487" width="14" style="8" bestFit="1" customWidth="1"/>
    <col min="14488" max="14490" width="13.33203125" style="8" bestFit="1" customWidth="1"/>
    <col min="14491" max="14494" width="14.33203125" style="8" bestFit="1" customWidth="1"/>
    <col min="14495" max="14722" width="8.83203125" style="8"/>
    <col min="14723" max="14723" width="23.1640625" style="8" bestFit="1" customWidth="1"/>
    <col min="14724" max="14724" width="19.83203125" style="8" bestFit="1" customWidth="1"/>
    <col min="14725" max="14732" width="19.83203125" style="8" customWidth="1"/>
    <col min="14733" max="14733" width="2.6640625" style="8" customWidth="1"/>
    <col min="14734" max="14741" width="19.83203125" style="8" customWidth="1"/>
    <col min="14742" max="14742" width="2.6640625" style="8" customWidth="1"/>
    <col min="14743" max="14743" width="14" style="8" bestFit="1" customWidth="1"/>
    <col min="14744" max="14746" width="13.33203125" style="8" bestFit="1" customWidth="1"/>
    <col min="14747" max="14750" width="14.33203125" style="8" bestFit="1" customWidth="1"/>
    <col min="14751" max="14978" width="8.83203125" style="8"/>
    <col min="14979" max="14979" width="23.1640625" style="8" bestFit="1" customWidth="1"/>
    <col min="14980" max="14980" width="19.83203125" style="8" bestFit="1" customWidth="1"/>
    <col min="14981" max="14988" width="19.83203125" style="8" customWidth="1"/>
    <col min="14989" max="14989" width="2.6640625" style="8" customWidth="1"/>
    <col min="14990" max="14997" width="19.83203125" style="8" customWidth="1"/>
    <col min="14998" max="14998" width="2.6640625" style="8" customWidth="1"/>
    <col min="14999" max="14999" width="14" style="8" bestFit="1" customWidth="1"/>
    <col min="15000" max="15002" width="13.33203125" style="8" bestFit="1" customWidth="1"/>
    <col min="15003" max="15006" width="14.33203125" style="8" bestFit="1" customWidth="1"/>
    <col min="15007" max="15234" width="8.83203125" style="8"/>
    <col min="15235" max="15235" width="23.1640625" style="8" bestFit="1" customWidth="1"/>
    <col min="15236" max="15236" width="19.83203125" style="8" bestFit="1" customWidth="1"/>
    <col min="15237" max="15244" width="19.83203125" style="8" customWidth="1"/>
    <col min="15245" max="15245" width="2.6640625" style="8" customWidth="1"/>
    <col min="15246" max="15253" width="19.83203125" style="8" customWidth="1"/>
    <col min="15254" max="15254" width="2.6640625" style="8" customWidth="1"/>
    <col min="15255" max="15255" width="14" style="8" bestFit="1" customWidth="1"/>
    <col min="15256" max="15258" width="13.33203125" style="8" bestFit="1" customWidth="1"/>
    <col min="15259" max="15262" width="14.33203125" style="8" bestFit="1" customWidth="1"/>
    <col min="15263" max="15490" width="8.83203125" style="8"/>
    <col min="15491" max="15491" width="23.1640625" style="8" bestFit="1" customWidth="1"/>
    <col min="15492" max="15492" width="19.83203125" style="8" bestFit="1" customWidth="1"/>
    <col min="15493" max="15500" width="19.83203125" style="8" customWidth="1"/>
    <col min="15501" max="15501" width="2.6640625" style="8" customWidth="1"/>
    <col min="15502" max="15509" width="19.83203125" style="8" customWidth="1"/>
    <col min="15510" max="15510" width="2.6640625" style="8" customWidth="1"/>
    <col min="15511" max="15511" width="14" style="8" bestFit="1" customWidth="1"/>
    <col min="15512" max="15514" width="13.33203125" style="8" bestFit="1" customWidth="1"/>
    <col min="15515" max="15518" width="14.33203125" style="8" bestFit="1" customWidth="1"/>
    <col min="15519" max="15746" width="8.83203125" style="8"/>
    <col min="15747" max="15747" width="23.1640625" style="8" bestFit="1" customWidth="1"/>
    <col min="15748" max="15748" width="19.83203125" style="8" bestFit="1" customWidth="1"/>
    <col min="15749" max="15756" width="19.83203125" style="8" customWidth="1"/>
    <col min="15757" max="15757" width="2.6640625" style="8" customWidth="1"/>
    <col min="15758" max="15765" width="19.83203125" style="8" customWidth="1"/>
    <col min="15766" max="15766" width="2.6640625" style="8" customWidth="1"/>
    <col min="15767" max="15767" width="14" style="8" bestFit="1" customWidth="1"/>
    <col min="15768" max="15770" width="13.33203125" style="8" bestFit="1" customWidth="1"/>
    <col min="15771" max="15774" width="14.33203125" style="8" bestFit="1" customWidth="1"/>
    <col min="15775" max="16002" width="8.83203125" style="8"/>
    <col min="16003" max="16003" width="23.1640625" style="8" bestFit="1" customWidth="1"/>
    <col min="16004" max="16004" width="19.83203125" style="8" bestFit="1" customWidth="1"/>
    <col min="16005" max="16012" width="19.83203125" style="8" customWidth="1"/>
    <col min="16013" max="16013" width="2.6640625" style="8" customWidth="1"/>
    <col min="16014" max="16021" width="19.83203125" style="8" customWidth="1"/>
    <col min="16022" max="16022" width="2.6640625" style="8" customWidth="1"/>
    <col min="16023" max="16023" width="14" style="8" bestFit="1" customWidth="1"/>
    <col min="16024" max="16026" width="13.33203125" style="8" bestFit="1" customWidth="1"/>
    <col min="16027" max="16030" width="14.33203125" style="8" bestFit="1" customWidth="1"/>
    <col min="16031" max="16384" width="8.83203125" style="8"/>
  </cols>
  <sheetData>
    <row r="1" spans="1:39" x14ac:dyDescent="0.2">
      <c r="A1" s="1" t="s">
        <v>27</v>
      </c>
      <c r="B1" s="68"/>
      <c r="C1" s="2"/>
      <c r="D1" s="2"/>
      <c r="E1" s="2"/>
      <c r="F1" s="79"/>
      <c r="G1" s="2"/>
      <c r="H1" s="2"/>
      <c r="I1" s="79"/>
      <c r="J1" s="2"/>
      <c r="AE1" s="7"/>
    </row>
    <row r="2" spans="1:39" x14ac:dyDescent="0.2">
      <c r="A2" s="1" t="str">
        <f>VLOOKUP(B2,Sheet1!B:C,2,0) &amp;" "&amp;"2018"</f>
        <v>April 2018</v>
      </c>
      <c r="B2" s="68">
        <v>4</v>
      </c>
      <c r="C2" s="2"/>
      <c r="D2" s="2"/>
      <c r="E2" s="2"/>
      <c r="F2" s="79"/>
      <c r="G2" s="2"/>
      <c r="H2" s="2"/>
      <c r="I2" s="79"/>
      <c r="J2" s="2"/>
    </row>
    <row r="3" spans="1:39" x14ac:dyDescent="0.2">
      <c r="A3" s="9" t="s">
        <v>0</v>
      </c>
      <c r="B3" s="2" t="s">
        <v>136</v>
      </c>
      <c r="C3" s="79"/>
      <c r="D3" s="79"/>
      <c r="E3" s="2"/>
      <c r="F3" s="79"/>
      <c r="G3" s="2"/>
      <c r="H3" s="2"/>
      <c r="I3" s="79"/>
      <c r="J3" s="2"/>
      <c r="K3" s="78"/>
      <c r="L3" s="78"/>
      <c r="AA3" s="4"/>
    </row>
    <row r="4" spans="1:39" ht="13" customHeight="1" x14ac:dyDescent="0.2">
      <c r="A4" s="22"/>
      <c r="B4" s="2"/>
      <c r="C4" s="220" t="s">
        <v>26</v>
      </c>
      <c r="D4" s="220"/>
      <c r="E4" s="220"/>
      <c r="F4" s="220"/>
      <c r="G4" s="220"/>
      <c r="H4" s="220"/>
      <c r="I4" s="220"/>
      <c r="J4" s="2"/>
      <c r="K4" s="217" t="s">
        <v>1</v>
      </c>
      <c r="L4" s="217"/>
      <c r="M4" s="217"/>
      <c r="N4" s="217"/>
      <c r="O4" s="217"/>
      <c r="P4" s="217"/>
      <c r="Q4" s="217"/>
      <c r="R4" s="10"/>
      <c r="S4" s="217" t="s">
        <v>103</v>
      </c>
      <c r="T4" s="217"/>
      <c r="U4" s="217"/>
      <c r="V4" s="217"/>
      <c r="W4" s="217"/>
      <c r="X4" s="217"/>
      <c r="Y4" s="217"/>
      <c r="Z4" s="10"/>
      <c r="AA4" s="217" t="s">
        <v>2</v>
      </c>
      <c r="AB4" s="217"/>
      <c r="AC4" s="217"/>
      <c r="AD4" s="10"/>
      <c r="AE4" s="11" t="s">
        <v>23</v>
      </c>
      <c r="AF4" s="12"/>
      <c r="AG4" s="12"/>
      <c r="AH4" s="12"/>
      <c r="AI4" s="12"/>
      <c r="AJ4" s="12"/>
      <c r="AK4" s="12"/>
    </row>
    <row r="5" spans="1:39" ht="12" customHeight="1" x14ac:dyDescent="0.2">
      <c r="A5" s="22"/>
      <c r="B5" s="2"/>
      <c r="C5" s="97"/>
      <c r="D5" s="14"/>
      <c r="E5" s="218" t="s">
        <v>102</v>
      </c>
      <c r="F5" s="219"/>
      <c r="G5" s="14"/>
      <c r="H5" s="218" t="s">
        <v>4</v>
      </c>
      <c r="I5" s="219"/>
      <c r="J5" s="2"/>
      <c r="K5" s="13"/>
      <c r="L5" s="14"/>
      <c r="M5" s="218" t="s">
        <v>102</v>
      </c>
      <c r="N5" s="219"/>
      <c r="O5" s="14"/>
      <c r="P5" s="218" t="s">
        <v>4</v>
      </c>
      <c r="Q5" s="219"/>
      <c r="R5" s="10"/>
      <c r="S5" s="100"/>
      <c r="T5" s="14"/>
      <c r="U5" s="218" t="s">
        <v>102</v>
      </c>
      <c r="V5" s="219"/>
      <c r="W5" s="14"/>
      <c r="X5" s="218" t="s">
        <v>4</v>
      </c>
      <c r="Y5" s="219"/>
      <c r="Z5" s="10"/>
      <c r="AA5" s="13"/>
      <c r="AB5" s="14"/>
      <c r="AC5" s="69" t="s">
        <v>3</v>
      </c>
      <c r="AD5" s="10"/>
      <c r="AE5" s="15" t="s">
        <v>24</v>
      </c>
      <c r="AF5" s="16"/>
      <c r="AG5" s="16"/>
      <c r="AH5" s="16"/>
      <c r="AI5" s="16"/>
      <c r="AJ5" s="16"/>
      <c r="AK5" s="16"/>
    </row>
    <row r="6" spans="1:39" s="23" customFormat="1" x14ac:dyDescent="0.2">
      <c r="A6" s="22"/>
      <c r="B6" s="17"/>
      <c r="C6" s="18" t="s">
        <v>5</v>
      </c>
      <c r="D6" s="19" t="s">
        <v>35</v>
      </c>
      <c r="E6" s="20" t="s">
        <v>6</v>
      </c>
      <c r="F6" s="122" t="s">
        <v>32</v>
      </c>
      <c r="G6" s="19" t="s">
        <v>9</v>
      </c>
      <c r="H6" s="20" t="s">
        <v>6</v>
      </c>
      <c r="I6" s="122" t="s">
        <v>32</v>
      </c>
      <c r="J6" s="2"/>
      <c r="K6" s="18" t="s">
        <v>5</v>
      </c>
      <c r="L6" s="19" t="s">
        <v>35</v>
      </c>
      <c r="M6" s="99" t="s">
        <v>6</v>
      </c>
      <c r="N6" s="122" t="s">
        <v>32</v>
      </c>
      <c r="O6" s="19" t="s">
        <v>9</v>
      </c>
      <c r="P6" s="99" t="s">
        <v>6</v>
      </c>
      <c r="Q6" s="122" t="s">
        <v>32</v>
      </c>
      <c r="R6" s="21"/>
      <c r="S6" s="18" t="s">
        <v>5</v>
      </c>
      <c r="T6" s="19" t="s">
        <v>35</v>
      </c>
      <c r="U6" s="101" t="s">
        <v>6</v>
      </c>
      <c r="V6" s="122" t="s">
        <v>32</v>
      </c>
      <c r="W6" s="19" t="s">
        <v>9</v>
      </c>
      <c r="X6" s="101" t="s">
        <v>6</v>
      </c>
      <c r="Y6" s="122" t="s">
        <v>32</v>
      </c>
      <c r="Z6" s="21"/>
      <c r="AA6" s="18" t="s">
        <v>35</v>
      </c>
      <c r="AB6" s="18" t="s">
        <v>9</v>
      </c>
      <c r="AC6" s="20" t="s">
        <v>6</v>
      </c>
      <c r="AD6" s="21"/>
      <c r="AE6" s="15" t="s">
        <v>25</v>
      </c>
      <c r="AF6" s="24"/>
      <c r="AG6" s="24"/>
      <c r="AH6" s="24"/>
      <c r="AI6" s="24"/>
      <c r="AJ6" s="24"/>
      <c r="AK6" s="24"/>
      <c r="AL6" s="25"/>
      <c r="AM6" s="25"/>
    </row>
    <row r="7" spans="1:39" s="25" customFormat="1" ht="6" customHeight="1" x14ac:dyDescent="0.2">
      <c r="A7" s="22"/>
      <c r="B7" s="17"/>
      <c r="C7" s="17"/>
      <c r="D7" s="17"/>
      <c r="E7" s="17"/>
      <c r="F7" s="123"/>
      <c r="G7" s="17"/>
      <c r="H7" s="17"/>
      <c r="I7" s="123"/>
      <c r="J7" s="2"/>
      <c r="K7" s="50"/>
      <c r="L7" s="26"/>
      <c r="M7" s="22"/>
      <c r="N7" s="123"/>
      <c r="O7" s="50"/>
      <c r="P7" s="51"/>
      <c r="Q7" s="27"/>
      <c r="AA7" s="50"/>
      <c r="AB7" s="50"/>
      <c r="AC7" s="51"/>
      <c r="AE7" s="27"/>
      <c r="AF7" s="28"/>
      <c r="AG7" s="28"/>
      <c r="AH7" s="28"/>
      <c r="AI7" s="28"/>
      <c r="AJ7" s="28"/>
      <c r="AK7" s="28"/>
    </row>
    <row r="8" spans="1:39" x14ac:dyDescent="0.2">
      <c r="A8" s="29" t="s">
        <v>7</v>
      </c>
      <c r="B8" s="2"/>
      <c r="C8" s="52"/>
      <c r="D8" s="52"/>
      <c r="E8" s="53"/>
      <c r="F8" s="70"/>
      <c r="G8" s="52"/>
      <c r="H8" s="53"/>
      <c r="I8" s="154"/>
      <c r="J8" s="2"/>
      <c r="K8" s="52"/>
      <c r="L8" s="52"/>
      <c r="M8" s="53"/>
      <c r="N8" s="70"/>
      <c r="O8" s="52"/>
      <c r="P8" s="53"/>
      <c r="Q8" s="70"/>
      <c r="R8" s="30"/>
      <c r="S8" s="52"/>
      <c r="T8" s="52"/>
      <c r="U8" s="53"/>
      <c r="V8" s="70"/>
      <c r="W8" s="52"/>
      <c r="X8" s="53"/>
      <c r="Y8" s="70"/>
      <c r="Z8" s="30"/>
      <c r="AA8" s="52"/>
      <c r="AB8" s="52"/>
      <c r="AC8" s="53"/>
      <c r="AD8" s="30"/>
      <c r="AE8" s="31"/>
    </row>
    <row r="9" spans="1:39" outlineLevel="1" x14ac:dyDescent="0.2">
      <c r="A9" s="58" t="s">
        <v>129</v>
      </c>
      <c r="B9" s="59"/>
      <c r="C9" s="60">
        <f>INDEX('Current Actuals'!$H$1:$S$89,22,'P&amp;L'!$B$2)</f>
        <v>462823.83</v>
      </c>
      <c r="D9" s="60">
        <f>INDEX(Target!$H$1:$S$89,22,'P&amp;L'!$B$2)</f>
        <v>402048.58660797658</v>
      </c>
      <c r="E9" s="61">
        <f>+C9-D9</f>
        <v>60775.243392023433</v>
      </c>
      <c r="F9" s="93">
        <f>IF(OR(C9&lt;0,D9&lt;0),-(C9/D9),(C9/D9))</f>
        <v>1.1511639274864141</v>
      </c>
      <c r="G9" s="60">
        <f>INDEX(Forecast!$H$1:$S$89,22,'P&amp;L'!$B$2)</f>
        <v>402048.58660797658</v>
      </c>
      <c r="H9" s="61">
        <f t="shared" ref="H9:H13" si="0">+C9-G9</f>
        <v>60775.243392023433</v>
      </c>
      <c r="I9" s="155">
        <f>IF(OR(C9&lt;0,G9&lt;0),-(C9/G9),(C9/G9))</f>
        <v>1.1511639274864141</v>
      </c>
      <c r="J9" s="2"/>
      <c r="K9" s="60">
        <f>'Current Actuals'!V22</f>
        <v>1522373.1819309997</v>
      </c>
      <c r="L9" s="60">
        <f>Target!V22</f>
        <v>1442801.0696117596</v>
      </c>
      <c r="M9" s="61">
        <f>+K9-L9</f>
        <v>79572.112319240114</v>
      </c>
      <c r="N9" s="93">
        <f>IF(OR(K9&lt;0,L9&lt;0),-(K9/L9),(K9/L9))</f>
        <v>1.0551511320549909</v>
      </c>
      <c r="O9" s="60">
        <f>Forecast!V22</f>
        <v>1442801.0696117596</v>
      </c>
      <c r="P9" s="61">
        <f t="shared" ref="P9:P13" si="1">+K9-O9</f>
        <v>79572.112319240114</v>
      </c>
      <c r="Q9" s="93">
        <f>IF(OR(K9&lt;0,O9&lt;0),-(K9/O9),(K9/O9))</f>
        <v>1.0551511320549909</v>
      </c>
      <c r="R9" s="62"/>
      <c r="S9" s="60">
        <f>K9</f>
        <v>1522373.1819309997</v>
      </c>
      <c r="T9" s="60">
        <f>Target!T22</f>
        <v>5339121.332640633</v>
      </c>
      <c r="U9" s="61">
        <f>+S9-T9</f>
        <v>-3816748.1507096332</v>
      </c>
      <c r="V9" s="93">
        <f>IF(OR(S9&lt;0,T9&lt;0),-(S9/T9),(S9/T9))</f>
        <v>0.28513552831699024</v>
      </c>
      <c r="W9" s="60">
        <f>Forecast!T22</f>
        <v>5339121.332640633</v>
      </c>
      <c r="X9" s="61">
        <f t="shared" ref="X9:X13" si="2">+S9-W9</f>
        <v>-3816748.1507096332</v>
      </c>
      <c r="Y9" s="93">
        <f>IF(OR(S9&lt;0,W9&lt;0),-(S9/W9),(S9/W9))</f>
        <v>0.28513552831699024</v>
      </c>
      <c r="Z9" s="62"/>
      <c r="AA9" s="60">
        <f>T9</f>
        <v>5339121.332640633</v>
      </c>
      <c r="AB9" s="60">
        <f>W9</f>
        <v>5339121.332640633</v>
      </c>
      <c r="AC9" s="169">
        <f>+AA9-AB9</f>
        <v>0</v>
      </c>
      <c r="AD9" s="170"/>
      <c r="AE9" s="63"/>
      <c r="AF9" s="33"/>
      <c r="AG9" s="33"/>
      <c r="AH9" s="33"/>
      <c r="AI9" s="33"/>
      <c r="AJ9" s="33"/>
      <c r="AK9" s="33"/>
    </row>
    <row r="10" spans="1:39" outlineLevel="1" x14ac:dyDescent="0.2">
      <c r="A10" s="58" t="s">
        <v>130</v>
      </c>
      <c r="B10" s="59"/>
      <c r="C10" s="60">
        <f>INDEX('Current Actuals'!$H$1:$S$89,26,'P&amp;L'!$B$2)</f>
        <v>120675</v>
      </c>
      <c r="D10" s="60">
        <f>INDEX(Target!$H$1:$S$89,26,'P&amp;L'!$B$2)</f>
        <v>15757.131188428062</v>
      </c>
      <c r="E10" s="61">
        <f>+C10-D10</f>
        <v>104917.86881157194</v>
      </c>
      <c r="F10" s="93">
        <f>IF(OR(C10&lt;0,D10&lt;0),-(C10/D10),(C10/D10))</f>
        <v>7.6584372216576426</v>
      </c>
      <c r="G10" s="60">
        <f>INDEX(Forecast!$H$1:$S$89,26,'P&amp;L'!$B$2)</f>
        <v>15757.131188428062</v>
      </c>
      <c r="H10" s="61">
        <f t="shared" ref="H10" si="3">+C10-G10</f>
        <v>104917.86881157194</v>
      </c>
      <c r="I10" s="155">
        <f>IF(OR(C10&lt;0,G10&lt;0),-(C10/G10),(C10/G10))</f>
        <v>7.6584372216576426</v>
      </c>
      <c r="J10" s="2"/>
      <c r="K10" s="60">
        <f>'Current Actuals'!V26</f>
        <v>189221.82512199998</v>
      </c>
      <c r="L10" s="60">
        <f>Target!V26</f>
        <v>56546.413766762838</v>
      </c>
      <c r="M10" s="61">
        <f>+K10-L10</f>
        <v>132675.41135523713</v>
      </c>
      <c r="N10" s="93">
        <f t="shared" ref="N10" si="4">IF(OR(K10&lt;0,L10&lt;0),-(K10/L10),(K10/L10))</f>
        <v>3.346309916354445</v>
      </c>
      <c r="O10" s="60">
        <f>Forecast!V26</f>
        <v>56546.413766762838</v>
      </c>
      <c r="P10" s="61">
        <f t="shared" ref="P10" si="5">+K10-O10</f>
        <v>132675.41135523713</v>
      </c>
      <c r="Q10" s="93">
        <f t="shared" ref="Q10" si="6">IF(OR(K10&lt;0,O10&lt;0),-(K10/O10),(K10/O10))</f>
        <v>3.346309916354445</v>
      </c>
      <c r="R10" s="62"/>
      <c r="S10" s="60">
        <f>K10</f>
        <v>189221.82512199998</v>
      </c>
      <c r="T10" s="60">
        <f>Target!T26</f>
        <v>209251.41406201429</v>
      </c>
      <c r="U10" s="61">
        <f>+S10-T10</f>
        <v>-20029.588940014306</v>
      </c>
      <c r="V10" s="93">
        <f>IF(OR(S10&lt;0,T10&lt;0),-(S10/T10),(S10/T10))</f>
        <v>0.90427979170511941</v>
      </c>
      <c r="W10" s="60">
        <f>Forecast!T26</f>
        <v>209251.41406201429</v>
      </c>
      <c r="X10" s="61">
        <f t="shared" ref="X10" si="7">+S10-W10</f>
        <v>-20029.588940014306</v>
      </c>
      <c r="Y10" s="93">
        <f>IF(OR(S10&lt;0,W10&lt;0),-(S10/W10),(S10/W10))</f>
        <v>0.90427979170511941</v>
      </c>
      <c r="Z10" s="62"/>
      <c r="AA10" s="60">
        <f>T10</f>
        <v>209251.41406201429</v>
      </c>
      <c r="AB10" s="60">
        <f>W10</f>
        <v>209251.41406201429</v>
      </c>
      <c r="AC10" s="169">
        <f>+AA10-AB10</f>
        <v>0</v>
      </c>
      <c r="AD10" s="170"/>
      <c r="AE10" s="63"/>
      <c r="AF10" s="33"/>
      <c r="AG10" s="33"/>
      <c r="AH10" s="33"/>
      <c r="AI10" s="33"/>
      <c r="AJ10" s="33"/>
      <c r="AK10" s="33"/>
    </row>
    <row r="11" spans="1:39" outlineLevel="1" x14ac:dyDescent="0.2">
      <c r="A11" s="58" t="s">
        <v>10</v>
      </c>
      <c r="B11" s="59"/>
      <c r="C11" s="60">
        <f>INDEX('Current Actuals'!$H$1:$S$89,28,'P&amp;L'!$B$2)</f>
        <v>49497.21</v>
      </c>
      <c r="D11" s="60">
        <f>INDEX(Target!$H$1:$S$89,28,'P&amp;L'!$B$2)</f>
        <v>86874.999999999985</v>
      </c>
      <c r="E11" s="61">
        <f>+C11-D11</f>
        <v>-37377.789999999986</v>
      </c>
      <c r="F11" s="93">
        <f t="shared" ref="F11:F13" si="8">IF(OR(C11&lt;0,D11&lt;0),-(C11/D11),(C11/D11))</f>
        <v>0.56975205755395697</v>
      </c>
      <c r="G11" s="60">
        <f>INDEX(Forecast!$H$1:$S$89,28,'P&amp;L'!$B$2)</f>
        <v>86874.999999999985</v>
      </c>
      <c r="H11" s="61">
        <f t="shared" si="0"/>
        <v>-37377.789999999986</v>
      </c>
      <c r="I11" s="155">
        <f t="shared" ref="I11:I13" si="9">IF(OR(C11&lt;0,G11&lt;0),-(C11/G11),(C11/G11))</f>
        <v>0.56975205755395697</v>
      </c>
      <c r="J11" s="2"/>
      <c r="K11" s="60">
        <f>'Current Actuals'!V28</f>
        <v>182936.03</v>
      </c>
      <c r="L11" s="60">
        <f>Target!V28</f>
        <v>347499.99999999994</v>
      </c>
      <c r="M11" s="61">
        <f>+K11-L11</f>
        <v>-164563.96999999994</v>
      </c>
      <c r="N11" s="93">
        <f t="shared" ref="N11:N13" si="10">IF(OR(K11&lt;0,L11&lt;0),-(K11/L11),(K11/L11))</f>
        <v>0.52643461870503605</v>
      </c>
      <c r="O11" s="60">
        <f>Forecast!V28</f>
        <v>347499.99999999994</v>
      </c>
      <c r="P11" s="61">
        <f t="shared" si="1"/>
        <v>-164563.96999999994</v>
      </c>
      <c r="Q11" s="93">
        <f t="shared" ref="Q11:Q13" si="11">IF(OR(K11&lt;0,O11&lt;0),-(K11/O11),(K11/O11))</f>
        <v>0.52643461870503605</v>
      </c>
      <c r="R11" s="62"/>
      <c r="S11" s="60">
        <f>K11</f>
        <v>182936.03</v>
      </c>
      <c r="T11" s="60">
        <f>Target!T28</f>
        <v>1042499.9999999999</v>
      </c>
      <c r="U11" s="61">
        <f>+S11-T11</f>
        <v>-859563.96999999986</v>
      </c>
      <c r="V11" s="93">
        <f t="shared" ref="V11:V13" si="12">IF(OR(S11&lt;0,T11&lt;0),-(S11/T11),(S11/T11))</f>
        <v>0.17547820623501201</v>
      </c>
      <c r="W11" s="60">
        <f>Forecast!T28</f>
        <v>1042499.9999999999</v>
      </c>
      <c r="X11" s="61">
        <f t="shared" si="2"/>
        <v>-859563.96999999986</v>
      </c>
      <c r="Y11" s="93">
        <f t="shared" ref="Y11:Y13" si="13">IF(OR(S11&lt;0,W11&lt;0),-(S11/W11),(S11/W11))</f>
        <v>0.17547820623501201</v>
      </c>
      <c r="Z11" s="62"/>
      <c r="AA11" s="60">
        <f>T11</f>
        <v>1042499.9999999999</v>
      </c>
      <c r="AB11" s="60">
        <f>W11</f>
        <v>1042499.9999999999</v>
      </c>
      <c r="AC11" s="169">
        <f>+AA11-AB11</f>
        <v>0</v>
      </c>
      <c r="AD11" s="170"/>
      <c r="AE11" s="63"/>
      <c r="AF11" s="33"/>
      <c r="AG11" s="33"/>
      <c r="AH11" s="33"/>
      <c r="AI11" s="33"/>
      <c r="AJ11" s="33"/>
      <c r="AK11" s="33"/>
    </row>
    <row r="12" spans="1:39" outlineLevel="1" x14ac:dyDescent="0.2">
      <c r="A12" s="58" t="s">
        <v>131</v>
      </c>
      <c r="B12" s="59"/>
      <c r="C12" s="60">
        <f>INDEX('Current Actuals'!$H$1:$S$89,29,'P&amp;L'!$B$2)</f>
        <v>0</v>
      </c>
      <c r="D12" s="60">
        <f>INDEX(Target!$H$1:$S$89,29,'P&amp;L'!$B$2)</f>
        <v>7169.6599064999991</v>
      </c>
      <c r="E12" s="61">
        <f>+C12-D12</f>
        <v>-7169.6599064999991</v>
      </c>
      <c r="F12" s="93">
        <f t="shared" si="8"/>
        <v>0</v>
      </c>
      <c r="G12" s="60">
        <f>INDEX(Forecast!$H$1:$S$89,29,'P&amp;L'!$B$2)</f>
        <v>7169.6599064999991</v>
      </c>
      <c r="H12" s="61">
        <f t="shared" si="0"/>
        <v>-7169.6599064999991</v>
      </c>
      <c r="I12" s="155">
        <f t="shared" si="9"/>
        <v>0</v>
      </c>
      <c r="J12" s="2"/>
      <c r="K12" s="60">
        <f>'Current Actuals'!V29</f>
        <v>0</v>
      </c>
      <c r="L12" s="60">
        <f>Target!V29</f>
        <v>7169.6599064999991</v>
      </c>
      <c r="M12" s="61">
        <f>+K12-L12</f>
        <v>-7169.6599064999991</v>
      </c>
      <c r="N12" s="93">
        <f t="shared" si="10"/>
        <v>0</v>
      </c>
      <c r="O12" s="60">
        <f>Forecast!V29</f>
        <v>7169.6599064999991</v>
      </c>
      <c r="P12" s="61">
        <f t="shared" si="1"/>
        <v>-7169.6599064999991</v>
      </c>
      <c r="Q12" s="93">
        <f t="shared" si="11"/>
        <v>0</v>
      </c>
      <c r="R12" s="62"/>
      <c r="S12" s="60">
        <f>K12</f>
        <v>0</v>
      </c>
      <c r="T12" s="60">
        <f>Target!T29</f>
        <v>88961.211456274556</v>
      </c>
      <c r="U12" s="61">
        <f>+S12-T12</f>
        <v>-88961.211456274556</v>
      </c>
      <c r="V12" s="93">
        <f t="shared" si="12"/>
        <v>0</v>
      </c>
      <c r="W12" s="60">
        <f>Forecast!T29</f>
        <v>88961.211456274556</v>
      </c>
      <c r="X12" s="61">
        <f t="shared" si="2"/>
        <v>-88961.211456274556</v>
      </c>
      <c r="Y12" s="93">
        <f t="shared" si="13"/>
        <v>0</v>
      </c>
      <c r="Z12" s="62"/>
      <c r="AA12" s="60">
        <f>T12</f>
        <v>88961.211456274556</v>
      </c>
      <c r="AB12" s="60">
        <f>W12</f>
        <v>88961.211456274556</v>
      </c>
      <c r="AC12" s="169">
        <f>+AA12-AB12</f>
        <v>0</v>
      </c>
      <c r="AD12" s="170"/>
      <c r="AE12" s="63"/>
      <c r="AF12" s="33"/>
      <c r="AG12" s="33"/>
      <c r="AH12" s="33"/>
      <c r="AI12" s="33"/>
      <c r="AJ12" s="33"/>
      <c r="AK12" s="33"/>
    </row>
    <row r="13" spans="1:39" s="37" customFormat="1" x14ac:dyDescent="0.2">
      <c r="A13" s="73" t="s">
        <v>8</v>
      </c>
      <c r="B13" s="2"/>
      <c r="C13" s="71">
        <f>SUM(C9:C12)</f>
        <v>632996.04</v>
      </c>
      <c r="D13" s="71">
        <f>SUM(D9:D12)</f>
        <v>511850.37770290469</v>
      </c>
      <c r="E13" s="71">
        <f>+C13-D13</f>
        <v>121145.66229709535</v>
      </c>
      <c r="F13" s="124">
        <f t="shared" si="8"/>
        <v>1.2366817874410407</v>
      </c>
      <c r="G13" s="71">
        <f>SUM(G9:G12)</f>
        <v>511850.37770290469</v>
      </c>
      <c r="H13" s="71">
        <f t="shared" si="0"/>
        <v>121145.66229709535</v>
      </c>
      <c r="I13" s="156">
        <f t="shared" si="9"/>
        <v>1.2366817874410407</v>
      </c>
      <c r="J13" s="2"/>
      <c r="K13" s="71">
        <f>SUM(K9:K12)</f>
        <v>1894531.0370529997</v>
      </c>
      <c r="L13" s="71">
        <f>SUM(L9:L12)</f>
        <v>1854017.1432850226</v>
      </c>
      <c r="M13" s="71">
        <f>+K13-L13</f>
        <v>40513.893767977133</v>
      </c>
      <c r="N13" s="124">
        <f t="shared" si="10"/>
        <v>1.0218519520786054</v>
      </c>
      <c r="O13" s="71">
        <f>SUM(O9:O12)</f>
        <v>1854017.1432850226</v>
      </c>
      <c r="P13" s="71">
        <f t="shared" si="1"/>
        <v>40513.893767977133</v>
      </c>
      <c r="Q13" s="124">
        <f t="shared" si="11"/>
        <v>1.0218519520786054</v>
      </c>
      <c r="R13" s="36"/>
      <c r="S13" s="71">
        <f>SUM(S9:S12)</f>
        <v>1894531.0370529997</v>
      </c>
      <c r="T13" s="71">
        <f>SUM(T9:T12)</f>
        <v>6679833.9581589215</v>
      </c>
      <c r="U13" s="71">
        <f>+S13-T13</f>
        <v>-4785302.9211059213</v>
      </c>
      <c r="V13" s="124">
        <f t="shared" si="12"/>
        <v>0.2836194805020521</v>
      </c>
      <c r="W13" s="71">
        <f>SUM(W9:W12)</f>
        <v>6679833.9581589215</v>
      </c>
      <c r="X13" s="71">
        <f t="shared" si="2"/>
        <v>-4785302.9211059213</v>
      </c>
      <c r="Y13" s="124">
        <f t="shared" si="13"/>
        <v>0.2836194805020521</v>
      </c>
      <c r="Z13" s="36"/>
      <c r="AA13" s="71">
        <f t="shared" ref="AA13:AB13" si="14">SUM(AA9:AA12)</f>
        <v>6679833.9581589215</v>
      </c>
      <c r="AB13" s="71">
        <f t="shared" si="14"/>
        <v>6679833.9581589215</v>
      </c>
      <c r="AC13" s="174">
        <f>+AA13-AB13</f>
        <v>0</v>
      </c>
      <c r="AD13" s="171"/>
      <c r="AE13" s="72"/>
      <c r="AF13" s="38"/>
      <c r="AG13" s="38"/>
      <c r="AH13" s="38"/>
      <c r="AI13" s="38"/>
      <c r="AJ13" s="38"/>
      <c r="AK13" s="38"/>
      <c r="AL13" s="39"/>
      <c r="AM13" s="39"/>
    </row>
    <row r="14" spans="1:39" s="44" customFormat="1" ht="8" customHeight="1" x14ac:dyDescent="0.2">
      <c r="A14" s="74"/>
      <c r="B14" s="40"/>
      <c r="C14" s="57"/>
      <c r="D14" s="57"/>
      <c r="E14" s="48"/>
      <c r="F14" s="48"/>
      <c r="G14" s="57"/>
      <c r="H14" s="48"/>
      <c r="I14" s="157"/>
      <c r="J14" s="2"/>
      <c r="K14" s="57"/>
      <c r="L14" s="57"/>
      <c r="M14" s="48"/>
      <c r="N14" s="48"/>
      <c r="O14" s="57"/>
      <c r="P14" s="48"/>
      <c r="Q14" s="48"/>
      <c r="R14" s="43"/>
      <c r="S14" s="57"/>
      <c r="T14" s="57"/>
      <c r="U14" s="48"/>
      <c r="V14" s="48"/>
      <c r="W14" s="57"/>
      <c r="X14" s="48"/>
      <c r="Y14" s="48"/>
      <c r="Z14" s="43"/>
      <c r="AA14" s="57"/>
      <c r="AB14" s="57"/>
      <c r="AC14" s="157"/>
      <c r="AD14" s="172"/>
      <c r="AE14" s="41"/>
      <c r="AF14" s="42"/>
      <c r="AG14" s="42"/>
      <c r="AH14" s="42"/>
      <c r="AI14" s="42"/>
      <c r="AJ14" s="42"/>
      <c r="AK14" s="42"/>
      <c r="AL14" s="45"/>
    </row>
    <row r="15" spans="1:39" x14ac:dyDescent="0.2">
      <c r="A15" s="75" t="s">
        <v>11</v>
      </c>
      <c r="B15" s="2"/>
      <c r="C15" s="54"/>
      <c r="D15" s="54"/>
      <c r="E15" s="55"/>
      <c r="F15" s="70"/>
      <c r="G15" s="54"/>
      <c r="H15" s="55"/>
      <c r="I15" s="154"/>
      <c r="J15" s="2"/>
      <c r="K15" s="54"/>
      <c r="L15" s="54"/>
      <c r="M15" s="55"/>
      <c r="N15" s="70"/>
      <c r="O15" s="54"/>
      <c r="P15" s="55"/>
      <c r="Q15" s="70"/>
      <c r="R15" s="30"/>
      <c r="S15" s="54"/>
      <c r="T15" s="54"/>
      <c r="U15" s="55"/>
      <c r="V15" s="70"/>
      <c r="W15" s="54"/>
      <c r="X15" s="55"/>
      <c r="Y15" s="70"/>
      <c r="Z15" s="30"/>
      <c r="AA15" s="54"/>
      <c r="AB15" s="54"/>
      <c r="AC15" s="175"/>
      <c r="AD15" s="173"/>
      <c r="AE15" s="34"/>
      <c r="AF15" s="33"/>
      <c r="AG15" s="33"/>
      <c r="AH15" s="33"/>
      <c r="AI15" s="33"/>
      <c r="AJ15" s="33"/>
      <c r="AK15" s="33"/>
    </row>
    <row r="16" spans="1:39" outlineLevel="1" x14ac:dyDescent="0.2">
      <c r="A16" s="58" t="s">
        <v>134</v>
      </c>
      <c r="B16" s="59"/>
      <c r="C16" s="60">
        <f>INDEX('Current Actuals'!$H$1:$S$89,37,'P&amp;L'!$B$2)</f>
        <v>427121.14356000006</v>
      </c>
      <c r="D16" s="60">
        <f>INDEX(Target!$H$1:$S$89,37,'P&amp;L'!$B$2)</f>
        <v>305833.78542696824</v>
      </c>
      <c r="E16" s="61">
        <f t="shared" ref="E16:E18" si="15">+C16-D16</f>
        <v>121287.35813303181</v>
      </c>
      <c r="F16" s="93">
        <f t="shared" ref="F16:F19" si="16">IF(OR(C16&lt;0,D16&lt;0),-(C16/D16),(C16/D16))</f>
        <v>1.3965793313636197</v>
      </c>
      <c r="G16" s="60">
        <f>INDEX(Forecast!$H$1:$S$89,37,'P&amp;L'!$B$2)</f>
        <v>305833.78542696824</v>
      </c>
      <c r="H16" s="61">
        <f t="shared" ref="H16:H19" si="17">+C16-G16</f>
        <v>121287.35813303181</v>
      </c>
      <c r="I16" s="155">
        <f t="shared" ref="I16:I19" si="18">IF(OR(C16&lt;0,G16&lt;0),-(C16/G16),(C16/G16))</f>
        <v>1.3965793313636197</v>
      </c>
      <c r="J16" s="2"/>
      <c r="K16" s="60">
        <f>'Current Actuals'!V37</f>
        <v>1252887.5451627958</v>
      </c>
      <c r="L16" s="60">
        <f>Target!V37</f>
        <v>1097522.3578330784</v>
      </c>
      <c r="M16" s="61">
        <f t="shared" ref="M16:M18" si="19">+K16-L16</f>
        <v>155365.18732971745</v>
      </c>
      <c r="N16" s="93">
        <f t="shared" ref="N16:N19" si="20">IF(OR(K16&lt;0,L16&lt;0),-(K16/L16),(K16/L16))</f>
        <v>1.1415599292541674</v>
      </c>
      <c r="O16" s="60">
        <f>Forecast!V37</f>
        <v>1097522.3578330784</v>
      </c>
      <c r="P16" s="61">
        <f t="shared" ref="P16:P19" si="21">+K16-O16</f>
        <v>155365.18732971745</v>
      </c>
      <c r="Q16" s="93">
        <f t="shared" ref="Q16:Q19" si="22">IF(OR(K16&lt;0,O16&lt;0),-(K16/O16),(K16/O16))</f>
        <v>1.1415599292541674</v>
      </c>
      <c r="R16" s="62"/>
      <c r="S16" s="60">
        <f t="shared" ref="S16:S18" si="23">K16</f>
        <v>1252887.5451627958</v>
      </c>
      <c r="T16" s="60">
        <f>Target!T37</f>
        <v>4061408.850586338</v>
      </c>
      <c r="U16" s="61">
        <f t="shared" ref="U16:U18" si="24">+S16-T16</f>
        <v>-2808521.3054235419</v>
      </c>
      <c r="V16" s="93">
        <f t="shared" ref="V16:V19" si="25">IF(OR(S16&lt;0,T16&lt;0),-(S16/T16),(S16/T16))</f>
        <v>0.30848594447267202</v>
      </c>
      <c r="W16" s="60">
        <f>Forecast!T37</f>
        <v>4061408.850586338</v>
      </c>
      <c r="X16" s="61">
        <f t="shared" ref="X16:X19" si="26">+S16-W16</f>
        <v>-2808521.3054235419</v>
      </c>
      <c r="Y16" s="93">
        <f t="shared" ref="Y16:Y19" si="27">IF(OR(S16&lt;0,W16&lt;0),-(S16/W16),(S16/W16))</f>
        <v>0.30848594447267202</v>
      </c>
      <c r="Z16" s="62"/>
      <c r="AA16" s="60">
        <f t="shared" ref="AA16:AA18" si="28">T16</f>
        <v>4061408.850586338</v>
      </c>
      <c r="AB16" s="60">
        <f t="shared" ref="AB16:AB18" si="29">W16</f>
        <v>4061408.850586338</v>
      </c>
      <c r="AC16" s="169">
        <f t="shared" ref="AC16:AC18" si="30">+AA16-AB16</f>
        <v>0</v>
      </c>
      <c r="AD16" s="170"/>
      <c r="AE16" s="63"/>
      <c r="AF16" s="33"/>
      <c r="AG16" s="33"/>
      <c r="AH16" s="33"/>
      <c r="AI16" s="33"/>
      <c r="AJ16" s="33"/>
      <c r="AK16" s="33"/>
    </row>
    <row r="17" spans="1:39" outlineLevel="1" x14ac:dyDescent="0.2">
      <c r="A17" s="58" t="s">
        <v>10</v>
      </c>
      <c r="B17" s="59"/>
      <c r="C17" s="60">
        <f>INDEX('Current Actuals'!$H$1:$S$89,38,'P&amp;L'!$B$2)</f>
        <v>41278.800000000003</v>
      </c>
      <c r="D17" s="60">
        <f>INDEX(Target!$H$1:$S$89,38,'P&amp;L'!$B$2)</f>
        <v>56468.749999999993</v>
      </c>
      <c r="E17" s="61">
        <f t="shared" ref="E17" si="31">+C17-D17</f>
        <v>-15189.94999999999</v>
      </c>
      <c r="F17" s="93">
        <f t="shared" ref="F17" si="32">IF(OR(C17&lt;0,D17&lt;0),-(C17/D17),(C17/D17))</f>
        <v>0.73100254565578326</v>
      </c>
      <c r="G17" s="60">
        <f>INDEX(Forecast!$H$1:$S$89,38,'P&amp;L'!$B$2)</f>
        <v>53862.499999999985</v>
      </c>
      <c r="H17" s="61">
        <f t="shared" ref="H17" si="33">+C17-G17</f>
        <v>-12583.699999999983</v>
      </c>
      <c r="I17" s="155">
        <f t="shared" ref="I17" si="34">IF(OR(C17&lt;0,G17&lt;0),-(C17/G17),(C17/G17))</f>
        <v>0.76637363657461155</v>
      </c>
      <c r="J17" s="2"/>
      <c r="K17" s="60">
        <f>'Current Actuals'!V38</f>
        <v>169044.16</v>
      </c>
      <c r="L17" s="60">
        <f>Target!V38</f>
        <v>225874.99999999997</v>
      </c>
      <c r="M17" s="61">
        <f t="shared" ref="M17" si="35">+K17-L17</f>
        <v>-56830.839999999967</v>
      </c>
      <c r="N17" s="93">
        <f t="shared" ref="N17" si="36">IF(OR(K17&lt;0,L17&lt;0),-(K17/L17),(K17/L17))</f>
        <v>0.74839694521306044</v>
      </c>
      <c r="O17" s="60">
        <f>Forecast!V38</f>
        <v>215449.99999999994</v>
      </c>
      <c r="P17" s="61">
        <f t="shared" ref="P17" si="37">+K17-O17</f>
        <v>-46405.839999999938</v>
      </c>
      <c r="Q17" s="93">
        <f t="shared" ref="Q17" si="38">IF(OR(K17&lt;0,O17&lt;0),-(K17/O17),(K17/O17))</f>
        <v>0.78460970062659574</v>
      </c>
      <c r="R17" s="62"/>
      <c r="S17" s="60">
        <f t="shared" si="23"/>
        <v>169044.16</v>
      </c>
      <c r="T17" s="60">
        <f>Target!T38</f>
        <v>677624.99999999988</v>
      </c>
      <c r="U17" s="61">
        <f t="shared" ref="U17" si="39">+S17-T17</f>
        <v>-508580.83999999985</v>
      </c>
      <c r="V17" s="93">
        <f t="shared" ref="V17" si="40">IF(OR(S17&lt;0,T17&lt;0),-(S17/T17),(S17/T17))</f>
        <v>0.24946564840435348</v>
      </c>
      <c r="W17" s="60">
        <f>Forecast!T38</f>
        <v>646349.99999999988</v>
      </c>
      <c r="X17" s="61">
        <f t="shared" ref="X17" si="41">+S17-W17</f>
        <v>-477305.83999999985</v>
      </c>
      <c r="Y17" s="93">
        <f t="shared" ref="Y17" si="42">IF(OR(S17&lt;0,W17&lt;0),-(S17/W17),(S17/W17))</f>
        <v>0.2615365668755319</v>
      </c>
      <c r="Z17" s="62"/>
      <c r="AA17" s="60">
        <f t="shared" ref="AA17" si="43">T17</f>
        <v>677624.99999999988</v>
      </c>
      <c r="AB17" s="60">
        <f t="shared" ref="AB17" si="44">W17</f>
        <v>646349.99999999988</v>
      </c>
      <c r="AC17" s="169">
        <f t="shared" si="30"/>
        <v>31275</v>
      </c>
      <c r="AD17" s="170"/>
      <c r="AE17" s="63"/>
      <c r="AF17" s="33"/>
      <c r="AG17" s="33"/>
      <c r="AH17" s="33"/>
      <c r="AI17" s="33"/>
      <c r="AJ17" s="33"/>
      <c r="AK17" s="33"/>
    </row>
    <row r="18" spans="1:39" outlineLevel="1" x14ac:dyDescent="0.2">
      <c r="A18" s="58" t="s">
        <v>131</v>
      </c>
      <c r="B18" s="59"/>
      <c r="C18" s="60">
        <f>INDEX('Current Actuals'!$H$1:$S$89,39,'P&amp;L'!$B$2)</f>
        <v>0</v>
      </c>
      <c r="D18" s="60">
        <f>INDEX(Target!$H$1:$S$89,39,'P&amp;L'!$B$2)</f>
        <v>4179.4350383172259</v>
      </c>
      <c r="E18" s="61">
        <f t="shared" si="15"/>
        <v>-4179.4350383172259</v>
      </c>
      <c r="F18" s="93">
        <f t="shared" si="16"/>
        <v>0</v>
      </c>
      <c r="G18" s="60">
        <f>INDEX(Forecast!$H$1:$S$89,39,'P&amp;L'!$B$2)</f>
        <v>4179.4350383172259</v>
      </c>
      <c r="H18" s="61">
        <f t="shared" si="17"/>
        <v>-4179.4350383172259</v>
      </c>
      <c r="I18" s="155">
        <f t="shared" si="18"/>
        <v>0</v>
      </c>
      <c r="J18" s="2"/>
      <c r="K18" s="60">
        <f>'Current Actuals'!V39</f>
        <v>0</v>
      </c>
      <c r="L18" s="60">
        <f>Target!V39</f>
        <v>12189.099592184803</v>
      </c>
      <c r="M18" s="61">
        <f t="shared" si="19"/>
        <v>-12189.099592184803</v>
      </c>
      <c r="N18" s="93">
        <f t="shared" si="20"/>
        <v>0</v>
      </c>
      <c r="O18" s="60">
        <f>Forecast!V39</f>
        <v>12189.099592184803</v>
      </c>
      <c r="P18" s="61">
        <f t="shared" si="21"/>
        <v>-12189.099592184803</v>
      </c>
      <c r="Q18" s="93">
        <f t="shared" si="22"/>
        <v>0</v>
      </c>
      <c r="R18" s="62"/>
      <c r="S18" s="60">
        <f t="shared" si="23"/>
        <v>0</v>
      </c>
      <c r="T18" s="60">
        <f>Target!T39</f>
        <v>51687.933117891916</v>
      </c>
      <c r="U18" s="61">
        <f t="shared" si="24"/>
        <v>-51687.933117891916</v>
      </c>
      <c r="V18" s="93">
        <f t="shared" si="25"/>
        <v>0</v>
      </c>
      <c r="W18" s="60">
        <f>Forecast!T39</f>
        <v>51687.933117891916</v>
      </c>
      <c r="X18" s="61">
        <f t="shared" si="26"/>
        <v>-51687.933117891916</v>
      </c>
      <c r="Y18" s="93">
        <f t="shared" si="27"/>
        <v>0</v>
      </c>
      <c r="Z18" s="62"/>
      <c r="AA18" s="60">
        <f t="shared" si="28"/>
        <v>51687.933117891916</v>
      </c>
      <c r="AB18" s="60">
        <f t="shared" si="29"/>
        <v>51687.933117891916</v>
      </c>
      <c r="AC18" s="169">
        <f t="shared" si="30"/>
        <v>0</v>
      </c>
      <c r="AD18" s="170"/>
      <c r="AE18" s="63"/>
      <c r="AF18" s="33"/>
      <c r="AG18" s="33"/>
      <c r="AH18" s="33"/>
      <c r="AI18" s="33"/>
      <c r="AJ18" s="33"/>
      <c r="AK18" s="33"/>
    </row>
    <row r="19" spans="1:39" s="37" customFormat="1" x14ac:dyDescent="0.2">
      <c r="A19" s="73" t="s">
        <v>12</v>
      </c>
      <c r="B19" s="2"/>
      <c r="C19" s="71">
        <f>SUM(C16:C18)</f>
        <v>468399.94356000004</v>
      </c>
      <c r="D19" s="71">
        <f>SUM(D16:D18)</f>
        <v>366481.97046528547</v>
      </c>
      <c r="E19" s="71">
        <f>+C19-D19</f>
        <v>101917.97309471457</v>
      </c>
      <c r="F19" s="124">
        <f t="shared" si="16"/>
        <v>1.2780981912024745</v>
      </c>
      <c r="G19" s="71">
        <f>SUM(G16:G18)</f>
        <v>363875.72046528547</v>
      </c>
      <c r="H19" s="71">
        <f t="shared" si="17"/>
        <v>104524.22309471457</v>
      </c>
      <c r="I19" s="156">
        <f t="shared" si="18"/>
        <v>1.2872525349068638</v>
      </c>
      <c r="J19" s="2"/>
      <c r="K19" s="71">
        <f>SUM(K16:K18)</f>
        <v>1421931.7051627957</v>
      </c>
      <c r="L19" s="71">
        <f>SUM(L16:L18)</f>
        <v>1335586.4574252632</v>
      </c>
      <c r="M19" s="71">
        <f>+K19-L19</f>
        <v>86345.247737532482</v>
      </c>
      <c r="N19" s="124">
        <f t="shared" si="20"/>
        <v>1.0646496879760134</v>
      </c>
      <c r="O19" s="71">
        <f>SUM(O16:O18)</f>
        <v>1325161.4574252632</v>
      </c>
      <c r="P19" s="71">
        <f t="shared" si="21"/>
        <v>96770.247737532482</v>
      </c>
      <c r="Q19" s="124">
        <f t="shared" si="22"/>
        <v>1.0730252507687277</v>
      </c>
      <c r="R19" s="36"/>
      <c r="S19" s="71">
        <f>SUM(S16:S18)</f>
        <v>1421931.7051627957</v>
      </c>
      <c r="T19" s="71">
        <f>SUM(T16:T18)</f>
        <v>4790721.7837042296</v>
      </c>
      <c r="U19" s="71">
        <f>+S19-T19</f>
        <v>-3368790.0785414339</v>
      </c>
      <c r="V19" s="124">
        <f t="shared" si="25"/>
        <v>0.29680949330005657</v>
      </c>
      <c r="W19" s="71">
        <f>SUM(W16:W18)</f>
        <v>4759446.7837042296</v>
      </c>
      <c r="X19" s="71">
        <f t="shared" si="26"/>
        <v>-3337515.0785414339</v>
      </c>
      <c r="Y19" s="124">
        <f t="shared" si="27"/>
        <v>0.29875987058649717</v>
      </c>
      <c r="Z19" s="36"/>
      <c r="AA19" s="71">
        <f>SUM(AA16:AA18)</f>
        <v>4790721.7837042296</v>
      </c>
      <c r="AB19" s="71">
        <f>SUM(AB16:AB18)</f>
        <v>4759446.7837042296</v>
      </c>
      <c r="AC19" s="174">
        <f>+AA19-AB19</f>
        <v>31275</v>
      </c>
      <c r="AD19" s="171"/>
      <c r="AE19" s="35"/>
      <c r="AF19" s="38"/>
      <c r="AG19" s="38"/>
      <c r="AH19" s="38"/>
      <c r="AI19" s="38"/>
      <c r="AJ19" s="38"/>
      <c r="AK19" s="38"/>
      <c r="AL19" s="39"/>
      <c r="AM19" s="39"/>
    </row>
    <row r="20" spans="1:39" s="44" customFormat="1" ht="6" customHeight="1" x14ac:dyDescent="0.2">
      <c r="A20" s="74"/>
      <c r="B20" s="40"/>
      <c r="C20" s="57"/>
      <c r="D20" s="57"/>
      <c r="E20" s="48"/>
      <c r="F20" s="48"/>
      <c r="G20" s="57"/>
      <c r="H20" s="48"/>
      <c r="I20" s="157"/>
      <c r="J20" s="2"/>
      <c r="K20" s="57"/>
      <c r="L20" s="57"/>
      <c r="M20" s="48"/>
      <c r="N20" s="48"/>
      <c r="O20" s="57"/>
      <c r="P20" s="48"/>
      <c r="Q20" s="48"/>
      <c r="R20" s="43"/>
      <c r="S20" s="57"/>
      <c r="T20" s="57"/>
      <c r="U20" s="48"/>
      <c r="V20" s="48"/>
      <c r="W20" s="57"/>
      <c r="X20" s="48"/>
      <c r="Y20" s="48"/>
      <c r="Z20" s="43"/>
      <c r="AA20" s="48"/>
      <c r="AB20" s="48"/>
      <c r="AC20" s="157"/>
      <c r="AD20" s="172"/>
      <c r="AE20" s="41"/>
      <c r="AF20" s="42"/>
      <c r="AG20" s="42"/>
      <c r="AH20" s="42"/>
      <c r="AI20" s="42"/>
      <c r="AJ20" s="42"/>
      <c r="AK20" s="42"/>
      <c r="AL20" s="45"/>
    </row>
    <row r="21" spans="1:39" s="37" customFormat="1" x14ac:dyDescent="0.2">
      <c r="A21" s="73" t="s">
        <v>13</v>
      </c>
      <c r="B21" s="2"/>
      <c r="C21" s="56">
        <f>C13-C19</f>
        <v>164596.09643999999</v>
      </c>
      <c r="D21" s="56">
        <f>D13-D19</f>
        <v>145368.40723761922</v>
      </c>
      <c r="E21" s="56">
        <f>+C21-D21</f>
        <v>19227.689202380774</v>
      </c>
      <c r="F21" s="125">
        <f t="shared" ref="F21" si="45">IF(OR(C21&lt;0,D21&lt;0),-(C21/D21),(C21/D21))</f>
        <v>1.1322686928181802</v>
      </c>
      <c r="G21" s="56">
        <f>G13-G19</f>
        <v>147974.65723761922</v>
      </c>
      <c r="H21" s="56">
        <f t="shared" ref="H21" si="46">+C21-G21</f>
        <v>16621.439202380774</v>
      </c>
      <c r="I21" s="158">
        <f t="shared" ref="I21" si="47">IF(OR(C21&lt;0,G21&lt;0),-(C21/G21),(C21/G21))</f>
        <v>1.1123262558107494</v>
      </c>
      <c r="J21" s="2"/>
      <c r="K21" s="56">
        <f>K13-K19</f>
        <v>472599.33189020399</v>
      </c>
      <c r="L21" s="56">
        <f>L13-L19</f>
        <v>518430.68585975934</v>
      </c>
      <c r="M21" s="56">
        <f>+K21-L21</f>
        <v>-45831.353969555348</v>
      </c>
      <c r="N21" s="125">
        <f t="shared" ref="N21" si="48">IF(OR(K21&lt;0,L21&lt;0),-(K21/L21),(K21/L21))</f>
        <v>0.91159598530795072</v>
      </c>
      <c r="O21" s="56">
        <f>O13-O19</f>
        <v>528855.68585975934</v>
      </c>
      <c r="P21" s="56">
        <f t="shared" ref="P21" si="49">+K21-O21</f>
        <v>-56256.353969555348</v>
      </c>
      <c r="Q21" s="125">
        <f t="shared" ref="Q21" si="50">IF(OR(K21&lt;0,O21&lt;0),-(K21/O21),(K21/O21))</f>
        <v>0.89362626615595608</v>
      </c>
      <c r="R21" s="36"/>
      <c r="S21" s="56">
        <f>S13-S19</f>
        <v>472599.33189020399</v>
      </c>
      <c r="T21" s="56">
        <f>T13-T19</f>
        <v>1889112.1744546918</v>
      </c>
      <c r="U21" s="56">
        <f>+S21-T21</f>
        <v>-1416512.8425644878</v>
      </c>
      <c r="V21" s="125">
        <f t="shared" ref="V21" si="51">IF(OR(S21&lt;0,T21&lt;0),-(S21/T21),(S21/T21))</f>
        <v>0.25017007368904592</v>
      </c>
      <c r="W21" s="56">
        <f>W13-W19</f>
        <v>1920387.1744546918</v>
      </c>
      <c r="X21" s="56">
        <f t="shared" ref="X21" si="52">+S21-W21</f>
        <v>-1447787.8425644878</v>
      </c>
      <c r="Y21" s="125">
        <f t="shared" ref="Y21" si="53">IF(OR(S21&lt;0,W21&lt;0),-(S21/W21),(S21/W21))</f>
        <v>0.24609585930212333</v>
      </c>
      <c r="Z21" s="36"/>
      <c r="AA21" s="56">
        <f>AA13-AA19</f>
        <v>1889112.1744546918</v>
      </c>
      <c r="AB21" s="56">
        <f>AB13-AB19</f>
        <v>1920387.1744546918</v>
      </c>
      <c r="AC21" s="176">
        <f>+AA21-AB21</f>
        <v>-31275</v>
      </c>
      <c r="AD21" s="171"/>
      <c r="AE21" s="47"/>
      <c r="AF21" s="38"/>
      <c r="AG21" s="38"/>
      <c r="AH21" s="38"/>
      <c r="AI21" s="38"/>
      <c r="AJ21" s="38"/>
      <c r="AK21" s="38"/>
      <c r="AL21" s="39"/>
      <c r="AM21" s="39"/>
    </row>
    <row r="22" spans="1:39" s="44" customFormat="1" ht="6" customHeight="1" x14ac:dyDescent="0.2">
      <c r="A22" s="74"/>
      <c r="B22" s="40"/>
      <c r="C22" s="57"/>
      <c r="D22" s="57"/>
      <c r="E22" s="48"/>
      <c r="F22" s="48"/>
      <c r="G22" s="57"/>
      <c r="H22" s="48"/>
      <c r="I22" s="157"/>
      <c r="J22" s="2"/>
      <c r="K22" s="57"/>
      <c r="L22" s="57"/>
      <c r="M22" s="48"/>
      <c r="N22" s="48"/>
      <c r="O22" s="57"/>
      <c r="P22" s="48"/>
      <c r="Q22" s="48"/>
      <c r="R22" s="43"/>
      <c r="S22" s="57"/>
      <c r="T22" s="57"/>
      <c r="U22" s="48"/>
      <c r="V22" s="48"/>
      <c r="W22" s="57"/>
      <c r="X22" s="48"/>
      <c r="Y22" s="48"/>
      <c r="Z22" s="43"/>
      <c r="AA22" s="57"/>
      <c r="AB22" s="57"/>
      <c r="AC22" s="157"/>
      <c r="AD22" s="172"/>
      <c r="AE22" s="41"/>
      <c r="AF22" s="42"/>
      <c r="AG22" s="42"/>
      <c r="AH22" s="42"/>
      <c r="AI22" s="42"/>
      <c r="AJ22" s="42"/>
      <c r="AK22" s="42"/>
      <c r="AL22" s="45"/>
    </row>
    <row r="23" spans="1:39" x14ac:dyDescent="0.2">
      <c r="A23" s="75" t="s">
        <v>14</v>
      </c>
      <c r="B23" s="2"/>
      <c r="C23" s="54"/>
      <c r="D23" s="54"/>
      <c r="E23" s="55"/>
      <c r="F23" s="70"/>
      <c r="G23" s="54"/>
      <c r="H23" s="55"/>
      <c r="I23" s="154"/>
      <c r="J23" s="2"/>
      <c r="K23" s="54"/>
      <c r="L23" s="54"/>
      <c r="M23" s="55"/>
      <c r="N23" s="70"/>
      <c r="O23" s="54"/>
      <c r="P23" s="55"/>
      <c r="Q23" s="70"/>
      <c r="R23" s="30"/>
      <c r="S23" s="54"/>
      <c r="T23" s="54"/>
      <c r="U23" s="55"/>
      <c r="V23" s="70"/>
      <c r="W23" s="54"/>
      <c r="X23" s="55"/>
      <c r="Y23" s="70"/>
      <c r="Z23" s="30"/>
      <c r="AA23" s="54"/>
      <c r="AB23" s="54"/>
      <c r="AC23" s="175"/>
      <c r="AD23" s="173"/>
      <c r="AE23" s="34"/>
      <c r="AF23" s="33"/>
      <c r="AG23" s="33"/>
      <c r="AH23" s="33"/>
      <c r="AI23" s="33"/>
      <c r="AJ23" s="33"/>
      <c r="AK23" s="33"/>
    </row>
    <row r="24" spans="1:39" s="194" customFormat="1" x14ac:dyDescent="0.2">
      <c r="A24" s="181" t="s">
        <v>36</v>
      </c>
      <c r="B24" s="182"/>
      <c r="C24" s="183">
        <f>INDEX('Current Actuals'!$H$1:$S$89,47,'P&amp;L'!$B$2)</f>
        <v>19190.95718681319</v>
      </c>
      <c r="D24" s="183">
        <f>INDEX(Target!$H$1:$S$89,47,'P&amp;L'!$B$2)</f>
        <v>20081.62882091503</v>
      </c>
      <c r="E24" s="184"/>
      <c r="F24" s="185"/>
      <c r="G24" s="183">
        <f>INDEX(Forecast!$H$1:$S$89,47,'P&amp;L'!$B$2)</f>
        <v>19786.843199999999</v>
      </c>
      <c r="H24" s="184"/>
      <c r="I24" s="186"/>
      <c r="J24" s="182"/>
      <c r="K24" s="183">
        <f>'Current Actuals'!V47</f>
        <v>65612.151178536267</v>
      </c>
      <c r="L24" s="183">
        <f>Target!V47</f>
        <v>69253.458820915024</v>
      </c>
      <c r="M24" s="184">
        <f t="shared" ref="M24:M26" si="54">+K24-L24</f>
        <v>-3641.307642378757</v>
      </c>
      <c r="N24" s="185">
        <f t="shared" ref="N24:N26" si="55">IF(OR(K24&lt;0,L24&lt;0),-(K24/L24),(K24/L24))</f>
        <v>0.94742056636052008</v>
      </c>
      <c r="O24" s="183">
        <f>Forecast!V47</f>
        <v>68958.673200000005</v>
      </c>
      <c r="P24" s="184">
        <f t="shared" ref="P24:P26" si="56">+K24-O24</f>
        <v>-3346.5220214637375</v>
      </c>
      <c r="Q24" s="185">
        <f t="shared" ref="Q24:Q26" si="57">IF(OR(K24&lt;0,O24&lt;0),-(K24/O24),(K24/O24))</f>
        <v>0.95147061470051986</v>
      </c>
      <c r="R24" s="187"/>
      <c r="S24" s="183">
        <f t="shared" ref="S24:S30" si="58">K24</f>
        <v>65612.151178536267</v>
      </c>
      <c r="T24" s="183">
        <f>Target!T47</f>
        <v>234573.15605490192</v>
      </c>
      <c r="U24" s="184">
        <f t="shared" ref="U24:U26" si="59">+S24-T24</f>
        <v>-168961.00487636565</v>
      </c>
      <c r="V24" s="185">
        <f t="shared" ref="V24:V26" si="60">IF(OR(S24&lt;0,T24&lt;0),-(S24/T24),(S24/T24))</f>
        <v>0.27970869421725186</v>
      </c>
      <c r="W24" s="183">
        <f>Forecast!T47</f>
        <v>227253.41880000001</v>
      </c>
      <c r="X24" s="184">
        <f t="shared" ref="X24:X26" si="61">+S24-W24</f>
        <v>-161641.26762146375</v>
      </c>
      <c r="Y24" s="185">
        <f t="shared" ref="Y24:Y26" si="62">IF(OR(S24&lt;0,W24&lt;0),-(S24/W24),(S24/W24))</f>
        <v>0.28871799388100672</v>
      </c>
      <c r="Z24" s="187"/>
      <c r="AA24" s="188">
        <f t="shared" ref="AA24:AA30" si="63">T24</f>
        <v>234573.15605490192</v>
      </c>
      <c r="AB24" s="188">
        <f t="shared" ref="AB24:AB30" si="64">W24</f>
        <v>227253.41880000001</v>
      </c>
      <c r="AC24" s="189">
        <f t="shared" ref="AC24:AC28" si="65">+AA24-AB24</f>
        <v>7319.7372549019055</v>
      </c>
      <c r="AD24" s="190"/>
      <c r="AE24" s="191"/>
      <c r="AF24" s="192"/>
      <c r="AG24" s="192"/>
      <c r="AH24" s="192"/>
      <c r="AI24" s="192"/>
      <c r="AJ24" s="192"/>
      <c r="AK24" s="192"/>
      <c r="AL24" s="193"/>
      <c r="AM24" s="193"/>
    </row>
    <row r="25" spans="1:39" x14ac:dyDescent="0.2">
      <c r="A25" s="77" t="s">
        <v>41</v>
      </c>
      <c r="B25" s="2"/>
      <c r="C25" s="54">
        <f>INDEX('Current Actuals'!$H$1:$S$89,55,'P&amp;L'!$B$2)</f>
        <v>4363.7309803921571</v>
      </c>
      <c r="D25" s="54">
        <f>INDEX(Target!$H$1:$S$89,55,'P&amp;L'!$B$2)</f>
        <v>4363.7309803921571</v>
      </c>
      <c r="E25" s="55"/>
      <c r="F25" s="70"/>
      <c r="G25" s="54">
        <f>INDEX(Forecast!$H$1:$S$89,55,'P&amp;L'!$B$2)</f>
        <v>4137.391111111112</v>
      </c>
      <c r="H25" s="55"/>
      <c r="I25" s="154"/>
      <c r="J25" s="2"/>
      <c r="K25" s="54">
        <f>'Current Actuals'!V55</f>
        <v>17454.923921568628</v>
      </c>
      <c r="L25" s="54">
        <f>Target!V55</f>
        <v>17454.923921568628</v>
      </c>
      <c r="M25" s="55">
        <f t="shared" si="54"/>
        <v>0</v>
      </c>
      <c r="N25" s="70">
        <f t="shared" si="55"/>
        <v>1</v>
      </c>
      <c r="O25" s="54">
        <f>Forecast!V55</f>
        <v>16549.564444444448</v>
      </c>
      <c r="P25" s="55">
        <f t="shared" si="56"/>
        <v>905.35947712418056</v>
      </c>
      <c r="Q25" s="70">
        <f t="shared" si="57"/>
        <v>1.0547059398549974</v>
      </c>
      <c r="R25" s="30"/>
      <c r="S25" s="54">
        <f t="shared" si="58"/>
        <v>17454.923921568628</v>
      </c>
      <c r="T25" s="54">
        <f>Target!T55</f>
        <v>52364.771764705896</v>
      </c>
      <c r="U25" s="55">
        <f t="shared" si="59"/>
        <v>-34909.847843137264</v>
      </c>
      <c r="V25" s="70">
        <f t="shared" si="60"/>
        <v>0.33333333333333326</v>
      </c>
      <c r="W25" s="54">
        <f>Forecast!T55</f>
        <v>49648.693333333329</v>
      </c>
      <c r="X25" s="55">
        <f t="shared" si="61"/>
        <v>-32193.769411764701</v>
      </c>
      <c r="Y25" s="70">
        <f t="shared" si="62"/>
        <v>0.35156864661833254</v>
      </c>
      <c r="Z25" s="30"/>
      <c r="AA25" s="60">
        <f t="shared" si="63"/>
        <v>52364.771764705896</v>
      </c>
      <c r="AB25" s="60">
        <f t="shared" si="64"/>
        <v>49648.693333333329</v>
      </c>
      <c r="AC25" s="175">
        <f t="shared" si="65"/>
        <v>2716.0784313725671</v>
      </c>
      <c r="AD25" s="173"/>
      <c r="AE25" s="34"/>
      <c r="AF25" s="33"/>
      <c r="AG25" s="33"/>
      <c r="AH25" s="33"/>
      <c r="AI25" s="33"/>
      <c r="AJ25" s="33"/>
      <c r="AK25" s="33"/>
    </row>
    <row r="26" spans="1:39" x14ac:dyDescent="0.2">
      <c r="A26" s="77" t="s">
        <v>132</v>
      </c>
      <c r="B26" s="2"/>
      <c r="C26" s="54">
        <f>INDEX('Current Actuals'!$H$1:$S$89,48,'P&amp;L'!$B$2)</f>
        <v>1458.8699999999997</v>
      </c>
      <c r="D26" s="54">
        <f>INDEX(Target!$H$1:$S$89,48,'P&amp;L'!$B$2)</f>
        <v>8040.9717321595317</v>
      </c>
      <c r="E26" s="55"/>
      <c r="F26" s="70"/>
      <c r="G26" s="54">
        <f>INDEX(Forecast!$H$1:$S$89,48,'P&amp;L'!$B$2)</f>
        <v>16351.378252063563</v>
      </c>
      <c r="H26" s="55"/>
      <c r="I26" s="154"/>
      <c r="J26" s="2"/>
      <c r="K26" s="54">
        <f>'Current Actuals'!V48</f>
        <v>9675.5099999999984</v>
      </c>
      <c r="L26" s="54">
        <f>Target!V48</f>
        <v>28856.02139223519</v>
      </c>
      <c r="M26" s="55">
        <f t="shared" si="54"/>
        <v>-19180.511392235192</v>
      </c>
      <c r="N26" s="70">
        <f t="shared" si="55"/>
        <v>0.33530298125588315</v>
      </c>
      <c r="O26" s="54">
        <f>Forecast!V48</f>
        <v>58678.942838088617</v>
      </c>
      <c r="P26" s="55">
        <f t="shared" si="56"/>
        <v>-49003.432838088615</v>
      </c>
      <c r="Q26" s="70">
        <f t="shared" si="57"/>
        <v>0.1648889624119064</v>
      </c>
      <c r="R26" s="30"/>
      <c r="S26" s="54">
        <f t="shared" si="58"/>
        <v>9675.5099999999984</v>
      </c>
      <c r="T26" s="54">
        <f>Target!T48</f>
        <v>106782.42665281265</v>
      </c>
      <c r="U26" s="55">
        <f t="shared" si="59"/>
        <v>-97106.916652812652</v>
      </c>
      <c r="V26" s="70">
        <f t="shared" si="60"/>
        <v>9.0609572223512916E-2</v>
      </c>
      <c r="W26" s="54">
        <f>Forecast!T48</f>
        <v>221934.90986810593</v>
      </c>
      <c r="X26" s="55">
        <f t="shared" si="61"/>
        <v>-212259.39986810592</v>
      </c>
      <c r="Y26" s="70">
        <f t="shared" si="62"/>
        <v>4.359616072005109E-2</v>
      </c>
      <c r="Z26" s="30"/>
      <c r="AA26" s="60">
        <f t="shared" si="63"/>
        <v>106782.42665281265</v>
      </c>
      <c r="AB26" s="60">
        <f t="shared" si="64"/>
        <v>221934.90986810593</v>
      </c>
      <c r="AC26" s="175">
        <f t="shared" si="65"/>
        <v>-115152.48321529328</v>
      </c>
      <c r="AD26" s="173"/>
      <c r="AE26" s="34"/>
      <c r="AF26" s="33"/>
      <c r="AG26" s="33"/>
      <c r="AH26" s="33"/>
      <c r="AI26" s="33"/>
      <c r="AJ26" s="33"/>
      <c r="AK26" s="33"/>
    </row>
    <row r="27" spans="1:39" x14ac:dyDescent="0.2">
      <c r="A27" s="77" t="s">
        <v>133</v>
      </c>
      <c r="B27" s="2"/>
      <c r="C27" s="54">
        <f>INDEX('Current Actuals'!$H$1:$S$89,49,'P&amp;L'!$B$2)</f>
        <v>0</v>
      </c>
      <c r="D27" s="54">
        <f>INDEX(Target!$H$1:$S$89,49,'P&amp;L'!$B$2)</f>
        <v>0</v>
      </c>
      <c r="E27" s="55"/>
      <c r="F27" s="70"/>
      <c r="G27" s="54">
        <f>INDEX(Forecast!$H$1:$S$89,49,'P&amp;L'!$B$2)</f>
        <v>456.17660156250003</v>
      </c>
      <c r="H27" s="55"/>
      <c r="I27" s="154"/>
      <c r="J27" s="2"/>
      <c r="K27" s="54">
        <f>'Current Actuals'!V49</f>
        <v>0</v>
      </c>
      <c r="L27" s="54">
        <f>Target!V49</f>
        <v>0</v>
      </c>
      <c r="M27" s="55"/>
      <c r="N27" s="70"/>
      <c r="O27" s="54">
        <f>Forecast!V49</f>
        <v>1638.3641015625001</v>
      </c>
      <c r="P27" s="55">
        <f t="shared" ref="P27" si="66">+K27-O27</f>
        <v>-1638.3641015625001</v>
      </c>
      <c r="Q27" s="70">
        <f t="shared" ref="Q27" si="67">IF(OR(K27&lt;0,O27&lt;0),-(K27/O27),(K27/O27))</f>
        <v>0</v>
      </c>
      <c r="R27" s="30"/>
      <c r="S27" s="54">
        <f t="shared" si="58"/>
        <v>0</v>
      </c>
      <c r="T27" s="54">
        <f>Target!T49</f>
        <v>33517.743046357617</v>
      </c>
      <c r="U27" s="55">
        <f t="shared" ref="U27" si="68">+S27-T27</f>
        <v>-33517.743046357617</v>
      </c>
      <c r="V27" s="70">
        <f t="shared" ref="V27" si="69">IF(OR(S27&lt;0,T27&lt;0),-(S27/T27),(S27/T27))</f>
        <v>0</v>
      </c>
      <c r="W27" s="54">
        <f>Forecast!T49</f>
        <v>5968.9224451659693</v>
      </c>
      <c r="X27" s="55">
        <f t="shared" ref="X27" si="70">+S27-W27</f>
        <v>-5968.9224451659693</v>
      </c>
      <c r="Y27" s="70">
        <f t="shared" ref="Y27" si="71">IF(OR(S27&lt;0,W27&lt;0),-(S27/W27),(S27/W27))</f>
        <v>0</v>
      </c>
      <c r="Z27" s="30"/>
      <c r="AA27" s="60">
        <f t="shared" ref="AA27" si="72">T27</f>
        <v>33517.743046357617</v>
      </c>
      <c r="AB27" s="60">
        <f t="shared" ref="AB27" si="73">W27</f>
        <v>5968.9224451659693</v>
      </c>
      <c r="AC27" s="175">
        <f t="shared" ref="AC27" si="74">+AA27-AB27</f>
        <v>27548.820601191648</v>
      </c>
      <c r="AD27" s="173"/>
      <c r="AE27" s="34"/>
      <c r="AF27" s="33"/>
      <c r="AG27" s="33"/>
      <c r="AH27" s="33"/>
      <c r="AI27" s="33"/>
      <c r="AJ27" s="33"/>
      <c r="AK27" s="33"/>
    </row>
    <row r="28" spans="1:39" x14ac:dyDescent="0.2">
      <c r="A28" s="76" t="s">
        <v>38</v>
      </c>
      <c r="C28" s="54">
        <f>INDEX('Current Actuals'!$H$1:$S$89,50,'P&amp;L'!$B$2)</f>
        <v>288.90999999999997</v>
      </c>
      <c r="D28" s="54">
        <f>INDEX(Target!$H$1:$S$89,50,'P&amp;L'!$B$2)</f>
        <v>511.85037770290472</v>
      </c>
      <c r="E28" s="55"/>
      <c r="F28" s="70"/>
      <c r="G28" s="54">
        <f>INDEX(Forecast!$H$1:$S$89,50,'P&amp;L'!$B$2)</f>
        <v>511.85037770290472</v>
      </c>
      <c r="H28" s="55"/>
      <c r="I28" s="154"/>
      <c r="J28" s="2"/>
      <c r="K28" s="54">
        <f>'Current Actuals'!V50</f>
        <v>1337.9899999999998</v>
      </c>
      <c r="L28" s="54">
        <f>Target!V50</f>
        <v>1854.0171432850225</v>
      </c>
      <c r="M28" s="55">
        <f t="shared" ref="M28:M31" si="75">+K28-L28</f>
        <v>-516.0271432850227</v>
      </c>
      <c r="N28" s="70">
        <f t="shared" ref="N28:N31" si="76">IF(OR(K28&lt;0,L28&lt;0),-(K28/L28),(K28/L28))</f>
        <v>0.72167078111764116</v>
      </c>
      <c r="O28" s="54">
        <f>Forecast!V50</f>
        <v>1854.0171432850225</v>
      </c>
      <c r="P28" s="55">
        <f t="shared" ref="P28:P31" si="77">+K28-O28</f>
        <v>-516.0271432850227</v>
      </c>
      <c r="Q28" s="70">
        <f t="shared" ref="Q28:Q31" si="78">IF(OR(K28&lt;0,O28&lt;0),-(K28/O28),(K28/O28))</f>
        <v>0.72167078111764116</v>
      </c>
      <c r="R28" s="30"/>
      <c r="S28" s="54">
        <f t="shared" si="58"/>
        <v>1337.9899999999998</v>
      </c>
      <c r="T28" s="54">
        <f>Target!T50</f>
        <v>6679.8339581589216</v>
      </c>
      <c r="U28" s="55">
        <f t="shared" ref="U28:U30" si="79">+S28-T28</f>
        <v>-5341.8439581589219</v>
      </c>
      <c r="V28" s="70">
        <f t="shared" ref="V28:V30" si="80">IF(OR(S28&lt;0,T28&lt;0),-(S28/T28),(S28/T28))</f>
        <v>0.20030288303285507</v>
      </c>
      <c r="W28" s="54">
        <f>Forecast!T50</f>
        <v>6679.8339581589216</v>
      </c>
      <c r="X28" s="55">
        <f t="shared" ref="X28:X30" si="81">+S28-W28</f>
        <v>-5341.8439581589219</v>
      </c>
      <c r="Y28" s="70">
        <f t="shared" ref="Y28:Y30" si="82">IF(OR(S28&lt;0,W28&lt;0),-(S28/W28),(S28/W28))</f>
        <v>0.20030288303285507</v>
      </c>
      <c r="Z28" s="30"/>
      <c r="AA28" s="60">
        <f t="shared" si="63"/>
        <v>6679.8339581589216</v>
      </c>
      <c r="AB28" s="60">
        <f t="shared" si="64"/>
        <v>6679.8339581589216</v>
      </c>
      <c r="AC28" s="175">
        <f t="shared" si="65"/>
        <v>0</v>
      </c>
      <c r="AD28" s="173"/>
      <c r="AE28" s="34"/>
    </row>
    <row r="29" spans="1:39" x14ac:dyDescent="0.2">
      <c r="A29" s="76" t="s">
        <v>39</v>
      </c>
      <c r="C29" s="54">
        <f>INDEX('Current Actuals'!$H$1:$S$89,51,'P&amp;L'!$B$2)</f>
        <v>24.18</v>
      </c>
      <c r="D29" s="54">
        <f>INDEX(Target!$H$1:$S$89,51,'P&amp;L'!$B$2)</f>
        <v>358.29526439203329</v>
      </c>
      <c r="E29" s="55"/>
      <c r="F29" s="70"/>
      <c r="G29" s="54">
        <f>INDEX(Forecast!$H$1:$S$89,51,'P&amp;L'!$B$2)</f>
        <v>358.29526439203329</v>
      </c>
      <c r="H29" s="55"/>
      <c r="I29" s="154"/>
      <c r="J29" s="2"/>
      <c r="K29" s="54">
        <f>'Current Actuals'!V51</f>
        <v>871.18</v>
      </c>
      <c r="L29" s="54">
        <f>Target!V51</f>
        <v>1297.8120002995156</v>
      </c>
      <c r="M29" s="55">
        <f t="shared" si="75"/>
        <v>-426.63200029951565</v>
      </c>
      <c r="N29" s="70">
        <f t="shared" si="76"/>
        <v>0.6712682574971911</v>
      </c>
      <c r="O29" s="54">
        <f>Forecast!V51</f>
        <v>1297.8120002995156</v>
      </c>
      <c r="P29" s="55">
        <f t="shared" si="77"/>
        <v>-426.63200029951565</v>
      </c>
      <c r="Q29" s="70">
        <f t="shared" si="78"/>
        <v>0.6712682574971911</v>
      </c>
      <c r="R29" s="30"/>
      <c r="S29" s="54">
        <f t="shared" si="58"/>
        <v>871.18</v>
      </c>
      <c r="T29" s="54">
        <f>Target!T51</f>
        <v>4675.8837707112452</v>
      </c>
      <c r="U29" s="55">
        <f t="shared" si="79"/>
        <v>-3804.7037707112454</v>
      </c>
      <c r="V29" s="70">
        <f t="shared" si="80"/>
        <v>0.18631344206134648</v>
      </c>
      <c r="W29" s="54">
        <f>Forecast!T51</f>
        <v>4675.8837707112452</v>
      </c>
      <c r="X29" s="55">
        <f t="shared" si="81"/>
        <v>-3804.7037707112454</v>
      </c>
      <c r="Y29" s="70">
        <f t="shared" si="82"/>
        <v>0.18631344206134648</v>
      </c>
      <c r="Z29" s="30"/>
      <c r="AA29" s="60">
        <f t="shared" ref="AA29" si="83">T29</f>
        <v>4675.8837707112452</v>
      </c>
      <c r="AB29" s="60">
        <f t="shared" ref="AB29" si="84">W29</f>
        <v>4675.8837707112452</v>
      </c>
      <c r="AC29" s="175">
        <f t="shared" ref="AC29:AC30" si="85">+AA29-AB29</f>
        <v>0</v>
      </c>
      <c r="AD29" s="173"/>
      <c r="AE29" s="34"/>
    </row>
    <row r="30" spans="1:39" x14ac:dyDescent="0.2">
      <c r="A30" s="76" t="s">
        <v>40</v>
      </c>
      <c r="C30" s="54">
        <f>INDEX('Current Actuals'!$H$1:$S$89,52,'P&amp;L'!$B$2)+INDEX('Current Actuals'!$H$1:$S$89,53,'P&amp;L'!$B$2)+INDEX('Current Actuals'!$H$1:$S$89,54,'P&amp;L'!$B$2)</f>
        <v>35516.025750276574</v>
      </c>
      <c r="D30" s="54">
        <f>INDEX(Target!$H$1:$S$89,52,'P&amp;L'!$B$2)+INDEX(Target!$H$1:$S$89,53,'P&amp;L'!$B$2)+INDEX(Target!$H$1:$S$89,54,'P&amp;L'!$B$2)</f>
        <v>40634.882346482918</v>
      </c>
      <c r="E30" s="55"/>
      <c r="F30" s="70"/>
      <c r="G30" s="54">
        <f>INDEX(Forecast!$H$1:$S$89,52,'P&amp;L'!$B$2)+INDEX(Forecast!$H$1:$S$89,53,'P&amp;L'!$B$2)+INDEX(Forecast!$H$1:$S$89,54,'P&amp;L'!$B$2)</f>
        <v>58676.932435262977</v>
      </c>
      <c r="H30" s="55"/>
      <c r="I30" s="154"/>
      <c r="J30" s="2"/>
      <c r="K30" s="54">
        <f>'Current Actuals'!V52+'Current Actuals'!V54+'Current Actuals'!V53</f>
        <v>142784.05236626006</v>
      </c>
      <c r="L30" s="54">
        <f>Target!V52+Target!V53+Target!V54</f>
        <v>157582.34569943766</v>
      </c>
      <c r="M30" s="55">
        <f t="shared" si="75"/>
        <v>-14798.2933331776</v>
      </c>
      <c r="N30" s="70">
        <f t="shared" si="76"/>
        <v>0.90609168008323149</v>
      </c>
      <c r="O30" s="54">
        <f>Forecast!V52+Forecast!V53+Forecast!V54</f>
        <v>214912.70911548374</v>
      </c>
      <c r="P30" s="55">
        <f t="shared" si="77"/>
        <v>-72128.656749223679</v>
      </c>
      <c r="Q30" s="70">
        <f t="shared" si="78"/>
        <v>0.66438161313919686</v>
      </c>
      <c r="R30" s="30"/>
      <c r="S30" s="54">
        <f t="shared" si="58"/>
        <v>142784.05236626006</v>
      </c>
      <c r="T30" s="54">
        <f>Target!T52+Target!T53+Target!T54</f>
        <v>538955.42570217443</v>
      </c>
      <c r="U30" s="55">
        <f t="shared" si="79"/>
        <v>-396171.37333591434</v>
      </c>
      <c r="V30" s="70">
        <f t="shared" si="80"/>
        <v>0.26492738649070063</v>
      </c>
      <c r="W30" s="54">
        <f>Forecast!T52+Forecast!T53+Forecast!T54</f>
        <v>684588.19588713767</v>
      </c>
      <c r="X30" s="55">
        <f t="shared" si="81"/>
        <v>-541804.14352087758</v>
      </c>
      <c r="Y30" s="70">
        <f t="shared" si="82"/>
        <v>0.20856925845943108</v>
      </c>
      <c r="Z30" s="30"/>
      <c r="AA30" s="60">
        <f t="shared" si="63"/>
        <v>538955.42570217443</v>
      </c>
      <c r="AB30" s="60">
        <f t="shared" si="64"/>
        <v>684588.19588713767</v>
      </c>
      <c r="AC30" s="175">
        <f t="shared" si="85"/>
        <v>-145632.77018496324</v>
      </c>
      <c r="AD30" s="173"/>
      <c r="AE30" s="34"/>
    </row>
    <row r="31" spans="1:39" s="37" customFormat="1" x14ac:dyDescent="0.2">
      <c r="A31" s="73" t="s">
        <v>42</v>
      </c>
      <c r="B31" s="2"/>
      <c r="C31" s="56">
        <f>SUM(C24:C30)</f>
        <v>60842.673917481923</v>
      </c>
      <c r="D31" s="56">
        <f t="shared" ref="D31" si="86">SUM(D24:D30)</f>
        <v>73991.359522044571</v>
      </c>
      <c r="E31" s="56">
        <f t="shared" ref="E31" si="87">+C31-D31</f>
        <v>-13148.685604562648</v>
      </c>
      <c r="F31" s="125">
        <f t="shared" ref="F31" si="88">IF(OR(C31&lt;0,D31&lt;0),-(C31/D31),(C31/D31))</f>
        <v>0.8222943099099943</v>
      </c>
      <c r="G31" s="56">
        <f t="shared" ref="G31" si="89">SUM(G24:G30)</f>
        <v>100278.86724209509</v>
      </c>
      <c r="H31" s="56">
        <f t="shared" ref="H31" si="90">+C31-G31</f>
        <v>-39436.193324613167</v>
      </c>
      <c r="I31" s="158">
        <f t="shared" ref="I31" si="91">IF(OR(C31&lt;0,G31&lt;0),-(C31/G31),(C31/G31))</f>
        <v>0.60673475469756177</v>
      </c>
      <c r="J31" s="2"/>
      <c r="K31" s="56">
        <f>SUM(K24:K30)</f>
        <v>237735.80746636493</v>
      </c>
      <c r="L31" s="56">
        <f t="shared" ref="L31" si="92">SUM(L24:L30)</f>
        <v>276298.57897774107</v>
      </c>
      <c r="M31" s="56">
        <f t="shared" si="75"/>
        <v>-38562.771511376137</v>
      </c>
      <c r="N31" s="125">
        <f t="shared" si="76"/>
        <v>0.86043080042593056</v>
      </c>
      <c r="O31" s="56">
        <f t="shared" ref="O31" si="93">SUM(O24:O30)</f>
        <v>363890.08284316387</v>
      </c>
      <c r="P31" s="56">
        <f t="shared" si="77"/>
        <v>-126154.27537679893</v>
      </c>
      <c r="Q31" s="125">
        <f t="shared" si="78"/>
        <v>0.65331763264575893</v>
      </c>
      <c r="R31" s="36"/>
      <c r="S31" s="56">
        <f>SUM(S24:S30)</f>
        <v>237735.80746636493</v>
      </c>
      <c r="T31" s="56">
        <f t="shared" ref="T31" si="94">SUM(T24:T30)</f>
        <v>977549.24094982259</v>
      </c>
      <c r="U31" s="56">
        <f t="shared" ref="U31" si="95">+S31-T31</f>
        <v>-739813.43348345766</v>
      </c>
      <c r="V31" s="125">
        <f t="shared" ref="V31" si="96">IF(OR(S31&lt;0,T31&lt;0),-(S31/T31),(S31/T31))</f>
        <v>0.24319573634507877</v>
      </c>
      <c r="W31" s="56">
        <f t="shared" ref="W31" si="97">SUM(W24:W30)</f>
        <v>1200749.8580626131</v>
      </c>
      <c r="X31" s="56">
        <f t="shared" ref="X31" si="98">+S31-W31</f>
        <v>-963014.05059624813</v>
      </c>
      <c r="Y31" s="125">
        <f t="shared" ref="Y31" si="99">IF(OR(S31&lt;0,W31&lt;0),-(S31/W31),(S31/W31))</f>
        <v>0.19798945289899689</v>
      </c>
      <c r="Z31" s="36"/>
      <c r="AA31" s="56">
        <f t="shared" ref="AA31:AC31" si="100">SUM(AA24:AA30)</f>
        <v>977549.24094982259</v>
      </c>
      <c r="AB31" s="56">
        <f t="shared" si="100"/>
        <v>1200749.8580626131</v>
      </c>
      <c r="AC31" s="176">
        <f t="shared" si="100"/>
        <v>-223200.61711279041</v>
      </c>
      <c r="AD31" s="171"/>
      <c r="AE31" s="35"/>
      <c r="AF31" s="38"/>
      <c r="AG31" s="38"/>
      <c r="AH31" s="38"/>
      <c r="AI31" s="38"/>
      <c r="AJ31" s="38"/>
      <c r="AK31" s="38"/>
      <c r="AL31" s="39"/>
      <c r="AM31" s="39"/>
    </row>
    <row r="32" spans="1:39" s="44" customFormat="1" ht="8" customHeight="1" x14ac:dyDescent="0.2">
      <c r="A32" s="74"/>
      <c r="B32" s="40"/>
      <c r="C32" s="57"/>
      <c r="D32" s="57"/>
      <c r="E32" s="48"/>
      <c r="F32" s="48"/>
      <c r="G32" s="57"/>
      <c r="H32" s="48"/>
      <c r="I32" s="157"/>
      <c r="J32" s="2"/>
      <c r="K32" s="57"/>
      <c r="L32" s="57"/>
      <c r="M32" s="48"/>
      <c r="N32" s="48"/>
      <c r="O32" s="57"/>
      <c r="P32" s="48"/>
      <c r="Q32" s="48"/>
      <c r="R32" s="43"/>
      <c r="S32" s="57"/>
      <c r="T32" s="57"/>
      <c r="U32" s="48"/>
      <c r="V32" s="48"/>
      <c r="W32" s="57"/>
      <c r="X32" s="48"/>
      <c r="Y32" s="48"/>
      <c r="Z32" s="43"/>
      <c r="AA32" s="57"/>
      <c r="AB32" s="57"/>
      <c r="AC32" s="157"/>
      <c r="AD32" s="172"/>
      <c r="AE32" s="41"/>
      <c r="AF32" s="42"/>
      <c r="AG32" s="42"/>
      <c r="AH32" s="42"/>
      <c r="AI32" s="42"/>
      <c r="AJ32" s="42"/>
      <c r="AK32" s="42"/>
      <c r="AL32" s="45"/>
    </row>
    <row r="33" spans="1:39" x14ac:dyDescent="0.2">
      <c r="A33" s="75" t="s">
        <v>15</v>
      </c>
      <c r="B33" s="2"/>
      <c r="C33" s="54"/>
      <c r="D33" s="54"/>
      <c r="E33" s="55"/>
      <c r="F33" s="70"/>
      <c r="G33" s="54"/>
      <c r="H33" s="55"/>
      <c r="I33" s="154"/>
      <c r="J33" s="2"/>
      <c r="K33" s="54"/>
      <c r="L33" s="54"/>
      <c r="M33" s="55"/>
      <c r="N33" s="70"/>
      <c r="O33" s="54"/>
      <c r="P33" s="55"/>
      <c r="Q33" s="70"/>
      <c r="R33" s="30"/>
      <c r="S33" s="54"/>
      <c r="T33" s="54"/>
      <c r="U33" s="55"/>
      <c r="V33" s="70"/>
      <c r="W33" s="54"/>
      <c r="X33" s="55"/>
      <c r="Y33" s="70"/>
      <c r="Z33" s="30"/>
      <c r="AA33" s="54"/>
      <c r="AB33" s="54"/>
      <c r="AC33" s="175"/>
      <c r="AD33" s="173"/>
      <c r="AE33" s="34"/>
      <c r="AF33" s="33"/>
      <c r="AG33" s="33"/>
      <c r="AH33" s="33"/>
      <c r="AI33" s="33"/>
      <c r="AJ33" s="33"/>
      <c r="AK33" s="33"/>
    </row>
    <row r="34" spans="1:39" s="37" customFormat="1" x14ac:dyDescent="0.2">
      <c r="A34" s="73" t="s">
        <v>16</v>
      </c>
      <c r="B34" s="2"/>
      <c r="C34" s="71">
        <f>C21-C31</f>
        <v>103753.42252251807</v>
      </c>
      <c r="D34" s="71">
        <f t="shared" ref="D34" si="101">D21-D31</f>
        <v>71377.047715574648</v>
      </c>
      <c r="E34" s="71">
        <f>+C34-D34</f>
        <v>32376.374806943422</v>
      </c>
      <c r="F34" s="124">
        <f t="shared" ref="F34" si="102">IF(OR(C34&lt;0,D34&lt;0),-(C34/D34),(C34/D34))</f>
        <v>1.4535964409169422</v>
      </c>
      <c r="G34" s="71">
        <f t="shared" ref="G34" si="103">G21-G31</f>
        <v>47695.78999552413</v>
      </c>
      <c r="H34" s="71">
        <f t="shared" ref="H34" si="104">+C34-G34</f>
        <v>56057.632526993941</v>
      </c>
      <c r="I34" s="156">
        <f t="shared" ref="I34" si="105">IF(OR(C34&lt;0,G34&lt;0),-(C34/G34),(C34/G34))</f>
        <v>2.17531615541444</v>
      </c>
      <c r="J34" s="2"/>
      <c r="K34" s="71">
        <f>K21-K31</f>
        <v>234863.52442383906</v>
      </c>
      <c r="L34" s="71">
        <f t="shared" ref="L34" si="106">L21-L31</f>
        <v>242132.10688201827</v>
      </c>
      <c r="M34" s="71">
        <f>+K34-L34</f>
        <v>-7268.5824581792112</v>
      </c>
      <c r="N34" s="124">
        <f t="shared" ref="N34" si="107">IF(OR(K34&lt;0,L34&lt;0),-(K34/L34),(K34/L34))</f>
        <v>0.96998092259726254</v>
      </c>
      <c r="O34" s="71">
        <f t="shared" ref="O34" si="108">O21-O31</f>
        <v>164965.60301659547</v>
      </c>
      <c r="P34" s="71">
        <f t="shared" ref="P34" si="109">+K34-O34</f>
        <v>69897.921407243586</v>
      </c>
      <c r="Q34" s="124">
        <f t="shared" ref="Q34" si="110">IF(OR(K34&lt;0,O34&lt;0),-(K34/O34),(K34/O34))</f>
        <v>1.423712095910151</v>
      </c>
      <c r="R34" s="36"/>
      <c r="S34" s="71">
        <f>S21-S31</f>
        <v>234863.52442383906</v>
      </c>
      <c r="T34" s="71">
        <f t="shared" ref="T34" si="111">T21-T31</f>
        <v>911562.93350486923</v>
      </c>
      <c r="U34" s="71">
        <f>+S34-T34</f>
        <v>-676699.40908103017</v>
      </c>
      <c r="V34" s="124">
        <f t="shared" ref="V34" si="112">IF(OR(S34&lt;0,T34&lt;0),-(S34/T34),(S34/T34))</f>
        <v>0.25764927005183508</v>
      </c>
      <c r="W34" s="71">
        <f t="shared" ref="W34" si="113">W21-W31</f>
        <v>719637.31639207876</v>
      </c>
      <c r="X34" s="71">
        <f t="shared" ref="X34" si="114">+S34-W34</f>
        <v>-484773.7919682397</v>
      </c>
      <c r="Y34" s="124">
        <f t="shared" ref="Y34" si="115">IF(OR(S34&lt;0,W34&lt;0),-(S34/W34),(S34/W34))</f>
        <v>0.32636373778021088</v>
      </c>
      <c r="Z34" s="36"/>
      <c r="AA34" s="71">
        <f t="shared" ref="AA34:AB34" si="116">AA21-AA31</f>
        <v>911562.93350486923</v>
      </c>
      <c r="AB34" s="71">
        <f t="shared" si="116"/>
        <v>719637.31639207876</v>
      </c>
      <c r="AC34" s="174">
        <f>+AA34-AB34</f>
        <v>191925.61711279047</v>
      </c>
      <c r="AD34" s="171"/>
      <c r="AE34" s="72"/>
      <c r="AF34" s="38"/>
      <c r="AG34" s="38"/>
      <c r="AH34" s="38"/>
      <c r="AI34" s="38"/>
      <c r="AJ34" s="38"/>
      <c r="AK34" s="38"/>
      <c r="AL34" s="39"/>
      <c r="AM34" s="39"/>
    </row>
    <row r="35" spans="1:39" x14ac:dyDescent="0.2">
      <c r="J35" s="2"/>
      <c r="S35" s="3"/>
      <c r="T35" s="3"/>
      <c r="U35" s="3"/>
      <c r="V35" s="128"/>
      <c r="W35" s="3"/>
      <c r="X35" s="3"/>
      <c r="Y35" s="128"/>
      <c r="AC35" s="173"/>
    </row>
    <row r="36" spans="1:39" s="153" customFormat="1" x14ac:dyDescent="0.2">
      <c r="A36" s="143" t="s">
        <v>20</v>
      </c>
      <c r="B36" s="144"/>
      <c r="C36" s="54">
        <f>INDEX('Current Actuals'!$H$1:$S$89,58,'P&amp;L'!$B$2)</f>
        <v>103753.42252251807</v>
      </c>
      <c r="D36" s="54">
        <f>INDEX(Target!$H$1:$S$89,58,'P&amp;L'!$B$2)</f>
        <v>71377.047715574663</v>
      </c>
      <c r="E36" s="144"/>
      <c r="F36" s="146"/>
      <c r="G36" s="54">
        <f>INDEX(Forecast!$H$1:$S$89,58,'P&amp;L'!$B$2)</f>
        <v>47711.126140065331</v>
      </c>
      <c r="H36" s="144"/>
      <c r="I36" s="146"/>
      <c r="J36" s="147"/>
      <c r="K36" s="60">
        <f>'Current Actuals'!V58</f>
        <v>234863.52442383906</v>
      </c>
      <c r="L36" s="60">
        <f>Target!V58</f>
        <v>242132.10688201827</v>
      </c>
      <c r="M36" s="148"/>
      <c r="N36" s="149"/>
      <c r="O36" s="60">
        <f>Forecast!V58</f>
        <v>165020.6386677202</v>
      </c>
      <c r="P36" s="148"/>
      <c r="Q36" s="149"/>
      <c r="R36" s="150"/>
      <c r="S36" s="145"/>
      <c r="T36" s="145">
        <f>Target!T58</f>
        <v>911562.93350486923</v>
      </c>
      <c r="U36" s="148"/>
      <c r="V36" s="149"/>
      <c r="W36" s="145">
        <f>Forecast!T58</f>
        <v>719637.316392079</v>
      </c>
      <c r="X36" s="148"/>
      <c r="Y36" s="149"/>
      <c r="Z36" s="150"/>
      <c r="AA36" s="145">
        <f>Target!T58</f>
        <v>911562.93350486923</v>
      </c>
      <c r="AB36" s="145">
        <f>Forecast!T58</f>
        <v>719637.316392079</v>
      </c>
      <c r="AC36" s="177"/>
      <c r="AD36" s="150"/>
      <c r="AE36" s="152"/>
    </row>
    <row r="37" spans="1:39" s="153" customFormat="1" ht="11" x14ac:dyDescent="0.2">
      <c r="A37" s="143"/>
      <c r="B37" s="144"/>
      <c r="C37" s="145">
        <f>C34-C36</f>
        <v>0</v>
      </c>
      <c r="D37" s="145">
        <f>D34-D36</f>
        <v>0</v>
      </c>
      <c r="E37" s="144"/>
      <c r="F37" s="146"/>
      <c r="G37" s="145">
        <f>G34-G36</f>
        <v>-15.336144541201065</v>
      </c>
      <c r="H37" s="144"/>
      <c r="I37" s="146"/>
      <c r="J37" s="147"/>
      <c r="K37" s="145">
        <f>K34-K36</f>
        <v>0</v>
      </c>
      <c r="L37" s="145">
        <f>L34-L36</f>
        <v>0</v>
      </c>
      <c r="M37" s="148"/>
      <c r="N37" s="149"/>
      <c r="O37" s="145">
        <f>O34-O36</f>
        <v>-55.03565112472279</v>
      </c>
      <c r="P37" s="148"/>
      <c r="Q37" s="149"/>
      <c r="R37" s="150"/>
      <c r="S37" s="145"/>
      <c r="T37" s="145">
        <f>T34-T36</f>
        <v>0</v>
      </c>
      <c r="U37" s="148"/>
      <c r="V37" s="149"/>
      <c r="W37" s="145">
        <f>W34-W36</f>
        <v>0</v>
      </c>
      <c r="X37" s="148"/>
      <c r="Y37" s="149"/>
      <c r="Z37" s="150"/>
      <c r="AA37" s="145">
        <f>AA34-AA36</f>
        <v>0</v>
      </c>
      <c r="AB37" s="145">
        <f>AB34-AB36</f>
        <v>0</v>
      </c>
      <c r="AC37" s="177"/>
      <c r="AD37" s="150"/>
      <c r="AE37" s="152"/>
    </row>
    <row r="38" spans="1:39" x14ac:dyDescent="0.2">
      <c r="J38" s="2"/>
      <c r="S38" s="3"/>
      <c r="T38" s="3"/>
      <c r="U38" s="3"/>
      <c r="V38" s="128"/>
      <c r="W38" s="3"/>
      <c r="X38" s="3"/>
      <c r="Y38" s="128"/>
      <c r="AC38" s="173"/>
      <c r="AE38" s="70"/>
    </row>
    <row r="39" spans="1:39" x14ac:dyDescent="0.2">
      <c r="A39" s="29" t="s">
        <v>21</v>
      </c>
      <c r="B39" s="2"/>
      <c r="C39" s="66"/>
      <c r="D39" s="66"/>
      <c r="E39" s="67"/>
      <c r="F39" s="127"/>
      <c r="G39" s="66"/>
      <c r="H39" s="67"/>
      <c r="I39" s="159"/>
      <c r="J39" s="2"/>
      <c r="K39" s="66"/>
      <c r="L39" s="66"/>
      <c r="M39" s="67"/>
      <c r="N39" s="127"/>
      <c r="O39" s="66"/>
      <c r="P39" s="67"/>
      <c r="Q39" s="127"/>
      <c r="R39" s="30"/>
      <c r="S39" s="66"/>
      <c r="T39" s="66"/>
      <c r="U39" s="67"/>
      <c r="V39" s="127"/>
      <c r="W39" s="66"/>
      <c r="X39" s="67"/>
      <c r="Y39" s="127"/>
      <c r="Z39" s="30"/>
      <c r="AA39" s="66"/>
      <c r="AB39" s="66"/>
      <c r="AC39" s="178"/>
      <c r="AD39" s="4"/>
      <c r="AE39" s="80"/>
      <c r="AF39" s="33"/>
      <c r="AG39" s="33"/>
      <c r="AH39" s="33"/>
      <c r="AI39" s="33"/>
      <c r="AJ39" s="33"/>
      <c r="AK39" s="33"/>
    </row>
    <row r="40" spans="1:39" x14ac:dyDescent="0.2">
      <c r="A40" s="46" t="s">
        <v>18</v>
      </c>
      <c r="B40" s="2"/>
      <c r="C40" s="54">
        <f>INDEX('Current Actuals'!$H$1:$S$89,87,'P&amp;L'!$B$2)</f>
        <v>-150648.68341592929</v>
      </c>
      <c r="D40" s="54">
        <f>INDEX(Target!$H$1:$S$89,87,'P&amp;L'!$B$2)</f>
        <v>323749.53593504475</v>
      </c>
      <c r="E40" s="55"/>
      <c r="F40" s="70"/>
      <c r="G40" s="54">
        <f>INDEX(Forecast!$H$1:$S$89,87,'P&amp;L'!$B$2)</f>
        <v>286160.34298868786</v>
      </c>
      <c r="H40" s="55"/>
      <c r="I40" s="154"/>
      <c r="J40" s="2"/>
      <c r="K40" s="54">
        <f>'Current Actuals'!V87</f>
        <v>0</v>
      </c>
      <c r="L40" s="54">
        <f>Target!V87</f>
        <v>0</v>
      </c>
      <c r="M40" s="55"/>
      <c r="N40" s="70"/>
      <c r="O40" s="54">
        <f>Forecast!V87</f>
        <v>0</v>
      </c>
      <c r="P40" s="55"/>
      <c r="Q40" s="70"/>
      <c r="R40" s="30"/>
      <c r="S40" s="54">
        <f t="shared" ref="S40:S50" si="117">K40</f>
        <v>0</v>
      </c>
      <c r="T40" s="54">
        <f>Target!T87</f>
        <v>0</v>
      </c>
      <c r="U40" s="55"/>
      <c r="V40" s="70"/>
      <c r="W40" s="54">
        <f>Forecast!T87</f>
        <v>0</v>
      </c>
      <c r="X40" s="55"/>
      <c r="Y40" s="70"/>
      <c r="Z40" s="30"/>
      <c r="AA40" s="54">
        <f t="shared" ref="AA40:AA41" si="118">T40</f>
        <v>0</v>
      </c>
      <c r="AB40" s="54">
        <f t="shared" ref="AB40:AB41" si="119">W40</f>
        <v>0</v>
      </c>
      <c r="AC40" s="175">
        <f t="shared" ref="AC40:AC41" si="120">+AA40-AB40</f>
        <v>0</v>
      </c>
      <c r="AD40" s="4"/>
      <c r="AE40" s="81"/>
      <c r="AF40" s="33"/>
      <c r="AG40" s="33"/>
      <c r="AH40" s="33"/>
      <c r="AI40" s="33"/>
      <c r="AJ40" s="33"/>
      <c r="AK40" s="33"/>
    </row>
    <row r="41" spans="1:39" x14ac:dyDescent="0.2">
      <c r="A41" s="46" t="s">
        <v>43</v>
      </c>
      <c r="B41" s="2"/>
      <c r="C41" s="54">
        <f>INDEX('Current Actuals'!$H$1:$S$89,66,'P&amp;L'!$B$2)</f>
        <v>552698.49963700003</v>
      </c>
      <c r="D41" s="54">
        <f>INDEX(Target!$H$1:$S$89,66,'P&amp;L'!$B$2)</f>
        <v>484784.74909370783</v>
      </c>
      <c r="E41" s="55"/>
      <c r="F41" s="70"/>
      <c r="G41" s="54">
        <f>INDEX(Forecast!$H$1:$S$89,66,'P&amp;L'!$B$2)</f>
        <v>450130.58137589076</v>
      </c>
      <c r="H41" s="55"/>
      <c r="I41" s="154"/>
      <c r="J41" s="2"/>
      <c r="K41" s="54">
        <f>'Current Actuals'!V66</f>
        <v>1489201.4270529998</v>
      </c>
      <c r="L41" s="54">
        <f>Target!V66</f>
        <v>1894393.765582118</v>
      </c>
      <c r="M41" s="55"/>
      <c r="N41" s="70"/>
      <c r="O41" s="54">
        <f>Forecast!V66</f>
        <v>1866159.2614506264</v>
      </c>
      <c r="P41" s="55"/>
      <c r="Q41" s="70"/>
      <c r="R41" s="30"/>
      <c r="S41" s="54">
        <f t="shared" si="117"/>
        <v>1489201.4270529998</v>
      </c>
      <c r="T41" s="54">
        <f>Target!T66</f>
        <v>6446913.4502059212</v>
      </c>
      <c r="U41" s="55"/>
      <c r="V41" s="70"/>
      <c r="W41" s="54">
        <f>Forecast!T66</f>
        <v>6249760.6623611497</v>
      </c>
      <c r="X41" s="55"/>
      <c r="Y41" s="70"/>
      <c r="Z41" s="30"/>
      <c r="AA41" s="54">
        <f t="shared" si="118"/>
        <v>6446913.4502059212</v>
      </c>
      <c r="AB41" s="54">
        <f t="shared" si="119"/>
        <v>6249760.6623611497</v>
      </c>
      <c r="AC41" s="175">
        <f t="shared" si="120"/>
        <v>197152.78784477152</v>
      </c>
      <c r="AD41" s="4"/>
      <c r="AE41" s="81"/>
      <c r="AF41" s="33"/>
      <c r="AG41" s="33"/>
      <c r="AH41" s="33"/>
      <c r="AI41" s="33"/>
      <c r="AJ41" s="33"/>
      <c r="AK41" s="33"/>
    </row>
    <row r="42" spans="1:39" x14ac:dyDescent="0.2">
      <c r="A42" s="46" t="s">
        <v>44</v>
      </c>
      <c r="B42" s="2"/>
      <c r="C42" s="54"/>
      <c r="D42" s="54"/>
      <c r="E42" s="55"/>
      <c r="F42" s="70"/>
      <c r="G42" s="54"/>
      <c r="H42" s="55"/>
      <c r="I42" s="154"/>
      <c r="J42" s="2"/>
      <c r="K42" s="54"/>
      <c r="L42" s="54"/>
      <c r="M42" s="55"/>
      <c r="N42" s="70"/>
      <c r="O42" s="54"/>
      <c r="P42" s="55"/>
      <c r="Q42" s="70"/>
      <c r="R42" s="30"/>
      <c r="S42" s="54"/>
      <c r="T42" s="54"/>
      <c r="U42" s="55"/>
      <c r="V42" s="70"/>
      <c r="W42" s="54"/>
      <c r="X42" s="55"/>
      <c r="Y42" s="70"/>
      <c r="Z42" s="30"/>
      <c r="AA42" s="54"/>
      <c r="AB42" s="54"/>
      <c r="AC42" s="175"/>
      <c r="AD42" s="4"/>
      <c r="AE42" s="81"/>
      <c r="AF42" s="33"/>
      <c r="AG42" s="33"/>
      <c r="AH42" s="33"/>
      <c r="AI42" s="33"/>
      <c r="AJ42" s="33"/>
      <c r="AK42" s="33"/>
    </row>
    <row r="43" spans="1:39" x14ac:dyDescent="0.2">
      <c r="A43" s="58" t="s">
        <v>45</v>
      </c>
      <c r="B43" s="2"/>
      <c r="C43" s="60">
        <f>INDEX('Current Actuals'!$H$1:$S$89,68,'P&amp;L'!$B$2)</f>
        <v>268950.74</v>
      </c>
      <c r="D43" s="60">
        <f>INDEX(Target!$H$1:$S$89,68,'P&amp;L'!$B$2)</f>
        <v>262142.9427029347</v>
      </c>
      <c r="E43" s="55"/>
      <c r="F43" s="70"/>
      <c r="G43" s="60">
        <f>INDEX(Forecast!$H$1:$S$89,68,'P&amp;L'!$B$2)</f>
        <v>255781.97946396022</v>
      </c>
      <c r="H43" s="55"/>
      <c r="I43" s="154"/>
      <c r="J43" s="2"/>
      <c r="K43" s="60">
        <f>'Current Actuals'!V68</f>
        <v>1185548.1930156283</v>
      </c>
      <c r="L43" s="60">
        <f>Target!V68</f>
        <v>995812.16616549913</v>
      </c>
      <c r="M43" s="55"/>
      <c r="N43" s="70"/>
      <c r="O43" s="60">
        <f>Forecast!V68</f>
        <v>1106205.1972730616</v>
      </c>
      <c r="P43" s="55"/>
      <c r="Q43" s="70"/>
      <c r="R43" s="30"/>
      <c r="S43" s="60">
        <f t="shared" si="117"/>
        <v>1185548.1930156283</v>
      </c>
      <c r="T43" s="60">
        <f>Target!T68</f>
        <v>3537146.1343956613</v>
      </c>
      <c r="U43" s="55"/>
      <c r="V43" s="70"/>
      <c r="W43" s="60">
        <f>Forecast!T68</f>
        <v>3617470.1999278162</v>
      </c>
      <c r="X43" s="55"/>
      <c r="Y43" s="70"/>
      <c r="Z43" s="30"/>
      <c r="AA43" s="60">
        <f t="shared" ref="AA43:AA50" si="121">T43</f>
        <v>3537146.1343956613</v>
      </c>
      <c r="AB43" s="60">
        <f t="shared" ref="AB43:AB50" si="122">W43</f>
        <v>3617470.1999278162</v>
      </c>
      <c r="AC43" s="175">
        <f t="shared" ref="AC43:AC52" si="123">+AA43-AB43</f>
        <v>-80324.065532154869</v>
      </c>
      <c r="AD43" s="4"/>
      <c r="AE43" s="81"/>
      <c r="AF43" s="33"/>
      <c r="AG43" s="33"/>
      <c r="AH43" s="33"/>
      <c r="AI43" s="33"/>
      <c r="AJ43" s="33"/>
      <c r="AK43" s="33"/>
    </row>
    <row r="44" spans="1:39" x14ac:dyDescent="0.2">
      <c r="A44" s="58" t="s">
        <v>10</v>
      </c>
      <c r="B44" s="2"/>
      <c r="C44" s="60">
        <f>INDEX('Current Actuals'!$H$1:$S$89,74,'P&amp;L'!$B$2)</f>
        <v>0</v>
      </c>
      <c r="D44" s="60">
        <f>INDEX(Target!$H$1:$S$89,74,'P&amp;L'!$B$2)</f>
        <v>39528.124999999993</v>
      </c>
      <c r="E44" s="55"/>
      <c r="F44" s="70"/>
      <c r="G44" s="60">
        <f>INDEX(Forecast!$H$1:$S$89,74,'P&amp;L'!$B$2)</f>
        <v>34663.124999999985</v>
      </c>
      <c r="H44" s="55"/>
      <c r="I44" s="154"/>
      <c r="J44" s="2"/>
      <c r="K44" s="60">
        <f>'Current Actuals'!V74</f>
        <v>0</v>
      </c>
      <c r="L44" s="60">
        <f>Target!V74</f>
        <v>158112.49999999997</v>
      </c>
      <c r="M44" s="55"/>
      <c r="N44" s="70"/>
      <c r="O44" s="60">
        <f>Forecast!V74</f>
        <v>138652.49999999994</v>
      </c>
      <c r="P44" s="55"/>
      <c r="Q44" s="70"/>
      <c r="R44" s="30"/>
      <c r="S44" s="60">
        <f t="shared" si="117"/>
        <v>0</v>
      </c>
      <c r="T44" s="60">
        <f>Target!T74</f>
        <v>474337.49999999994</v>
      </c>
      <c r="U44" s="55"/>
      <c r="V44" s="70"/>
      <c r="W44" s="60">
        <f>Forecast!T74</f>
        <v>415957.49999999994</v>
      </c>
      <c r="X44" s="55"/>
      <c r="Y44" s="70"/>
      <c r="Z44" s="30"/>
      <c r="AA44" s="60">
        <f t="shared" si="121"/>
        <v>474337.49999999994</v>
      </c>
      <c r="AB44" s="60">
        <f t="shared" si="122"/>
        <v>415957.49999999994</v>
      </c>
      <c r="AC44" s="175">
        <f t="shared" si="123"/>
        <v>58380</v>
      </c>
      <c r="AD44" s="4"/>
      <c r="AE44" s="81"/>
      <c r="AF44" s="33"/>
      <c r="AG44" s="33"/>
      <c r="AH44" s="33"/>
      <c r="AI44" s="33"/>
      <c r="AJ44" s="33"/>
      <c r="AK44" s="33"/>
    </row>
    <row r="45" spans="1:39" x14ac:dyDescent="0.2">
      <c r="A45" s="58" t="s">
        <v>131</v>
      </c>
      <c r="B45" s="2"/>
      <c r="C45" s="60">
        <f>INDEX('Current Actuals'!$H$1:$S$89,75,'P&amp;L'!$B$2)</f>
        <v>0</v>
      </c>
      <c r="D45" s="60">
        <f>INDEX(Target!$H$1:$S$89,75,'P&amp;L'!$B$2)</f>
        <v>0</v>
      </c>
      <c r="E45" s="55"/>
      <c r="F45" s="70"/>
      <c r="G45" s="60">
        <f>INDEX(Forecast!$H$1:$S$89,75,'P&amp;L'!$B$2)</f>
        <v>4179.4350383172259</v>
      </c>
      <c r="H45" s="55"/>
      <c r="I45" s="154"/>
      <c r="J45" s="2"/>
      <c r="K45" s="60">
        <f>'Current Actuals'!V75</f>
        <v>0</v>
      </c>
      <c r="L45" s="60">
        <f>Target!V75</f>
        <v>0</v>
      </c>
      <c r="M45" s="55"/>
      <c r="N45" s="70"/>
      <c r="O45" s="60">
        <f>Forecast!V75</f>
        <v>12189.099592184803</v>
      </c>
      <c r="P45" s="55"/>
      <c r="Q45" s="70"/>
      <c r="R45" s="30"/>
      <c r="S45" s="60">
        <f t="shared" si="117"/>
        <v>0</v>
      </c>
      <c r="T45" s="60">
        <f>Target!T75</f>
        <v>0</v>
      </c>
      <c r="U45" s="55"/>
      <c r="V45" s="70"/>
      <c r="W45" s="60">
        <f>Forecast!T75</f>
        <v>51687.933117891916</v>
      </c>
      <c r="X45" s="55"/>
      <c r="Y45" s="70"/>
      <c r="Z45" s="30"/>
      <c r="AA45" s="60">
        <f t="shared" ref="AA45" si="124">T45</f>
        <v>0</v>
      </c>
      <c r="AB45" s="60">
        <f t="shared" ref="AB45" si="125">W45</f>
        <v>51687.933117891916</v>
      </c>
      <c r="AC45" s="175">
        <f t="shared" si="123"/>
        <v>-51687.933117891916</v>
      </c>
      <c r="AD45" s="4"/>
      <c r="AE45" s="81"/>
      <c r="AF45" s="33"/>
      <c r="AG45" s="33"/>
      <c r="AH45" s="33"/>
      <c r="AI45" s="33"/>
      <c r="AJ45" s="33"/>
      <c r="AK45" s="33"/>
    </row>
    <row r="46" spans="1:39" x14ac:dyDescent="0.2">
      <c r="A46" s="58" t="s">
        <v>46</v>
      </c>
      <c r="B46" s="2"/>
      <c r="C46" s="60">
        <f>INDEX('Current Actuals'!$H$1:$S$89,69,'P&amp;L'!$B$2)</f>
        <v>1310.77</v>
      </c>
      <c r="D46" s="60">
        <f>INDEX(Target!$H$1:$S$89,69,'P&amp;L'!$B$2)</f>
        <v>26803.208233984002</v>
      </c>
      <c r="E46" s="55"/>
      <c r="F46" s="70"/>
      <c r="G46" s="60">
        <f>INDEX(Forecast!$H$1:$S$89,69,'P&amp;L'!$B$2)</f>
        <v>28420.219940440027</v>
      </c>
      <c r="H46" s="55"/>
      <c r="I46" s="154"/>
      <c r="J46" s="2"/>
      <c r="K46" s="60">
        <f>'Current Actuals'!V69</f>
        <v>10159.624567466433</v>
      </c>
      <c r="L46" s="60">
        <f>Target!V69</f>
        <v>72852.673810264809</v>
      </c>
      <c r="M46" s="55"/>
      <c r="N46" s="70"/>
      <c r="O46" s="60">
        <f>Forecast!V69</f>
        <v>77247.805369495734</v>
      </c>
      <c r="P46" s="55"/>
      <c r="Q46" s="70"/>
      <c r="R46" s="30"/>
      <c r="S46" s="60">
        <f t="shared" si="117"/>
        <v>10159.624567466433</v>
      </c>
      <c r="T46" s="60">
        <f>Target!T69</f>
        <v>332695.2728145803</v>
      </c>
      <c r="U46" s="55"/>
      <c r="V46" s="70"/>
      <c r="W46" s="60">
        <f>Forecast!T69</f>
        <v>356277.25010891299</v>
      </c>
      <c r="X46" s="55"/>
      <c r="Y46" s="70"/>
      <c r="Z46" s="30"/>
      <c r="AA46" s="60">
        <f t="shared" si="121"/>
        <v>332695.2728145803</v>
      </c>
      <c r="AB46" s="60">
        <f t="shared" si="122"/>
        <v>356277.25010891299</v>
      </c>
      <c r="AC46" s="175">
        <f t="shared" si="123"/>
        <v>-23581.977294332697</v>
      </c>
      <c r="AD46" s="4"/>
      <c r="AE46" s="81"/>
      <c r="AF46" s="33"/>
      <c r="AG46" s="33"/>
      <c r="AH46" s="33"/>
      <c r="AI46" s="33"/>
      <c r="AJ46" s="33"/>
      <c r="AK46" s="33"/>
    </row>
    <row r="47" spans="1:39" x14ac:dyDescent="0.2">
      <c r="A47" s="58" t="s">
        <v>47</v>
      </c>
      <c r="B47" s="2"/>
      <c r="C47" s="60">
        <f>INDEX('Current Actuals'!$H$1:$S$89,78,'P&amp;L'!$B$2)</f>
        <v>17928.213999559761</v>
      </c>
      <c r="D47" s="60">
        <f>INDEX(Target!$H$1:$S$89,78,'P&amp;L'!$B$2)</f>
        <v>18414.61</v>
      </c>
      <c r="E47" s="55"/>
      <c r="F47" s="70"/>
      <c r="G47" s="60">
        <f>INDEX(Forecast!$H$1:$S$89,78,'P&amp;L'!$B$2)</f>
        <v>18414.61</v>
      </c>
      <c r="H47" s="55"/>
      <c r="I47" s="154"/>
      <c r="J47" s="2"/>
      <c r="K47" s="60">
        <f>'Current Actuals'!V78</f>
        <v>46421.19399172307</v>
      </c>
      <c r="L47" s="60">
        <f>Target!V78</f>
        <v>65926.83</v>
      </c>
      <c r="M47" s="55"/>
      <c r="N47" s="70"/>
      <c r="O47" s="60">
        <f>Forecast!V78</f>
        <v>65926.83</v>
      </c>
      <c r="P47" s="55"/>
      <c r="Q47" s="70"/>
      <c r="R47" s="30"/>
      <c r="S47" s="60">
        <f t="shared" si="117"/>
        <v>46421.19399172307</v>
      </c>
      <c r="T47" s="60">
        <f>Target!T78</f>
        <v>230579.86056732023</v>
      </c>
      <c r="U47" s="55"/>
      <c r="V47" s="70"/>
      <c r="W47" s="60">
        <f>Forecast!T78</f>
        <v>230579.86056732023</v>
      </c>
      <c r="X47" s="55"/>
      <c r="Y47" s="70"/>
      <c r="Z47" s="30"/>
      <c r="AA47" s="60">
        <f t="shared" si="121"/>
        <v>230579.86056732023</v>
      </c>
      <c r="AB47" s="60">
        <f t="shared" si="122"/>
        <v>230579.86056732023</v>
      </c>
      <c r="AC47" s="175">
        <f t="shared" si="123"/>
        <v>0</v>
      </c>
      <c r="AD47" s="4"/>
      <c r="AE47" s="81"/>
      <c r="AF47" s="33"/>
      <c r="AG47" s="33"/>
      <c r="AH47" s="33"/>
      <c r="AI47" s="33"/>
      <c r="AJ47" s="33"/>
      <c r="AK47" s="33"/>
    </row>
    <row r="48" spans="1:39" x14ac:dyDescent="0.2">
      <c r="A48" s="58" t="s">
        <v>48</v>
      </c>
      <c r="B48" s="2"/>
      <c r="C48" s="60">
        <f>INDEX('Current Actuals'!$H$1:$S$89,79,'P&amp;L'!$B$2)+INDEX('Current Actuals'!$H$1:$S$89,80,'P&amp;L'!$B$2)</f>
        <v>0</v>
      </c>
      <c r="D48" s="60">
        <f>INDEX(Target!$H$1:$S$89,79,'P&amp;L'!$B$2)+INDEX(Target!$H$1:$S$89,80,'P&amp;L'!$B$2)</f>
        <v>0</v>
      </c>
      <c r="E48" s="55"/>
      <c r="F48" s="70"/>
      <c r="G48" s="60">
        <f>INDEX(Forecast!$H$1:$S$89,79,'P&amp;L'!$B$2)+INDEX(Forecast!$H$1:$S$89,80,'P&amp;L'!$B$2)</f>
        <v>0</v>
      </c>
      <c r="H48" s="55"/>
      <c r="I48" s="154"/>
      <c r="J48" s="2"/>
      <c r="K48" s="60">
        <f>'Current Actuals'!V79+'Current Actuals'!V80</f>
        <v>3706.1548643282595</v>
      </c>
      <c r="L48" s="60">
        <f>Target!V79+Target!V80</f>
        <v>0</v>
      </c>
      <c r="M48" s="55"/>
      <c r="N48" s="70"/>
      <c r="O48" s="60">
        <f>Forecast!V79+Forecast!V80</f>
        <v>0</v>
      </c>
      <c r="P48" s="55"/>
      <c r="Q48" s="70"/>
      <c r="R48" s="30"/>
      <c r="S48" s="60">
        <f t="shared" si="117"/>
        <v>3706.1548643282595</v>
      </c>
      <c r="T48" s="60">
        <f>Target!T79+Target!T80</f>
        <v>0</v>
      </c>
      <c r="U48" s="55"/>
      <c r="V48" s="70"/>
      <c r="W48" s="60">
        <f>Forecast!T79+Forecast!T80</f>
        <v>0</v>
      </c>
      <c r="X48" s="55"/>
      <c r="Y48" s="70"/>
      <c r="Z48" s="30"/>
      <c r="AA48" s="60">
        <f t="shared" si="121"/>
        <v>0</v>
      </c>
      <c r="AB48" s="60">
        <f t="shared" si="122"/>
        <v>0</v>
      </c>
      <c r="AC48" s="175">
        <f t="shared" si="123"/>
        <v>0</v>
      </c>
      <c r="AD48" s="4"/>
      <c r="AE48" s="81"/>
      <c r="AF48" s="33"/>
      <c r="AG48" s="33"/>
      <c r="AH48" s="33"/>
      <c r="AI48" s="33"/>
      <c r="AJ48" s="33"/>
      <c r="AK48" s="33"/>
    </row>
    <row r="49" spans="1:39" x14ac:dyDescent="0.2">
      <c r="A49" s="58" t="s">
        <v>49</v>
      </c>
      <c r="B49" s="2"/>
      <c r="C49" s="60">
        <f>INDEX('Current Actuals'!$H$1:$S$89,81,'P&amp;L'!$B$2)</f>
        <v>4851</v>
      </c>
      <c r="D49" s="60">
        <f>INDEX(Target!$H$1:$S$89,81,'P&amp;L'!$B$2)</f>
        <v>8040.9717321595317</v>
      </c>
      <c r="E49" s="55"/>
      <c r="F49" s="70"/>
      <c r="G49" s="60">
        <f>INDEX(Forecast!$H$1:$S$89,81,'P&amp;L'!$B$2)</f>
        <v>16807.554853626065</v>
      </c>
      <c r="H49" s="55"/>
      <c r="I49" s="154"/>
      <c r="J49" s="2"/>
      <c r="K49" s="60">
        <f>'Current Actuals'!V81</f>
        <v>25193.061776359231</v>
      </c>
      <c r="L49" s="60">
        <f>Target!V81</f>
        <v>28856.02139223519</v>
      </c>
      <c r="M49" s="55"/>
      <c r="N49" s="70"/>
      <c r="O49" s="60">
        <f>Forecast!V81</f>
        <v>60317.306939651113</v>
      </c>
      <c r="P49" s="55"/>
      <c r="Q49" s="70"/>
      <c r="R49" s="30"/>
      <c r="S49" s="60">
        <f t="shared" si="117"/>
        <v>25193.061776359231</v>
      </c>
      <c r="T49" s="60">
        <f>Target!T81</f>
        <v>140300.16969917028</v>
      </c>
      <c r="U49" s="55"/>
      <c r="V49" s="70"/>
      <c r="W49" s="60">
        <f>Forecast!T81</f>
        <v>227903.83231327188</v>
      </c>
      <c r="X49" s="55"/>
      <c r="Y49" s="70"/>
      <c r="Z49" s="30"/>
      <c r="AA49" s="60">
        <f t="shared" si="121"/>
        <v>140300.16969917028</v>
      </c>
      <c r="AB49" s="60">
        <f t="shared" si="122"/>
        <v>227903.83231327188</v>
      </c>
      <c r="AC49" s="175">
        <f t="shared" si="123"/>
        <v>-87603.662614101602</v>
      </c>
      <c r="AD49" s="4"/>
      <c r="AE49" s="81"/>
      <c r="AF49" s="33"/>
      <c r="AG49" s="33"/>
      <c r="AH49" s="33"/>
      <c r="AI49" s="33"/>
      <c r="AJ49" s="33"/>
      <c r="AK49" s="33"/>
    </row>
    <row r="50" spans="1:39" x14ac:dyDescent="0.2">
      <c r="A50" s="58" t="s">
        <v>50</v>
      </c>
      <c r="B50" s="2"/>
      <c r="C50" s="60">
        <f>INDEX('Current Actuals'!$H$1:$S$89,82,'P&amp;L'!$B$2)</f>
        <v>35829.115750276571</v>
      </c>
      <c r="D50" s="60">
        <f>INDEX(Target!$H$1:$S$89,82,'P&amp;L'!$B$2)</f>
        <v>41505.027988577858</v>
      </c>
      <c r="E50" s="55"/>
      <c r="F50" s="70"/>
      <c r="G50" s="60">
        <f>INDEX(Forecast!$H$1:$S$89,82,'P&amp;L'!$B$2)</f>
        <v>9685.9532184839845</v>
      </c>
      <c r="H50" s="55"/>
      <c r="I50" s="154"/>
      <c r="J50" s="2"/>
      <c r="K50" s="60">
        <f>'Current Actuals'!V82</f>
        <v>144993.22236626007</v>
      </c>
      <c r="L50" s="60">
        <f>Target!V82</f>
        <v>160734.17484302219</v>
      </c>
      <c r="M50" s="55"/>
      <c r="N50" s="70"/>
      <c r="O50" s="60">
        <f>Forecast!V82</f>
        <v>37282.475426482211</v>
      </c>
      <c r="P50" s="55"/>
      <c r="Q50" s="70"/>
      <c r="R50" s="30"/>
      <c r="S50" s="60">
        <f t="shared" si="117"/>
        <v>144993.22236626007</v>
      </c>
      <c r="T50" s="60">
        <f>Target!T82</f>
        <v>550311.14343104453</v>
      </c>
      <c r="U50" s="55"/>
      <c r="V50" s="70"/>
      <c r="W50" s="60">
        <f>Forecast!T82</f>
        <v>108557.98412729191</v>
      </c>
      <c r="X50" s="55"/>
      <c r="Y50" s="70"/>
      <c r="Z50" s="30"/>
      <c r="AA50" s="60">
        <f t="shared" si="121"/>
        <v>550311.14343104453</v>
      </c>
      <c r="AB50" s="60">
        <f t="shared" si="122"/>
        <v>108557.98412729191</v>
      </c>
      <c r="AC50" s="175">
        <f t="shared" si="123"/>
        <v>441753.15930375259</v>
      </c>
      <c r="AD50" s="4"/>
      <c r="AE50" s="81"/>
      <c r="AF50" s="33"/>
      <c r="AG50" s="33"/>
      <c r="AH50" s="33"/>
      <c r="AI50" s="33"/>
      <c r="AJ50" s="33"/>
      <c r="AK50" s="33"/>
    </row>
    <row r="51" spans="1:39" x14ac:dyDescent="0.2">
      <c r="A51" s="46" t="s">
        <v>51</v>
      </c>
      <c r="B51" s="2"/>
      <c r="C51" s="54">
        <f>SUM(C43:C50)</f>
        <v>328869.83974983636</v>
      </c>
      <c r="D51" s="54">
        <f>SUM(D43:D50)</f>
        <v>396434.88565765606</v>
      </c>
      <c r="E51" s="55"/>
      <c r="F51" s="70"/>
      <c r="G51" s="54">
        <f>SUM(G43:G50)</f>
        <v>367952.87751482753</v>
      </c>
      <c r="H51" s="55"/>
      <c r="I51" s="154"/>
      <c r="J51" s="2"/>
      <c r="K51" s="54">
        <f>SUM(K43:K50)</f>
        <v>1416021.4505817653</v>
      </c>
      <c r="L51" s="54">
        <f>SUM(L43:L50)</f>
        <v>1482294.3662110213</v>
      </c>
      <c r="M51" s="55"/>
      <c r="N51" s="70"/>
      <c r="O51" s="54">
        <f>SUM(O43:O50)</f>
        <v>1497821.2146008755</v>
      </c>
      <c r="P51" s="55"/>
      <c r="Q51" s="70"/>
      <c r="R51" s="30"/>
      <c r="S51" s="54">
        <f>SUM(S43:S50)</f>
        <v>1416021.4505817653</v>
      </c>
      <c r="T51" s="54">
        <f>SUM(T43:T50)</f>
        <v>5265370.080907777</v>
      </c>
      <c r="U51" s="55"/>
      <c r="V51" s="70"/>
      <c r="W51" s="54">
        <f>SUM(W43:W50)</f>
        <v>5008434.5601625051</v>
      </c>
      <c r="X51" s="55"/>
      <c r="Y51" s="70"/>
      <c r="Z51" s="30"/>
      <c r="AA51" s="54">
        <f>SUM(AA43:AA50)</f>
        <v>5265370.080907777</v>
      </c>
      <c r="AB51" s="54">
        <f>SUM(AB43:AB50)</f>
        <v>5008434.5601625051</v>
      </c>
      <c r="AC51" s="175">
        <f t="shared" si="123"/>
        <v>256935.52074527182</v>
      </c>
      <c r="AD51" s="4"/>
      <c r="AE51" s="81"/>
      <c r="AF51" s="33"/>
      <c r="AG51" s="33"/>
      <c r="AH51" s="33"/>
      <c r="AI51" s="33"/>
      <c r="AJ51" s="33"/>
      <c r="AK51" s="33"/>
    </row>
    <row r="52" spans="1:39" x14ac:dyDescent="0.2">
      <c r="A52" s="46" t="s">
        <v>17</v>
      </c>
      <c r="B52" s="2"/>
      <c r="C52" s="54">
        <f>C41-C51</f>
        <v>223828.65988716367</v>
      </c>
      <c r="D52" s="54">
        <f>D41-D51</f>
        <v>88349.863436051761</v>
      </c>
      <c r="E52" s="55"/>
      <c r="F52" s="70"/>
      <c r="G52" s="54">
        <f>G41-G51</f>
        <v>82177.70386106323</v>
      </c>
      <c r="H52" s="55"/>
      <c r="I52" s="154"/>
      <c r="J52" s="2"/>
      <c r="K52" s="54">
        <f>K41-K51</f>
        <v>73179.976471234579</v>
      </c>
      <c r="L52" s="54">
        <f>L41-L51</f>
        <v>412099.39937109663</v>
      </c>
      <c r="M52" s="55"/>
      <c r="N52" s="70"/>
      <c r="O52" s="54">
        <f>O41-O51</f>
        <v>368338.04684975091</v>
      </c>
      <c r="P52" s="55"/>
      <c r="Q52" s="70"/>
      <c r="R52" s="30"/>
      <c r="S52" s="54">
        <f>S41-S51</f>
        <v>73179.976471234579</v>
      </c>
      <c r="T52" s="54">
        <f>T41-T51</f>
        <v>1181543.3692981442</v>
      </c>
      <c r="U52" s="55"/>
      <c r="V52" s="70"/>
      <c r="W52" s="54">
        <f>W41-W51</f>
        <v>1241326.1021986445</v>
      </c>
      <c r="X52" s="55"/>
      <c r="Y52" s="70"/>
      <c r="Z52" s="30"/>
      <c r="AA52" s="54">
        <f>AA41-AA51</f>
        <v>1181543.3692981442</v>
      </c>
      <c r="AB52" s="54">
        <f>AB41-AB51</f>
        <v>1241326.1021986445</v>
      </c>
      <c r="AC52" s="179">
        <f t="shared" si="123"/>
        <v>-59782.732900500298</v>
      </c>
      <c r="AD52" s="4"/>
      <c r="AE52" s="81"/>
      <c r="AF52" s="33"/>
      <c r="AG52" s="33"/>
      <c r="AH52" s="33"/>
      <c r="AI52" s="33"/>
      <c r="AJ52" s="33"/>
      <c r="AK52" s="33"/>
    </row>
    <row r="53" spans="1:39" s="37" customFormat="1" x14ac:dyDescent="0.2">
      <c r="A53" s="73" t="s">
        <v>19</v>
      </c>
      <c r="B53" s="2"/>
      <c r="C53" s="71">
        <f>C40+C52</f>
        <v>73179.976471234375</v>
      </c>
      <c r="D53" s="71">
        <f>D40+D52</f>
        <v>412099.39937109652</v>
      </c>
      <c r="E53" s="71">
        <f t="shared" ref="E53" si="126">+C53-D53</f>
        <v>-338919.42289986217</v>
      </c>
      <c r="F53" s="124">
        <f t="shared" ref="F53" si="127">IF(OR(C53&lt;0,D53&lt;0),-(C53/D53),(C53/D53))</f>
        <v>0.17757845942729858</v>
      </c>
      <c r="G53" s="71">
        <f>G40+G52</f>
        <v>368338.04684975109</v>
      </c>
      <c r="H53" s="71">
        <f t="shared" ref="H53" si="128">+C53-G53</f>
        <v>-295158.07037851668</v>
      </c>
      <c r="I53" s="156">
        <f t="shared" ref="I53" si="129">IF(OR(C53&lt;0,G53&lt;0),-(C53/G53),(C53/G53))</f>
        <v>0.19867612671868581</v>
      </c>
      <c r="J53" s="2"/>
      <c r="K53" s="71">
        <f>K40+K52</f>
        <v>73179.976471234579</v>
      </c>
      <c r="L53" s="71">
        <f>L40+L52</f>
        <v>412099.39937109663</v>
      </c>
      <c r="M53" s="71">
        <f t="shared" ref="M53" si="130">+K53-L53</f>
        <v>-338919.42289986205</v>
      </c>
      <c r="N53" s="124">
        <f t="shared" ref="N53" si="131">IF(OR(K53&lt;0,L53&lt;0),-(K53/L53),(K53/L53))</f>
        <v>0.17757845942729902</v>
      </c>
      <c r="O53" s="71">
        <f>O40+O52</f>
        <v>368338.04684975091</v>
      </c>
      <c r="P53" s="71">
        <f t="shared" ref="P53" si="132">+K53-O53</f>
        <v>-295158.07037851634</v>
      </c>
      <c r="Q53" s="124">
        <f t="shared" ref="Q53" si="133">IF(OR(K53&lt;0,O53&lt;0),-(K53/O53),(K53/O53))</f>
        <v>0.19867612671868645</v>
      </c>
      <c r="R53" s="36"/>
      <c r="S53" s="71">
        <f>S40+S52</f>
        <v>73179.976471234579</v>
      </c>
      <c r="T53" s="71">
        <f>T40+T52</f>
        <v>1181543.3692981442</v>
      </c>
      <c r="U53" s="71">
        <f t="shared" ref="U53" si="134">+S53-T53</f>
        <v>-1108363.3928269097</v>
      </c>
      <c r="V53" s="124">
        <f t="shared" ref="V53" si="135">IF(OR(S53&lt;0,T53&lt;0),-(S53/T53),(S53/T53))</f>
        <v>6.1935920739587119E-2</v>
      </c>
      <c r="W53" s="71">
        <f>W40+W52</f>
        <v>1241326.1021986445</v>
      </c>
      <c r="X53" s="71">
        <f t="shared" ref="X53" si="136">+S53-W53</f>
        <v>-1168146.12572741</v>
      </c>
      <c r="Y53" s="124">
        <f t="shared" ref="Y53" si="137">IF(OR(S53&lt;0,W53&lt;0),-(S53/W53),(S53/W53))</f>
        <v>5.895306345497589E-2</v>
      </c>
      <c r="Z53" s="36"/>
      <c r="AA53" s="71">
        <f t="shared" ref="AA53:AB53" si="138">AA40+AA52</f>
        <v>1181543.3692981442</v>
      </c>
      <c r="AB53" s="71">
        <f t="shared" si="138"/>
        <v>1241326.1021986445</v>
      </c>
      <c r="AC53" s="138">
        <f>+AA53-AB53</f>
        <v>-59782.732900500298</v>
      </c>
      <c r="AD53" s="36"/>
      <c r="AE53" s="72"/>
      <c r="AF53" s="38"/>
      <c r="AG53" s="38"/>
      <c r="AH53" s="38"/>
      <c r="AI53" s="38"/>
      <c r="AJ53" s="38"/>
      <c r="AK53" s="38"/>
      <c r="AL53" s="39"/>
      <c r="AM53" s="39"/>
    </row>
    <row r="54" spans="1:39" x14ac:dyDescent="0.2">
      <c r="A54" s="46"/>
      <c r="B54" s="2"/>
      <c r="C54" s="55"/>
      <c r="D54" s="55"/>
      <c r="E54" s="55"/>
      <c r="F54" s="70"/>
      <c r="G54" s="55"/>
      <c r="H54" s="55"/>
      <c r="I54" s="70"/>
      <c r="J54" s="2"/>
      <c r="K54" s="55"/>
      <c r="L54" s="55"/>
      <c r="M54" s="55"/>
      <c r="N54" s="70"/>
      <c r="O54" s="55"/>
      <c r="P54" s="55"/>
      <c r="Q54" s="70"/>
      <c r="R54" s="4"/>
      <c r="S54" s="55"/>
      <c r="T54" s="55"/>
      <c r="U54" s="55"/>
      <c r="V54" s="70"/>
      <c r="W54" s="55"/>
      <c r="X54" s="55"/>
      <c r="Y54" s="70"/>
      <c r="Z54" s="4"/>
      <c r="AA54" s="55"/>
      <c r="AB54" s="55"/>
      <c r="AC54" s="139"/>
      <c r="AD54" s="4"/>
      <c r="AE54" s="98"/>
      <c r="AF54" s="33"/>
      <c r="AG54" s="33"/>
      <c r="AH54" s="33"/>
      <c r="AI54" s="33"/>
      <c r="AJ54" s="33"/>
      <c r="AK54" s="33"/>
    </row>
    <row r="55" spans="1:39" s="153" customFormat="1" x14ac:dyDescent="0.2">
      <c r="A55" s="143" t="s">
        <v>20</v>
      </c>
      <c r="B55" s="144"/>
      <c r="C55" s="54">
        <f>INDEX('Current Actuals'!$H$1:$S$89,89,'P&amp;L'!$B$2)</f>
        <v>73179.976471234404</v>
      </c>
      <c r="D55" s="60">
        <f>INDEX(Target!$H$1:$S$89,89,'P&amp;L'!$B$2)</f>
        <v>412099.39937109652</v>
      </c>
      <c r="E55" s="144"/>
      <c r="F55" s="146"/>
      <c r="G55" s="60">
        <f>INDEX(Forecast!$H$1:$S$89,89,'P&amp;L'!$B$2)</f>
        <v>368338.04684975109</v>
      </c>
      <c r="H55" s="144"/>
      <c r="I55" s="146"/>
      <c r="J55" s="147"/>
      <c r="K55" s="60">
        <f>'Current Actuals'!V89</f>
        <v>73179.976471234404</v>
      </c>
      <c r="L55" s="54">
        <f>Target!V89</f>
        <v>412099.39937109652</v>
      </c>
      <c r="M55" s="148"/>
      <c r="N55" s="149"/>
      <c r="O55" s="54">
        <f>Forecast!V89</f>
        <v>368338.04684975109</v>
      </c>
      <c r="P55" s="148"/>
      <c r="Q55" s="149"/>
      <c r="R55" s="150"/>
      <c r="S55" s="145"/>
      <c r="T55" s="145"/>
      <c r="U55" s="148"/>
      <c r="V55" s="149"/>
      <c r="W55" s="145"/>
      <c r="X55" s="148"/>
      <c r="Y55" s="149"/>
      <c r="Z55" s="150"/>
      <c r="AA55" s="145">
        <f>Target!T89</f>
        <v>1181543.3692981452</v>
      </c>
      <c r="AB55" s="145">
        <f>Forecast!T89</f>
        <v>1241326.1021986452</v>
      </c>
      <c r="AC55" s="151"/>
      <c r="AD55" s="150"/>
      <c r="AE55" s="152"/>
    </row>
    <row r="56" spans="1:39" s="153" customFormat="1" ht="11" x14ac:dyDescent="0.2">
      <c r="A56" s="143"/>
      <c r="B56" s="144"/>
      <c r="C56" s="145">
        <f>C53-C55</f>
        <v>0</v>
      </c>
      <c r="D56" s="145">
        <f>D53-D55</f>
        <v>0</v>
      </c>
      <c r="E56" s="144"/>
      <c r="F56" s="146"/>
      <c r="G56" s="145">
        <f>G53-G55</f>
        <v>0</v>
      </c>
      <c r="H56" s="144"/>
      <c r="I56" s="146"/>
      <c r="J56" s="147"/>
      <c r="K56" s="145">
        <f>K53-K55</f>
        <v>1.7462298274040222E-10</v>
      </c>
      <c r="L56" s="145">
        <f>L53-L55</f>
        <v>0</v>
      </c>
      <c r="M56" s="148"/>
      <c r="N56" s="149"/>
      <c r="O56" s="145">
        <f>O53-O55</f>
        <v>0</v>
      </c>
      <c r="P56" s="148"/>
      <c r="Q56" s="149"/>
      <c r="R56" s="150"/>
      <c r="S56" s="145"/>
      <c r="T56" s="145"/>
      <c r="U56" s="148"/>
      <c r="V56" s="149"/>
      <c r="W56" s="145"/>
      <c r="X56" s="148"/>
      <c r="Y56" s="149"/>
      <c r="Z56" s="150"/>
      <c r="AA56" s="145">
        <f>AA53-AA55</f>
        <v>0</v>
      </c>
      <c r="AB56" s="145">
        <f>AB53-AB55</f>
        <v>0</v>
      </c>
      <c r="AC56" s="151"/>
      <c r="AD56" s="150"/>
      <c r="AE56" s="152"/>
    </row>
    <row r="57" spans="1:39" x14ac:dyDescent="0.2">
      <c r="J57" s="2"/>
      <c r="S57" s="3"/>
      <c r="T57" s="3"/>
      <c r="U57" s="3"/>
      <c r="V57" s="128"/>
      <c r="W57" s="3"/>
      <c r="X57" s="3"/>
      <c r="Y57" s="128"/>
      <c r="AC57" s="140"/>
      <c r="AE57" s="70"/>
    </row>
    <row r="58" spans="1:39" x14ac:dyDescent="0.2">
      <c r="A58" s="29" t="s">
        <v>33</v>
      </c>
      <c r="C58" s="3"/>
      <c r="D58" s="3"/>
      <c r="E58" s="3"/>
      <c r="F58" s="128"/>
      <c r="G58" s="3"/>
      <c r="H58" s="3"/>
      <c r="I58" s="128"/>
      <c r="J58" s="3"/>
      <c r="M58" s="6"/>
      <c r="N58" s="70"/>
      <c r="O58" s="6"/>
      <c r="P58" s="6"/>
      <c r="Q58" s="115"/>
      <c r="S58" s="3"/>
      <c r="T58" s="3"/>
      <c r="V58" s="70"/>
      <c r="Y58" s="115"/>
      <c r="AA58" s="6"/>
      <c r="AB58" s="8"/>
      <c r="AC58" s="141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s="134" customFormat="1" collapsed="1" x14ac:dyDescent="0.2">
      <c r="A59" s="129" t="s">
        <v>135</v>
      </c>
      <c r="B59" s="94"/>
      <c r="C59" s="135">
        <f>INDEX('Current Actuals'!$H$1:$S$89,10,'P&amp;L'!$B$2)/1000000000</f>
        <v>1.6918807060000001</v>
      </c>
      <c r="D59" s="135">
        <f>INDEX(Target!$H$1:$S$89,10,'P&amp;L'!$B$2)/1000000000</f>
        <v>1.4966349631319338</v>
      </c>
      <c r="E59" s="135">
        <f t="shared" ref="E59" si="139">+C59-D59</f>
        <v>0.19524574286806629</v>
      </c>
      <c r="F59" s="95">
        <f t="shared" ref="F59" si="140">IF(OR(C59&lt;0,D59&lt;0),-(C59/D59),(C59/D59))</f>
        <v>1.130456489175881</v>
      </c>
      <c r="G59" s="135">
        <f>INDEX(Forecast!$H$1:$S$89,10,'P&amp;L'!$B$2)/1000000000</f>
        <v>1.4966349631319338</v>
      </c>
      <c r="H59" s="135">
        <f t="shared" ref="H59" si="141">+C59-G59</f>
        <v>0.19524574286806629</v>
      </c>
      <c r="I59" s="95">
        <f t="shared" ref="I59" si="142">IF(OR(C59&lt;0,G59&lt;0),-(C59/G59),(C59/G59))</f>
        <v>1.130456489175881</v>
      </c>
      <c r="J59" s="130"/>
      <c r="K59" s="135">
        <f>'Current Actuals'!V10/1000000000</f>
        <v>5.8084565579999996</v>
      </c>
      <c r="L59" s="135">
        <f>Target!V10/1000000000</f>
        <v>5.3708596362524048</v>
      </c>
      <c r="M59" s="135">
        <f t="shared" ref="M59" si="143">+K59-L59</f>
        <v>0.43759692174759479</v>
      </c>
      <c r="N59" s="95">
        <f t="shared" ref="N59" si="144">IF(OR(K59&lt;0,L59&lt;0),-(K59/L59),(K59/L59))</f>
        <v>1.0814761418812529</v>
      </c>
      <c r="O59" s="135">
        <f>Forecast!V10/1000000000</f>
        <v>5.3708596362524048</v>
      </c>
      <c r="P59" s="135">
        <f t="shared" ref="P59" si="145">+K59-O59</f>
        <v>0.43759692174759479</v>
      </c>
      <c r="Q59" s="95">
        <f t="shared" ref="Q59" si="146">IF(OR(K59&lt;0,O59&lt;0),-(K59/O59),(K59/O59))</f>
        <v>1.0814761418812529</v>
      </c>
      <c r="R59" s="130"/>
      <c r="S59" s="135">
        <f>K59</f>
        <v>5.8084565579999996</v>
      </c>
      <c r="T59" s="136">
        <f>Target!T10/1000000000</f>
        <v>19.875</v>
      </c>
      <c r="U59" s="135">
        <f t="shared" ref="U59" si="147">+S59-T59</f>
        <v>-14.066543442</v>
      </c>
      <c r="V59" s="95">
        <f t="shared" ref="V59" si="148">IF(OR(S59&lt;0,T59&lt;0),-(S59/T59),(S59/T59))</f>
        <v>0.29224938656603772</v>
      </c>
      <c r="W59" s="135">
        <f>Target!T10/1000000000</f>
        <v>19.875</v>
      </c>
      <c r="X59" s="135">
        <f t="shared" ref="X59" si="149">+S59-W59</f>
        <v>-14.066543442</v>
      </c>
      <c r="Y59" s="95">
        <f t="shared" ref="Y59" si="150">IF(OR(S59&lt;0,W59&lt;0),-(S59/W59),(S59/W59))</f>
        <v>0.29224938656603772</v>
      </c>
      <c r="Z59" s="130"/>
      <c r="AA59" s="135">
        <f>T59</f>
        <v>19.875</v>
      </c>
      <c r="AB59" s="137">
        <f>W59</f>
        <v>19.875</v>
      </c>
      <c r="AC59" s="142">
        <f>+AA59-AB59</f>
        <v>0</v>
      </c>
      <c r="AD59" s="130"/>
      <c r="AE59" s="131"/>
      <c r="AF59" s="132"/>
      <c r="AG59" s="130"/>
      <c r="AH59" s="130"/>
      <c r="AI59" s="130"/>
      <c r="AJ59" s="130"/>
      <c r="AK59" s="133"/>
    </row>
    <row r="60" spans="1:39" s="134" customFormat="1" collapsed="1" x14ac:dyDescent="0.2">
      <c r="A60" s="129" t="s">
        <v>137</v>
      </c>
      <c r="B60" s="94"/>
      <c r="C60" s="135">
        <f>INDEX('Current Actuals'!$H$1:$S$89,14,'P&amp;L'!$B$2)/1000000000</f>
        <v>0.358703577</v>
      </c>
      <c r="D60" s="135">
        <f>INDEX(Target!$H$1:$S$89,14,'P&amp;L'!$B$2)/1000000000</f>
        <v>9.412798510263734E-2</v>
      </c>
      <c r="E60" s="135">
        <f t="shared" ref="E60" si="151">+C60-D60</f>
        <v>0.26457559189736268</v>
      </c>
      <c r="F60" s="95">
        <f t="shared" ref="F60" si="152">IF(OR(C60&lt;0,D60&lt;0),-(C60/D60),(C60/D60))</f>
        <v>3.8108069200553789</v>
      </c>
      <c r="G60" s="135">
        <f>INDEX(Forecast!$H$1:$S$89,10,'P&amp;L'!$B$2)/1000000000</f>
        <v>1.4966349631319338</v>
      </c>
      <c r="H60" s="135">
        <f t="shared" ref="H60" si="153">+C60-G60</f>
        <v>-1.1379313861319338</v>
      </c>
      <c r="I60" s="95">
        <f t="shared" ref="I60" si="154">IF(OR(C60&lt;0,G60&lt;0),-(C60/G60),(C60/G60))</f>
        <v>0.23967339119845149</v>
      </c>
      <c r="J60" s="130"/>
      <c r="K60" s="135">
        <f>'Current Actuals'!V14/1000000000</f>
        <v>0.75521249300000004</v>
      </c>
      <c r="L60" s="135">
        <f>Target!V14/1000000000</f>
        <v>0.337789914229711</v>
      </c>
      <c r="M60" s="135">
        <f t="shared" ref="M60" si="155">+K60-L60</f>
        <v>0.41742257877028904</v>
      </c>
      <c r="N60" s="95">
        <f t="shared" ref="N60" si="156">IF(OR(K60&lt;0,L60&lt;0),-(K60/L60),(K60/L60))</f>
        <v>2.2357461285431528</v>
      </c>
      <c r="O60" s="135">
        <f>Forecast!V14/1000000000</f>
        <v>0.337789914229711</v>
      </c>
      <c r="P60" s="135">
        <f t="shared" ref="P60" si="157">+K60-O60</f>
        <v>0.41742257877028904</v>
      </c>
      <c r="Q60" s="95">
        <f t="shared" ref="Q60" si="158">IF(OR(K60&lt;0,O60&lt;0),-(K60/O60),(K60/O60))</f>
        <v>2.2357461285431528</v>
      </c>
      <c r="R60" s="130"/>
      <c r="S60" s="135">
        <f>K60</f>
        <v>0.75521249300000004</v>
      </c>
      <c r="T60" s="136">
        <f>Target!T14/1000000000</f>
        <v>1.25</v>
      </c>
      <c r="U60" s="135">
        <f t="shared" ref="U60" si="159">+S60-T60</f>
        <v>-0.49478750699999996</v>
      </c>
      <c r="V60" s="95">
        <f t="shared" ref="V60" si="160">IF(OR(S60&lt;0,T60&lt;0),-(S60/T60),(S60/T60))</f>
        <v>0.60416999440000008</v>
      </c>
      <c r="W60" s="135">
        <f>Target!T14/1000000000</f>
        <v>1.25</v>
      </c>
      <c r="X60" s="135">
        <f t="shared" ref="X60" si="161">+S60-W60</f>
        <v>-0.49478750699999996</v>
      </c>
      <c r="Y60" s="95">
        <f t="shared" ref="Y60" si="162">IF(OR(S60&lt;0,W60&lt;0),-(S60/W60),(S60/W60))</f>
        <v>0.60416999440000008</v>
      </c>
      <c r="Z60" s="130"/>
      <c r="AA60" s="135">
        <f>T60</f>
        <v>1.25</v>
      </c>
      <c r="AB60" s="137">
        <f>W60</f>
        <v>1.25</v>
      </c>
      <c r="AC60" s="142">
        <f>+AA60-AB60</f>
        <v>0</v>
      </c>
      <c r="AD60" s="130"/>
      <c r="AE60" s="131"/>
      <c r="AF60" s="132"/>
      <c r="AG60" s="130"/>
      <c r="AH60" s="130"/>
      <c r="AI60" s="130"/>
      <c r="AJ60" s="130"/>
      <c r="AK60" s="133"/>
    </row>
    <row r="61" spans="1:39" s="134" customFormat="1" x14ac:dyDescent="0.2">
      <c r="A61" s="129"/>
      <c r="B61" s="94"/>
      <c r="C61" s="164"/>
      <c r="D61" s="164"/>
      <c r="E61" s="164"/>
      <c r="F61" s="27"/>
      <c r="G61" s="164"/>
      <c r="H61" s="164"/>
      <c r="I61" s="27"/>
      <c r="J61" s="165"/>
      <c r="K61" s="164"/>
      <c r="L61" s="166"/>
      <c r="M61" s="164"/>
      <c r="N61" s="27"/>
      <c r="O61" s="164"/>
      <c r="P61" s="164"/>
      <c r="Q61" s="27"/>
      <c r="R61" s="165"/>
      <c r="S61" s="164"/>
      <c r="T61" s="166"/>
      <c r="U61" s="164"/>
      <c r="V61" s="27"/>
      <c r="W61" s="164"/>
      <c r="X61" s="164"/>
      <c r="Y61" s="27"/>
      <c r="Z61" s="165"/>
      <c r="AA61" s="164"/>
      <c r="AB61" s="166"/>
      <c r="AC61" s="167"/>
      <c r="AD61" s="165"/>
      <c r="AE61" s="168"/>
      <c r="AF61" s="132"/>
      <c r="AG61" s="165"/>
      <c r="AH61" s="165"/>
      <c r="AI61" s="165"/>
      <c r="AJ61" s="165"/>
      <c r="AK61" s="165"/>
    </row>
    <row r="62" spans="1:39" x14ac:dyDescent="0.2">
      <c r="C62" s="3"/>
      <c r="D62" s="3"/>
      <c r="E62" s="3"/>
      <c r="F62" s="128"/>
      <c r="G62" s="3"/>
      <c r="H62" s="3"/>
      <c r="I62" s="128"/>
      <c r="J62" s="3"/>
      <c r="M62" s="6"/>
      <c r="N62" s="70"/>
      <c r="O62" s="6"/>
      <c r="P62" s="6"/>
      <c r="Q62" s="115"/>
      <c r="AA62" s="6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x14ac:dyDescent="0.2">
      <c r="A63" s="3" t="s">
        <v>115</v>
      </c>
      <c r="C63" s="3"/>
      <c r="D63" s="3"/>
      <c r="E63" s="3"/>
      <c r="F63" s="128"/>
      <c r="G63" s="3"/>
      <c r="H63" s="3"/>
      <c r="I63" s="128"/>
      <c r="J63" s="3"/>
      <c r="M63" s="6"/>
      <c r="N63" s="70"/>
      <c r="AE63" s="70"/>
    </row>
    <row r="64" spans="1:39" x14ac:dyDescent="0.2">
      <c r="A64" s="3" t="s">
        <v>116</v>
      </c>
      <c r="C64" s="3"/>
      <c r="J64" s="2"/>
      <c r="K64" s="8"/>
    </row>
    <row r="65" spans="3:11" x14ac:dyDescent="0.2">
      <c r="C65" s="3"/>
      <c r="K65" s="8"/>
    </row>
  </sheetData>
  <mergeCells count="10">
    <mergeCell ref="K4:Q4"/>
    <mergeCell ref="AA4:AC4"/>
    <mergeCell ref="E5:F5"/>
    <mergeCell ref="H5:I5"/>
    <mergeCell ref="C4:I4"/>
    <mergeCell ref="M5:N5"/>
    <mergeCell ref="P5:Q5"/>
    <mergeCell ref="S4:Y4"/>
    <mergeCell ref="U5:V5"/>
    <mergeCell ref="X5:Y5"/>
  </mergeCells>
  <conditionalFormatting sqref="AE25">
    <cfRule type="expression" dxfId="43" priority="110">
      <formula>OR(#REF!&gt;50000,#REF!&lt;-50000)</formula>
    </cfRule>
  </conditionalFormatting>
  <conditionalFormatting sqref="AE9:AE10">
    <cfRule type="expression" dxfId="42" priority="123">
      <formula>OR(#REF!&gt;50000,#REF!&lt;-50000)</formula>
    </cfRule>
  </conditionalFormatting>
  <conditionalFormatting sqref="AE11">
    <cfRule type="expression" dxfId="41" priority="122">
      <formula>OR(#REF!&gt;50000,#REF!&lt;-50000)</formula>
    </cfRule>
  </conditionalFormatting>
  <conditionalFormatting sqref="AE12">
    <cfRule type="expression" dxfId="40" priority="121">
      <formula>OR(#REF!&gt;50000,#REF!&lt;-50000)</formula>
    </cfRule>
  </conditionalFormatting>
  <conditionalFormatting sqref="AE16:AE18">
    <cfRule type="expression" dxfId="39" priority="15">
      <formula>OR(#REF!&gt;50000,#REF!&lt;-50000)</formula>
    </cfRule>
  </conditionalFormatting>
  <conditionalFormatting sqref="AE24">
    <cfRule type="expression" dxfId="38" priority="13">
      <formula>OR(#REF!&gt;50000,#REF!&lt;-50000)</formula>
    </cfRule>
  </conditionalFormatting>
  <conditionalFormatting sqref="AE26:AE30">
    <cfRule type="expression" dxfId="37" priority="12">
      <formula>OR(#REF!&gt;50000,#REF!&lt;-50000)</formula>
    </cfRule>
  </conditionalFormatting>
  <conditionalFormatting sqref="AE40:AE50">
    <cfRule type="expression" dxfId="36" priority="8">
      <formula>OR(#REF!&gt;50000,#REF!&lt;-50000)</formula>
    </cfRule>
  </conditionalFormatting>
  <conditionalFormatting sqref="AE52">
    <cfRule type="expression" dxfId="35" priority="6">
      <formula>OR(#REF!&gt;50000,#REF!&lt;-50000)</formula>
    </cfRule>
  </conditionalFormatting>
  <conditionalFormatting sqref="AE54">
    <cfRule type="expression" dxfId="34" priority="5">
      <formula>OR(#REF!&gt;50000,#REF!&lt;-50000)</formula>
    </cfRule>
  </conditionalFormatting>
  <conditionalFormatting sqref="AE51">
    <cfRule type="expression" dxfId="33" priority="1">
      <formula>OR(#REF!&gt;50000,#REF!&lt;-50000)</formula>
    </cfRule>
  </conditionalFormatting>
  <hyperlinks>
    <hyperlink ref="A4" location="'Contents &amp; Selection'!A1" display="Back to Contents"/>
    <hyperlink ref="A5" location="Summary!A1" display="Back to Summary"/>
  </hyperlinks>
  <printOptions horizontalCentered="1"/>
  <pageMargins left="3.937007874015748E-2" right="3.937007874015748E-2" top="0.35433070866141736" bottom="0.35433070866141736" header="0.31496062992125984" footer="0.31496062992125984"/>
  <pageSetup paperSize="9" scale="73" orientation="landscape" r:id="rId1"/>
  <headerFooter>
    <oddFooter>&amp;C&amp;A&amp;RP.&amp;P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X99"/>
  <sheetViews>
    <sheetView showGridLines="0" workbookViewId="0">
      <pane xSplit="7" ySplit="4" topLeftCell="M32" activePane="bottomRight" state="frozen"/>
      <selection pane="topRight" activeCell="H1" sqref="H1"/>
      <selection pane="bottomLeft" activeCell="A5" sqref="A5"/>
      <selection pane="bottomRight" activeCell="G47" sqref="G47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18" style="103" bestFit="1" customWidth="1"/>
    <col min="6" max="6" width="10.6640625" style="83"/>
    <col min="7" max="7" width="7.5" style="83" customWidth="1"/>
    <col min="8" max="8" width="11.6640625" style="82" customWidth="1"/>
    <col min="9" max="9" width="12.83203125" style="82" customWidth="1"/>
    <col min="10" max="11" width="11.83203125" style="82" bestFit="1" customWidth="1"/>
    <col min="12" max="19" width="10.83203125" style="82" bestFit="1" customWidth="1"/>
    <col min="20" max="20" width="11.83203125" style="82" bestFit="1" customWidth="1"/>
    <col min="21" max="21" width="7" style="82" customWidth="1"/>
    <col min="22" max="22" width="12.33203125" style="82" customWidth="1"/>
    <col min="23" max="16384" width="10.6640625" style="82"/>
  </cols>
  <sheetData>
    <row r="1" spans="1:22" x14ac:dyDescent="0.2">
      <c r="A1" s="84" t="s">
        <v>52</v>
      </c>
    </row>
    <row r="2" spans="1:22" x14ac:dyDescent="0.2">
      <c r="A2" s="84" t="s">
        <v>121</v>
      </c>
    </row>
    <row r="3" spans="1:22" x14ac:dyDescent="0.2">
      <c r="H3" s="82">
        <v>1</v>
      </c>
      <c r="I3" s="82">
        <v>1</v>
      </c>
      <c r="J3" s="82">
        <v>1</v>
      </c>
      <c r="K3" s="82">
        <v>1</v>
      </c>
    </row>
    <row r="4" spans="1:22" x14ac:dyDescent="0.2">
      <c r="A4" s="82" t="s">
        <v>29</v>
      </c>
      <c r="F4" s="83" t="s">
        <v>30</v>
      </c>
      <c r="H4" s="65">
        <v>43118</v>
      </c>
      <c r="I4" s="65">
        <v>43149</v>
      </c>
      <c r="J4" s="65">
        <v>43177</v>
      </c>
      <c r="K4" s="65">
        <v>43208</v>
      </c>
      <c r="L4" s="65">
        <v>43238</v>
      </c>
      <c r="M4" s="65">
        <v>43269</v>
      </c>
      <c r="N4" s="65">
        <v>43299</v>
      </c>
      <c r="O4" s="65">
        <v>43330</v>
      </c>
      <c r="P4" s="65">
        <v>43361</v>
      </c>
      <c r="Q4" s="65">
        <v>43391</v>
      </c>
      <c r="R4" s="65">
        <v>43422</v>
      </c>
      <c r="S4" s="65">
        <v>43452</v>
      </c>
      <c r="T4" s="163">
        <v>2018</v>
      </c>
      <c r="U4" s="65"/>
      <c r="V4" s="82" t="s">
        <v>22</v>
      </c>
    </row>
    <row r="6" spans="1:22" x14ac:dyDescent="0.2">
      <c r="A6" s="82" t="s">
        <v>31</v>
      </c>
    </row>
    <row r="7" spans="1:22" x14ac:dyDescent="0.2">
      <c r="C7" s="82" t="s">
        <v>117</v>
      </c>
      <c r="H7" s="64"/>
    </row>
    <row r="8" spans="1:22" x14ac:dyDescent="0.2">
      <c r="D8" s="102" t="s">
        <v>53</v>
      </c>
      <c r="H8" s="64"/>
    </row>
    <row r="9" spans="1:22" x14ac:dyDescent="0.2">
      <c r="D9" s="102" t="s">
        <v>54</v>
      </c>
      <c r="H9" s="64"/>
      <c r="I9" s="105"/>
    </row>
    <row r="10" spans="1:22" x14ac:dyDescent="0.2">
      <c r="C10" s="82" t="s">
        <v>117</v>
      </c>
      <c r="H10" s="141">
        <v>1147271340</v>
      </c>
      <c r="I10" s="141">
        <v>1266919294</v>
      </c>
      <c r="J10" s="141">
        <v>1702385218</v>
      </c>
      <c r="K10" s="141">
        <v>1691880706</v>
      </c>
      <c r="L10" s="141"/>
      <c r="M10" s="141"/>
      <c r="N10" s="141"/>
      <c r="O10" s="141"/>
      <c r="P10" s="141"/>
      <c r="Q10" s="141"/>
      <c r="R10" s="141"/>
      <c r="S10" s="141"/>
      <c r="T10" s="141">
        <v>5808456558</v>
      </c>
      <c r="V10" s="64">
        <f t="shared" ref="V10" si="0">SUMPRODUCT($H$3:$S$3,H10:S10)</f>
        <v>5808456558</v>
      </c>
    </row>
    <row r="11" spans="1:22" x14ac:dyDescent="0.2">
      <c r="C11" s="82" t="s">
        <v>118</v>
      </c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</row>
    <row r="12" spans="1:22" outlineLevel="1" x14ac:dyDescent="0.2">
      <c r="D12" s="102" t="s">
        <v>53</v>
      </c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</row>
    <row r="13" spans="1:22" outlineLevel="1" x14ac:dyDescent="0.2">
      <c r="D13" s="102" t="s">
        <v>54</v>
      </c>
      <c r="F13" s="106"/>
      <c r="G13" s="106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</row>
    <row r="14" spans="1:22" outlineLevel="1" x14ac:dyDescent="0.2">
      <c r="C14" s="82" t="s">
        <v>119</v>
      </c>
      <c r="E14" s="102"/>
      <c r="F14" s="106"/>
      <c r="G14" s="106"/>
      <c r="H14" s="160">
        <v>125989099</v>
      </c>
      <c r="I14" s="141">
        <v>100703382</v>
      </c>
      <c r="J14" s="141">
        <v>169816435</v>
      </c>
      <c r="K14" s="141">
        <v>358703577</v>
      </c>
      <c r="L14" s="141"/>
      <c r="M14" s="141"/>
      <c r="N14" s="141"/>
      <c r="O14" s="141"/>
      <c r="P14" s="141"/>
      <c r="Q14" s="141"/>
      <c r="R14" s="141"/>
      <c r="S14" s="141"/>
      <c r="T14" s="141">
        <v>755212493</v>
      </c>
      <c r="V14" s="64">
        <f t="shared" ref="V14" si="1">SUMPRODUCT($H$3:$S$3,H14:S14)</f>
        <v>755212493</v>
      </c>
    </row>
    <row r="15" spans="1:22" outlineLevel="1" x14ac:dyDescent="0.2">
      <c r="A15" s="82" t="s">
        <v>120</v>
      </c>
      <c r="E15" s="102"/>
      <c r="F15" s="106"/>
      <c r="G15" s="106"/>
      <c r="H15" s="160">
        <v>1273260439</v>
      </c>
      <c r="I15" s="141">
        <v>1367622676</v>
      </c>
      <c r="J15" s="141">
        <v>1872201653</v>
      </c>
      <c r="K15" s="141">
        <v>2050584283</v>
      </c>
      <c r="L15" s="141"/>
      <c r="M15" s="141"/>
      <c r="N15" s="141"/>
      <c r="O15" s="141"/>
      <c r="P15" s="141"/>
      <c r="Q15" s="141"/>
      <c r="R15" s="141"/>
      <c r="S15" s="141"/>
      <c r="T15" s="141"/>
    </row>
    <row r="16" spans="1:22" s="84" customFormat="1" outlineLevel="1" x14ac:dyDescent="0.2">
      <c r="D16" s="107"/>
      <c r="E16" s="108"/>
      <c r="F16" s="109"/>
      <c r="G16" s="109"/>
      <c r="H16" s="160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</row>
    <row r="17" spans="1:22" outlineLevel="1" x14ac:dyDescent="0.2">
      <c r="A17" s="82" t="s">
        <v>55</v>
      </c>
      <c r="H17" s="160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</row>
    <row r="18" spans="1:22" outlineLevel="1" x14ac:dyDescent="0.2">
      <c r="C18" s="82" t="s">
        <v>56</v>
      </c>
      <c r="F18" s="106"/>
      <c r="G18" s="106"/>
      <c r="H18" s="160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</row>
    <row r="19" spans="1:22" outlineLevel="1" x14ac:dyDescent="0.2">
      <c r="C19" s="102"/>
      <c r="D19" s="102" t="s">
        <v>122</v>
      </c>
      <c r="H19" s="160">
        <v>274067.39600499993</v>
      </c>
      <c r="I19" s="141">
        <v>269645.51232699992</v>
      </c>
      <c r="J19" s="141">
        <v>515836.44359899999</v>
      </c>
      <c r="K19" s="141">
        <v>462823.83</v>
      </c>
      <c r="L19" s="141"/>
      <c r="M19" s="141"/>
      <c r="N19" s="141"/>
      <c r="O19" s="141"/>
      <c r="P19" s="141"/>
      <c r="Q19" s="141"/>
      <c r="R19" s="141"/>
      <c r="S19" s="141"/>
      <c r="T19" s="141">
        <v>1522373.1819309997</v>
      </c>
      <c r="V19" s="64">
        <f t="shared" ref="V19:V26" si="2">SUMPRODUCT($H$3:$S$3,H19:S19)</f>
        <v>1522373.1819309997</v>
      </c>
    </row>
    <row r="20" spans="1:22" outlineLevel="1" x14ac:dyDescent="0.2">
      <c r="E20" s="103" t="s">
        <v>58</v>
      </c>
      <c r="H20" s="160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>
        <v>0</v>
      </c>
      <c r="V20" s="64">
        <f t="shared" si="2"/>
        <v>0</v>
      </c>
    </row>
    <row r="21" spans="1:22" s="84" customFormat="1" x14ac:dyDescent="0.2">
      <c r="D21" s="107"/>
      <c r="E21" s="108" t="s">
        <v>54</v>
      </c>
      <c r="F21" s="85"/>
      <c r="G21" s="85"/>
      <c r="H21" s="160"/>
      <c r="I21" s="14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41">
        <v>0</v>
      </c>
      <c r="V21" s="64">
        <f t="shared" si="2"/>
        <v>0</v>
      </c>
    </row>
    <row r="22" spans="1:22" x14ac:dyDescent="0.2">
      <c r="D22" s="102" t="s">
        <v>123</v>
      </c>
      <c r="H22" s="141">
        <v>274067.39600499993</v>
      </c>
      <c r="I22" s="141">
        <v>269645.51232699992</v>
      </c>
      <c r="J22" s="141">
        <v>515836.44359899999</v>
      </c>
      <c r="K22" s="141">
        <v>462823.83</v>
      </c>
      <c r="L22" s="141"/>
      <c r="M22" s="141"/>
      <c r="N22" s="141"/>
      <c r="O22" s="141"/>
      <c r="P22" s="141"/>
      <c r="Q22" s="141"/>
      <c r="R22" s="141"/>
      <c r="S22" s="141"/>
      <c r="T22" s="141">
        <v>1522373.1819309997</v>
      </c>
      <c r="V22" s="64">
        <f t="shared" si="2"/>
        <v>1522373.1819309997</v>
      </c>
    </row>
    <row r="23" spans="1:22" x14ac:dyDescent="0.2">
      <c r="D23" s="102" t="s">
        <v>124</v>
      </c>
      <c r="H23" s="141">
        <v>15588.980986999999</v>
      </c>
      <c r="I23" s="141">
        <v>16095.788096999999</v>
      </c>
      <c r="J23" s="141">
        <v>36862.056037999988</v>
      </c>
      <c r="K23" s="141">
        <v>120675</v>
      </c>
      <c r="L23" s="141"/>
      <c r="M23" s="141"/>
      <c r="N23" s="141"/>
      <c r="O23" s="141"/>
      <c r="P23" s="141"/>
      <c r="Q23" s="141"/>
      <c r="R23" s="141"/>
      <c r="S23" s="141"/>
      <c r="T23" s="141">
        <v>189221.82512199998</v>
      </c>
      <c r="V23" s="64">
        <f t="shared" si="2"/>
        <v>189221.82512199998</v>
      </c>
    </row>
    <row r="24" spans="1:22" outlineLevel="1" x14ac:dyDescent="0.2">
      <c r="E24" s="103" t="s">
        <v>58</v>
      </c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>
        <v>0</v>
      </c>
      <c r="V24" s="64">
        <f t="shared" si="2"/>
        <v>0</v>
      </c>
    </row>
    <row r="25" spans="1:22" outlineLevel="1" x14ac:dyDescent="0.2">
      <c r="E25" s="103" t="s">
        <v>54</v>
      </c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>
        <v>0</v>
      </c>
      <c r="V25" s="64">
        <f t="shared" si="2"/>
        <v>0</v>
      </c>
    </row>
    <row r="26" spans="1:22" outlineLevel="1" x14ac:dyDescent="0.2">
      <c r="D26" s="102" t="s">
        <v>125</v>
      </c>
      <c r="E26" s="102"/>
      <c r="F26" s="111"/>
      <c r="G26" s="111"/>
      <c r="H26" s="160">
        <v>15588.980986999999</v>
      </c>
      <c r="I26" s="141">
        <v>16095.788096999999</v>
      </c>
      <c r="J26" s="141">
        <v>36862.056037999988</v>
      </c>
      <c r="K26" s="141">
        <v>120675</v>
      </c>
      <c r="L26" s="141"/>
      <c r="M26" s="141"/>
      <c r="N26" s="141"/>
      <c r="O26" s="141"/>
      <c r="P26" s="141"/>
      <c r="Q26" s="141"/>
      <c r="R26" s="141"/>
      <c r="S26" s="141"/>
      <c r="T26" s="141"/>
      <c r="V26" s="64">
        <f t="shared" si="2"/>
        <v>189221.82512199998</v>
      </c>
    </row>
    <row r="27" spans="1:22" outlineLevel="1" x14ac:dyDescent="0.2">
      <c r="C27" s="82" t="s">
        <v>59</v>
      </c>
      <c r="F27" s="111"/>
      <c r="G27" s="111"/>
      <c r="H27" s="160">
        <v>289656.37699199992</v>
      </c>
      <c r="I27" s="141">
        <v>285741.3004239999</v>
      </c>
      <c r="J27" s="141">
        <v>552698.49963700003</v>
      </c>
      <c r="K27" s="141">
        <v>583498.83000000007</v>
      </c>
      <c r="L27" s="141"/>
      <c r="M27" s="141"/>
      <c r="N27" s="141"/>
      <c r="O27" s="141"/>
      <c r="P27" s="141"/>
      <c r="Q27" s="141"/>
      <c r="R27" s="141"/>
      <c r="S27" s="141"/>
      <c r="T27" s="141">
        <v>1711595.0070529999</v>
      </c>
      <c r="V27" s="64">
        <f t="shared" ref="V27:V30" si="3">SUMPRODUCT($H$3:$S$3,H27:S27)</f>
        <v>1711595.0070529999</v>
      </c>
    </row>
    <row r="28" spans="1:22" outlineLevel="1" x14ac:dyDescent="0.2">
      <c r="C28" s="82" t="s">
        <v>60</v>
      </c>
      <c r="F28" s="111"/>
      <c r="G28" s="111"/>
      <c r="H28" s="160">
        <v>76659.25</v>
      </c>
      <c r="I28" s="141">
        <v>45658.3</v>
      </c>
      <c r="J28" s="141">
        <v>11121.27</v>
      </c>
      <c r="K28" s="141">
        <v>49497.21</v>
      </c>
      <c r="L28" s="141"/>
      <c r="M28" s="141"/>
      <c r="N28" s="141"/>
      <c r="O28" s="141"/>
      <c r="P28" s="141"/>
      <c r="Q28" s="141"/>
      <c r="R28" s="141"/>
      <c r="S28" s="141"/>
      <c r="T28" s="141">
        <v>182936.03</v>
      </c>
      <c r="V28" s="64">
        <f t="shared" si="3"/>
        <v>182936.03</v>
      </c>
    </row>
    <row r="29" spans="1:22" outlineLevel="1" x14ac:dyDescent="0.2">
      <c r="C29" s="82" t="s">
        <v>126</v>
      </c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>
        <v>0</v>
      </c>
      <c r="V29" s="64">
        <f t="shared" si="3"/>
        <v>0</v>
      </c>
    </row>
    <row r="30" spans="1:22" outlineLevel="1" x14ac:dyDescent="0.2">
      <c r="A30" s="82" t="s">
        <v>61</v>
      </c>
      <c r="E30" s="102"/>
      <c r="F30" s="112"/>
      <c r="G30" s="112"/>
      <c r="H30" s="160">
        <v>366315.62699199992</v>
      </c>
      <c r="I30" s="141">
        <v>331399.60042399989</v>
      </c>
      <c r="J30" s="141">
        <v>563819.76963700005</v>
      </c>
      <c r="K30" s="141">
        <v>632996.04</v>
      </c>
      <c r="L30" s="141"/>
      <c r="M30" s="141"/>
      <c r="N30" s="141"/>
      <c r="O30" s="141"/>
      <c r="P30" s="141"/>
      <c r="Q30" s="141"/>
      <c r="R30" s="141"/>
      <c r="S30" s="141"/>
      <c r="T30" s="141">
        <v>1894531.0370529999</v>
      </c>
      <c r="V30" s="64">
        <f t="shared" si="3"/>
        <v>1894531.0370529999</v>
      </c>
    </row>
    <row r="31" spans="1:22" outlineLevel="1" x14ac:dyDescent="0.2">
      <c r="H31" s="160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</row>
    <row r="32" spans="1:22" outlineLevel="1" x14ac:dyDescent="0.2">
      <c r="A32" s="82" t="s">
        <v>62</v>
      </c>
      <c r="F32" s="111"/>
      <c r="G32" s="111"/>
      <c r="H32" s="160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</row>
    <row r="33" spans="1:24" s="84" customFormat="1" x14ac:dyDescent="0.2">
      <c r="C33" s="84" t="s">
        <v>56</v>
      </c>
      <c r="D33" s="107"/>
      <c r="E33" s="108"/>
      <c r="F33" s="85"/>
      <c r="G33" s="85"/>
      <c r="H33" s="160"/>
      <c r="I33" s="14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</row>
    <row r="34" spans="1:24" x14ac:dyDescent="0.2">
      <c r="D34" s="102" t="s">
        <v>57</v>
      </c>
      <c r="F34" s="83">
        <v>0.73</v>
      </c>
      <c r="H34" s="141">
        <v>211449.15520415994</v>
      </c>
      <c r="I34" s="141">
        <v>208591.14930951991</v>
      </c>
      <c r="J34" s="141">
        <v>403469.90473501</v>
      </c>
      <c r="K34" s="141">
        <v>425954.14590000006</v>
      </c>
      <c r="L34" s="141"/>
      <c r="M34" s="141"/>
      <c r="N34" s="141"/>
      <c r="O34" s="141"/>
      <c r="P34" s="141"/>
      <c r="Q34" s="141"/>
      <c r="R34" s="141"/>
      <c r="S34" s="141"/>
      <c r="T34" s="141">
        <v>1249464.3551486898</v>
      </c>
      <c r="V34" s="64">
        <f t="shared" ref="V34:V40" si="4">SUMPRODUCT($H$3:$S$3,H34:S34)</f>
        <v>1249464.3551486898</v>
      </c>
    </row>
    <row r="35" spans="1:24" s="84" customFormat="1" x14ac:dyDescent="0.2">
      <c r="D35" s="107" t="s">
        <v>63</v>
      </c>
      <c r="E35" s="108"/>
      <c r="F35" s="85"/>
      <c r="G35" s="85"/>
      <c r="H35" s="160"/>
      <c r="I35" s="14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V35" s="64">
        <f t="shared" si="4"/>
        <v>0</v>
      </c>
    </row>
    <row r="36" spans="1:24" x14ac:dyDescent="0.2">
      <c r="E36" s="103" t="s">
        <v>63</v>
      </c>
      <c r="F36" s="83">
        <v>2E-3</v>
      </c>
      <c r="H36" s="141">
        <v>579.31275398399987</v>
      </c>
      <c r="I36" s="141">
        <v>571.48260084799983</v>
      </c>
      <c r="J36" s="141">
        <v>1105.3969992740001</v>
      </c>
      <c r="K36" s="141">
        <v>1166.9976600000002</v>
      </c>
      <c r="L36" s="141"/>
      <c r="M36" s="141"/>
      <c r="N36" s="141"/>
      <c r="O36" s="141"/>
      <c r="P36" s="141"/>
      <c r="Q36" s="141"/>
      <c r="R36" s="141"/>
      <c r="S36" s="141"/>
      <c r="T36" s="141">
        <v>3423.1900141059996</v>
      </c>
      <c r="V36" s="64">
        <f t="shared" si="4"/>
        <v>3423.1900141059996</v>
      </c>
    </row>
    <row r="37" spans="1:24" x14ac:dyDescent="0.2">
      <c r="C37" s="82" t="s">
        <v>64</v>
      </c>
      <c r="H37" s="141">
        <v>212028.46795814394</v>
      </c>
      <c r="I37" s="141">
        <v>209162.6319103679</v>
      </c>
      <c r="J37" s="141">
        <v>404575.30173428397</v>
      </c>
      <c r="K37" s="141">
        <v>427121.14356000006</v>
      </c>
      <c r="L37" s="141"/>
      <c r="M37" s="141"/>
      <c r="N37" s="141"/>
      <c r="O37" s="141"/>
      <c r="P37" s="141"/>
      <c r="Q37" s="141"/>
      <c r="R37" s="141"/>
      <c r="S37" s="141"/>
      <c r="T37" s="141">
        <v>1252887.5451627958</v>
      </c>
      <c r="V37" s="64">
        <f t="shared" si="4"/>
        <v>1252887.5451627958</v>
      </c>
    </row>
    <row r="38" spans="1:24" outlineLevel="1" x14ac:dyDescent="0.2">
      <c r="C38" s="82" t="s">
        <v>65</v>
      </c>
      <c r="F38" s="83">
        <v>0.65</v>
      </c>
      <c r="H38" s="141">
        <v>75049.154999999999</v>
      </c>
      <c r="I38" s="141">
        <v>42779.25</v>
      </c>
      <c r="J38" s="141">
        <v>9936.9549999999999</v>
      </c>
      <c r="K38" s="141">
        <v>41278.800000000003</v>
      </c>
      <c r="L38" s="141"/>
      <c r="M38" s="141"/>
      <c r="N38" s="141"/>
      <c r="O38" s="141"/>
      <c r="P38" s="141"/>
      <c r="Q38" s="141"/>
      <c r="R38" s="141"/>
      <c r="S38" s="141"/>
      <c r="T38" s="141">
        <v>169044.16</v>
      </c>
      <c r="V38" s="64">
        <f t="shared" si="4"/>
        <v>169044.16</v>
      </c>
    </row>
    <row r="39" spans="1:24" outlineLevel="1" x14ac:dyDescent="0.2">
      <c r="C39" s="82" t="s">
        <v>126</v>
      </c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>
        <v>0</v>
      </c>
      <c r="V39" s="64">
        <f t="shared" si="4"/>
        <v>0</v>
      </c>
    </row>
    <row r="40" spans="1:24" outlineLevel="1" x14ac:dyDescent="0.2">
      <c r="A40" s="82" t="s">
        <v>12</v>
      </c>
      <c r="H40" s="160">
        <v>287077.62295814394</v>
      </c>
      <c r="I40" s="141">
        <v>251941.8819103679</v>
      </c>
      <c r="J40" s="141">
        <v>414512.25673428399</v>
      </c>
      <c r="K40" s="141">
        <v>468399.94356000004</v>
      </c>
      <c r="L40" s="141"/>
      <c r="M40" s="141"/>
      <c r="N40" s="141"/>
      <c r="O40" s="141"/>
      <c r="P40" s="141"/>
      <c r="Q40" s="141"/>
      <c r="R40" s="141"/>
      <c r="S40" s="141"/>
      <c r="T40" s="141">
        <v>1421931.7051627957</v>
      </c>
      <c r="V40" s="64">
        <f t="shared" si="4"/>
        <v>1421931.7051627957</v>
      </c>
    </row>
    <row r="41" spans="1:24" outlineLevel="1" x14ac:dyDescent="0.2">
      <c r="F41" s="113"/>
      <c r="G41" s="114"/>
      <c r="H41" s="160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</row>
    <row r="42" spans="1:24" outlineLevel="1" x14ac:dyDescent="0.2">
      <c r="A42" s="82" t="s">
        <v>66</v>
      </c>
      <c r="F42" s="113"/>
      <c r="G42" s="114"/>
      <c r="H42" s="160">
        <v>79238.004033855977</v>
      </c>
      <c r="I42" s="141">
        <v>79457.718513631989</v>
      </c>
      <c r="J42" s="141">
        <v>149307.51290271606</v>
      </c>
      <c r="K42" s="141">
        <v>164596.09643999999</v>
      </c>
      <c r="L42" s="141"/>
      <c r="M42" s="141"/>
      <c r="N42" s="141"/>
      <c r="O42" s="141"/>
      <c r="P42" s="141"/>
      <c r="Q42" s="141"/>
      <c r="R42" s="141"/>
      <c r="S42" s="141"/>
      <c r="T42" s="141">
        <v>472599.33189020422</v>
      </c>
      <c r="V42" s="64">
        <f t="shared" ref="V42" si="5">SUMPRODUCT($H$3:$S$3,H42:S42)</f>
        <v>472599.33189020399</v>
      </c>
    </row>
    <row r="43" spans="1:24" outlineLevel="1" x14ac:dyDescent="0.2">
      <c r="F43" s="113"/>
      <c r="G43" s="114"/>
      <c r="H43" s="160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</row>
    <row r="44" spans="1:24" outlineLevel="1" x14ac:dyDescent="0.2">
      <c r="A44" s="82" t="s">
        <v>67</v>
      </c>
      <c r="F44" s="113" t="s">
        <v>127</v>
      </c>
      <c r="G44" s="114"/>
      <c r="H44" s="160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</row>
    <row r="45" spans="1:24" outlineLevel="1" x14ac:dyDescent="0.2">
      <c r="C45" s="82" t="s">
        <v>36</v>
      </c>
      <c r="F45" s="83" t="s">
        <v>68</v>
      </c>
      <c r="H45" s="160">
        <v>22</v>
      </c>
      <c r="I45" s="141">
        <v>23</v>
      </c>
      <c r="J45" s="141">
        <v>25</v>
      </c>
      <c r="K45" s="141">
        <v>24</v>
      </c>
      <c r="L45" s="141"/>
      <c r="M45" s="141"/>
      <c r="N45" s="141"/>
      <c r="O45" s="141"/>
      <c r="P45" s="141"/>
      <c r="Q45" s="141"/>
      <c r="R45" s="141"/>
      <c r="S45" s="141"/>
      <c r="T45" s="141"/>
    </row>
    <row r="46" spans="1:24" outlineLevel="1" x14ac:dyDescent="0.2">
      <c r="C46" s="82" t="s">
        <v>69</v>
      </c>
      <c r="F46" s="83" t="s">
        <v>70</v>
      </c>
      <c r="H46" s="160">
        <v>591.10601046868408</v>
      </c>
      <c r="I46" s="141">
        <v>673.41946790662007</v>
      </c>
      <c r="J46" s="141">
        <v>717.12855998239047</v>
      </c>
      <c r="K46" s="141">
        <v>799.6232161172162</v>
      </c>
      <c r="L46" s="141"/>
      <c r="M46" s="141"/>
      <c r="N46" s="141"/>
      <c r="O46" s="141"/>
      <c r="P46" s="141"/>
      <c r="Q46" s="141"/>
      <c r="R46" s="141"/>
      <c r="S46" s="141"/>
      <c r="T46" s="141"/>
    </row>
    <row r="47" spans="1:24" outlineLevel="1" x14ac:dyDescent="0.2">
      <c r="C47" s="82" t="s">
        <v>71</v>
      </c>
      <c r="F47" s="83" t="s">
        <v>138</v>
      </c>
      <c r="G47" s="196">
        <v>16549.564444444444</v>
      </c>
      <c r="H47" s="160">
        <v>13004.332230311051</v>
      </c>
      <c r="I47" s="141">
        <v>15488.64776185226</v>
      </c>
      <c r="J47" s="141">
        <v>17928.213999559761</v>
      </c>
      <c r="K47" s="141">
        <v>19190.95718681319</v>
      </c>
      <c r="L47" s="141"/>
      <c r="M47" s="141"/>
      <c r="N47" s="141"/>
      <c r="O47" s="141"/>
      <c r="P47" s="141"/>
      <c r="Q47" s="141"/>
      <c r="R47" s="141"/>
      <c r="S47" s="141"/>
      <c r="T47" s="141">
        <v>65612.151178536267</v>
      </c>
      <c r="V47" s="64">
        <f t="shared" ref="V47:V58" si="6">SUMPRODUCT($H$3:$S$3,H47:S47)</f>
        <v>65612.151178536267</v>
      </c>
      <c r="X47" s="180"/>
    </row>
    <row r="48" spans="1:24" s="84" customFormat="1" x14ac:dyDescent="0.2">
      <c r="C48" s="84" t="s">
        <v>72</v>
      </c>
      <c r="D48" s="107"/>
      <c r="E48" s="108"/>
      <c r="F48" s="85">
        <v>0.02</v>
      </c>
      <c r="G48" s="85" t="s">
        <v>73</v>
      </c>
      <c r="H48" s="160">
        <v>2130.88</v>
      </c>
      <c r="I48" s="141">
        <v>2464.31</v>
      </c>
      <c r="J48" s="161">
        <v>3621.45</v>
      </c>
      <c r="K48" s="161">
        <v>1458.8699999999997</v>
      </c>
      <c r="L48" s="161"/>
      <c r="M48" s="161"/>
      <c r="N48" s="161"/>
      <c r="O48" s="161"/>
      <c r="P48" s="161"/>
      <c r="Q48" s="161"/>
      <c r="R48" s="161"/>
      <c r="S48" s="161"/>
      <c r="T48" s="161">
        <v>9675.5099999999984</v>
      </c>
      <c r="V48" s="64">
        <f t="shared" si="6"/>
        <v>9675.5099999999984</v>
      </c>
    </row>
    <row r="49" spans="1:22" x14ac:dyDescent="0.2">
      <c r="C49" s="82" t="s">
        <v>128</v>
      </c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61">
        <v>0</v>
      </c>
      <c r="V49" s="64">
        <f t="shared" si="6"/>
        <v>0</v>
      </c>
    </row>
    <row r="50" spans="1:22" s="84" customFormat="1" x14ac:dyDescent="0.2">
      <c r="C50" s="84" t="s">
        <v>38</v>
      </c>
      <c r="D50" s="107"/>
      <c r="E50" s="108"/>
      <c r="F50" s="85">
        <v>1E-3</v>
      </c>
      <c r="G50" s="85" t="s">
        <v>74</v>
      </c>
      <c r="H50" s="160">
        <v>0</v>
      </c>
      <c r="I50" s="161">
        <v>0</v>
      </c>
      <c r="J50" s="161">
        <v>1049.08</v>
      </c>
      <c r="K50" s="161">
        <v>288.90999999999997</v>
      </c>
      <c r="L50" s="161"/>
      <c r="M50" s="161"/>
      <c r="N50" s="161"/>
      <c r="O50" s="161"/>
      <c r="P50" s="161"/>
      <c r="Q50" s="161"/>
      <c r="R50" s="161"/>
      <c r="S50" s="161"/>
      <c r="T50" s="161">
        <v>1337.9899999999998</v>
      </c>
      <c r="V50" s="64">
        <f t="shared" si="6"/>
        <v>1337.9899999999998</v>
      </c>
    </row>
    <row r="51" spans="1:22" x14ac:dyDescent="0.2">
      <c r="C51" s="82" t="s">
        <v>39</v>
      </c>
      <c r="F51" s="83">
        <v>6.9999999999999999E-4</v>
      </c>
      <c r="G51" s="83" t="s">
        <v>74</v>
      </c>
      <c r="H51" s="141">
        <v>0</v>
      </c>
      <c r="I51" s="141">
        <v>0</v>
      </c>
      <c r="J51" s="141">
        <v>847</v>
      </c>
      <c r="K51" s="141">
        <v>24.18</v>
      </c>
      <c r="L51" s="141"/>
      <c r="M51" s="141"/>
      <c r="N51" s="141"/>
      <c r="O51" s="141"/>
      <c r="P51" s="141"/>
      <c r="Q51" s="141"/>
      <c r="R51" s="141"/>
      <c r="S51" s="141"/>
      <c r="T51" s="161">
        <v>871.18</v>
      </c>
      <c r="V51" s="64">
        <f t="shared" si="6"/>
        <v>871.18</v>
      </c>
    </row>
    <row r="52" spans="1:22" x14ac:dyDescent="0.2">
      <c r="A52" s="116"/>
      <c r="C52" s="82" t="s">
        <v>75</v>
      </c>
      <c r="H52" s="141">
        <v>1545.158620689655</v>
      </c>
      <c r="I52" s="141">
        <v>1582.6486486486485</v>
      </c>
      <c r="J52" s="141">
        <v>1632.0512820512822</v>
      </c>
      <c r="K52" s="141">
        <v>2109.4228187919462</v>
      </c>
      <c r="L52" s="141"/>
      <c r="M52" s="141"/>
      <c r="N52" s="141"/>
      <c r="O52" s="141"/>
      <c r="P52" s="141"/>
      <c r="Q52" s="141"/>
      <c r="R52" s="141"/>
      <c r="S52" s="141"/>
      <c r="T52" s="161">
        <v>6869.2813701815321</v>
      </c>
      <c r="V52" s="64">
        <f t="shared" si="6"/>
        <v>6869.2813701815321</v>
      </c>
    </row>
    <row r="53" spans="1:22" x14ac:dyDescent="0.2">
      <c r="C53" s="82" t="s">
        <v>76</v>
      </c>
      <c r="H53" s="141">
        <v>7756.4110344827577</v>
      </c>
      <c r="I53" s="141">
        <v>3924.5366216216216</v>
      </c>
      <c r="J53" s="141">
        <v>4248.0224358974365</v>
      </c>
      <c r="K53" s="141">
        <v>4795.1742281879197</v>
      </c>
      <c r="L53" s="141"/>
      <c r="M53" s="141"/>
      <c r="N53" s="141"/>
      <c r="O53" s="141"/>
      <c r="P53" s="141"/>
      <c r="Q53" s="141"/>
      <c r="R53" s="141"/>
      <c r="S53" s="141"/>
      <c r="T53" s="161">
        <v>20724.144320189735</v>
      </c>
      <c r="V53" s="64">
        <f t="shared" si="6"/>
        <v>20724.144320189735</v>
      </c>
    </row>
    <row r="54" spans="1:22" x14ac:dyDescent="0.2">
      <c r="C54" s="82" t="s">
        <v>77</v>
      </c>
      <c r="H54" s="141">
        <v>28610.172600926529</v>
      </c>
      <c r="I54" s="141">
        <v>29433.191267916201</v>
      </c>
      <c r="J54" s="141">
        <v>28535.834103749356</v>
      </c>
      <c r="K54" s="141">
        <v>28611.428703296708</v>
      </c>
      <c r="L54" s="141"/>
      <c r="M54" s="141"/>
      <c r="N54" s="141"/>
      <c r="O54" s="141"/>
      <c r="P54" s="141"/>
      <c r="Q54" s="141"/>
      <c r="R54" s="141"/>
      <c r="S54" s="141"/>
      <c r="T54" s="161">
        <v>115190.62667588879</v>
      </c>
      <c r="V54" s="64">
        <f t="shared" si="6"/>
        <v>115190.62667588879</v>
      </c>
    </row>
    <row r="55" spans="1:22" x14ac:dyDescent="0.2">
      <c r="B55" s="102"/>
      <c r="C55" s="82" t="s">
        <v>37</v>
      </c>
      <c r="H55" s="160">
        <v>4363.7309803921571</v>
      </c>
      <c r="I55" s="141">
        <v>4363.7309803921571</v>
      </c>
      <c r="J55" s="141">
        <v>4363.7309803921571</v>
      </c>
      <c r="K55" s="141">
        <v>4363.7309803921571</v>
      </c>
      <c r="L55" s="141"/>
      <c r="M55" s="141"/>
      <c r="N55" s="141"/>
      <c r="O55" s="141"/>
      <c r="P55" s="141"/>
      <c r="Q55" s="141"/>
      <c r="R55" s="141"/>
      <c r="S55" s="141"/>
      <c r="T55" s="161">
        <v>17454.923921568628</v>
      </c>
      <c r="V55" s="64">
        <f t="shared" si="6"/>
        <v>17454.923921568628</v>
      </c>
    </row>
    <row r="56" spans="1:22" x14ac:dyDescent="0.2">
      <c r="A56" s="82" t="s">
        <v>78</v>
      </c>
      <c r="H56" s="160">
        <v>57410.685466802148</v>
      </c>
      <c r="I56" s="141">
        <v>57257.065280430892</v>
      </c>
      <c r="J56" s="141">
        <v>62225.382801649997</v>
      </c>
      <c r="K56" s="141">
        <v>60842.673917481923</v>
      </c>
      <c r="L56" s="141"/>
      <c r="M56" s="141"/>
      <c r="N56" s="141"/>
      <c r="O56" s="141"/>
      <c r="P56" s="141"/>
      <c r="Q56" s="141"/>
      <c r="R56" s="141"/>
      <c r="S56" s="141"/>
      <c r="T56" s="161">
        <v>237735.80746636496</v>
      </c>
      <c r="V56" s="64">
        <f t="shared" si="6"/>
        <v>237735.80746636499</v>
      </c>
    </row>
    <row r="57" spans="1:22" s="84" customFormat="1" x14ac:dyDescent="0.2">
      <c r="D57" s="107"/>
      <c r="E57" s="108"/>
      <c r="F57" s="85"/>
      <c r="G57" s="85"/>
      <c r="H57" s="160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</row>
    <row r="58" spans="1:22" x14ac:dyDescent="0.2">
      <c r="A58" s="82" t="s">
        <v>15</v>
      </c>
      <c r="H58" s="141">
        <v>21827.31856705383</v>
      </c>
      <c r="I58" s="141">
        <v>22200.653233201097</v>
      </c>
      <c r="J58" s="141">
        <v>87082.130101066054</v>
      </c>
      <c r="K58" s="141">
        <v>103753.42252251807</v>
      </c>
      <c r="L58" s="141"/>
      <c r="M58" s="141"/>
      <c r="N58" s="141"/>
      <c r="O58" s="141"/>
      <c r="P58" s="141"/>
      <c r="Q58" s="141"/>
      <c r="R58" s="141"/>
      <c r="S58" s="141"/>
      <c r="T58" s="141">
        <v>234863.52442383926</v>
      </c>
      <c r="V58" s="64">
        <f t="shared" si="6"/>
        <v>234863.52442383906</v>
      </c>
    </row>
    <row r="59" spans="1:22" x14ac:dyDescent="0.2">
      <c r="H59" s="160">
        <v>5.9586097230655471E-2</v>
      </c>
      <c r="I59" s="141">
        <v>6.6990585398404509E-2</v>
      </c>
      <c r="J59" s="141">
        <v>0.15445029562750434</v>
      </c>
      <c r="K59" s="141">
        <v>0.16390848594016175</v>
      </c>
      <c r="L59" s="141"/>
      <c r="M59" s="141"/>
      <c r="N59" s="141"/>
      <c r="O59" s="141"/>
      <c r="P59" s="141"/>
      <c r="Q59" s="141"/>
      <c r="R59" s="141"/>
      <c r="S59" s="141"/>
      <c r="T59" s="141">
        <v>0.12396921445487456</v>
      </c>
    </row>
    <row r="60" spans="1:22" x14ac:dyDescent="0.2">
      <c r="A60" s="82" t="s">
        <v>79</v>
      </c>
      <c r="F60" s="111"/>
      <c r="G60" s="114"/>
      <c r="H60" s="160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</row>
    <row r="61" spans="1:22" s="117" customFormat="1" x14ac:dyDescent="0.2">
      <c r="E61" s="118"/>
      <c r="F61" s="119"/>
      <c r="G61" s="119"/>
      <c r="H61" s="160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</row>
    <row r="62" spans="1:22" s="117" customFormat="1" x14ac:dyDescent="0.2">
      <c r="B62" s="117" t="s">
        <v>80</v>
      </c>
      <c r="E62" s="118"/>
      <c r="F62" s="119"/>
      <c r="G62" s="119"/>
      <c r="H62" s="160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V62" s="64">
        <f t="shared" ref="V62:V83" si="7">SUMPRODUCT($H$3:$S$3,H62:S62)</f>
        <v>0</v>
      </c>
    </row>
    <row r="63" spans="1:22" s="117" customFormat="1" x14ac:dyDescent="0.2">
      <c r="C63" s="117" t="s">
        <v>81</v>
      </c>
      <c r="E63" s="118"/>
      <c r="F63" s="119"/>
      <c r="G63" s="119"/>
      <c r="H63" s="160">
        <v>284446</v>
      </c>
      <c r="I63" s="162">
        <v>366315.62699199992</v>
      </c>
      <c r="J63" s="162">
        <v>285741.3004239999</v>
      </c>
      <c r="K63" s="162">
        <v>552698.49963700003</v>
      </c>
      <c r="L63" s="162"/>
      <c r="M63" s="162"/>
      <c r="N63" s="162"/>
      <c r="O63" s="162"/>
      <c r="P63" s="162"/>
      <c r="Q63" s="162"/>
      <c r="R63" s="162"/>
      <c r="S63" s="162"/>
      <c r="T63" s="162">
        <v>1489201.4270529998</v>
      </c>
      <c r="V63" s="64">
        <f t="shared" si="7"/>
        <v>1489201.4270529998</v>
      </c>
    </row>
    <row r="64" spans="1:22" s="117" customFormat="1" ht="16" customHeight="1" x14ac:dyDescent="0.2">
      <c r="C64" s="117" t="s">
        <v>82</v>
      </c>
      <c r="E64" s="118"/>
      <c r="F64" s="119"/>
      <c r="G64" s="119"/>
      <c r="H64" s="160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>
        <v>0</v>
      </c>
      <c r="V64" s="64">
        <f t="shared" si="7"/>
        <v>0</v>
      </c>
    </row>
    <row r="65" spans="1:22" x14ac:dyDescent="0.2">
      <c r="C65" s="82" t="s">
        <v>126</v>
      </c>
      <c r="F65" s="111"/>
      <c r="H65" s="160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>
        <v>0</v>
      </c>
      <c r="V65" s="64">
        <f t="shared" si="7"/>
        <v>0</v>
      </c>
    </row>
    <row r="66" spans="1:22" x14ac:dyDescent="0.2">
      <c r="B66" s="82" t="s">
        <v>83</v>
      </c>
      <c r="H66" s="141">
        <v>284446</v>
      </c>
      <c r="I66" s="141">
        <v>366315.62699199992</v>
      </c>
      <c r="J66" s="141">
        <v>285741.3004239999</v>
      </c>
      <c r="K66" s="141">
        <v>552698.49963700003</v>
      </c>
      <c r="L66" s="141"/>
      <c r="M66" s="141"/>
      <c r="N66" s="141"/>
      <c r="O66" s="141"/>
      <c r="P66" s="141"/>
      <c r="Q66" s="141"/>
      <c r="R66" s="141"/>
      <c r="S66" s="141"/>
      <c r="T66" s="141">
        <v>1489201.4270529998</v>
      </c>
      <c r="V66" s="64">
        <f t="shared" si="7"/>
        <v>1489201.4270529998</v>
      </c>
    </row>
    <row r="67" spans="1:22" s="84" customFormat="1" x14ac:dyDescent="0.2">
      <c r="B67" s="84" t="s">
        <v>84</v>
      </c>
      <c r="D67" s="107"/>
      <c r="E67" s="108"/>
      <c r="F67" s="85"/>
      <c r="G67" s="85"/>
      <c r="H67" s="160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V67" s="64">
        <f t="shared" si="7"/>
        <v>0</v>
      </c>
    </row>
    <row r="68" spans="1:22" x14ac:dyDescent="0.2">
      <c r="C68" s="82" t="s">
        <v>85</v>
      </c>
      <c r="H68" s="141">
        <v>357631.26999999996</v>
      </c>
      <c r="I68" s="141">
        <v>316725.88</v>
      </c>
      <c r="J68" s="141">
        <v>242240.30301562842</v>
      </c>
      <c r="K68" s="141">
        <v>268950.74</v>
      </c>
      <c r="L68" s="141"/>
      <c r="M68" s="141"/>
      <c r="N68" s="141"/>
      <c r="O68" s="141"/>
      <c r="P68" s="141"/>
      <c r="Q68" s="141"/>
      <c r="R68" s="141"/>
      <c r="S68" s="141"/>
      <c r="T68" s="141">
        <v>1185548.1930156283</v>
      </c>
      <c r="V68" s="64">
        <f t="shared" si="7"/>
        <v>1185548.1930156283</v>
      </c>
    </row>
    <row r="69" spans="1:22" x14ac:dyDescent="0.2">
      <c r="C69" s="82" t="s">
        <v>86</v>
      </c>
      <c r="F69" s="83">
        <v>7.0000000000000007E-2</v>
      </c>
      <c r="G69" s="83" t="s">
        <v>87</v>
      </c>
      <c r="H69" s="160">
        <v>0</v>
      </c>
      <c r="I69" s="141">
        <v>44.1</v>
      </c>
      <c r="J69" s="141">
        <v>8804.7545674664325</v>
      </c>
      <c r="K69" s="141">
        <v>1310.77</v>
      </c>
      <c r="L69" s="141"/>
      <c r="M69" s="141"/>
      <c r="N69" s="141"/>
      <c r="O69" s="141"/>
      <c r="P69" s="141"/>
      <c r="Q69" s="141"/>
      <c r="R69" s="141"/>
      <c r="S69" s="141"/>
      <c r="T69" s="141"/>
      <c r="V69" s="64">
        <f t="shared" si="7"/>
        <v>10159.624567466433</v>
      </c>
    </row>
    <row r="70" spans="1:22" x14ac:dyDescent="0.2">
      <c r="D70" s="102" t="s">
        <v>88</v>
      </c>
      <c r="H70" s="160">
        <v>0</v>
      </c>
      <c r="I70" s="141">
        <v>0</v>
      </c>
      <c r="J70" s="141">
        <v>0</v>
      </c>
      <c r="K70" s="141">
        <v>0</v>
      </c>
      <c r="L70" s="141"/>
      <c r="M70" s="141"/>
      <c r="N70" s="141"/>
      <c r="O70" s="141"/>
      <c r="P70" s="141"/>
      <c r="Q70" s="141"/>
      <c r="R70" s="141"/>
      <c r="S70" s="141"/>
      <c r="T70" s="141">
        <v>0</v>
      </c>
      <c r="V70" s="64">
        <f t="shared" si="7"/>
        <v>0</v>
      </c>
    </row>
    <row r="71" spans="1:22" x14ac:dyDescent="0.2">
      <c r="D71" s="102" t="s">
        <v>89</v>
      </c>
      <c r="H71" s="160">
        <v>0</v>
      </c>
      <c r="I71" s="141">
        <v>0</v>
      </c>
      <c r="J71" s="141">
        <v>8804.7545674664325</v>
      </c>
      <c r="K71" s="141">
        <v>0</v>
      </c>
      <c r="L71" s="141"/>
      <c r="M71" s="141"/>
      <c r="N71" s="141"/>
      <c r="O71" s="141"/>
      <c r="P71" s="141"/>
      <c r="Q71" s="141"/>
      <c r="R71" s="141"/>
      <c r="S71" s="141"/>
      <c r="T71" s="141">
        <v>8804.7545674664325</v>
      </c>
      <c r="V71" s="64">
        <f t="shared" si="7"/>
        <v>8804.7545674664325</v>
      </c>
    </row>
    <row r="72" spans="1:22" x14ac:dyDescent="0.2">
      <c r="D72" s="102" t="s">
        <v>90</v>
      </c>
      <c r="H72" s="160">
        <v>0</v>
      </c>
      <c r="I72" s="141">
        <v>0</v>
      </c>
      <c r="J72" s="141">
        <v>0</v>
      </c>
      <c r="K72" s="141">
        <v>0</v>
      </c>
      <c r="L72" s="141"/>
      <c r="M72" s="141"/>
      <c r="N72" s="141"/>
      <c r="O72" s="141"/>
      <c r="P72" s="141"/>
      <c r="Q72" s="141"/>
      <c r="R72" s="141"/>
      <c r="S72" s="141"/>
      <c r="T72" s="141">
        <v>0</v>
      </c>
      <c r="V72" s="64">
        <f t="shared" si="7"/>
        <v>0</v>
      </c>
    </row>
    <row r="73" spans="1:22" x14ac:dyDescent="0.2">
      <c r="D73" s="102" t="s">
        <v>91</v>
      </c>
      <c r="H73" s="160">
        <v>0</v>
      </c>
      <c r="I73" s="141">
        <v>44.1</v>
      </c>
      <c r="J73" s="141">
        <v>0</v>
      </c>
      <c r="K73" s="141">
        <v>1310.77</v>
      </c>
      <c r="L73" s="141"/>
      <c r="M73" s="141"/>
      <c r="N73" s="141"/>
      <c r="O73" s="141"/>
      <c r="P73" s="141"/>
      <c r="Q73" s="141"/>
      <c r="R73" s="141"/>
      <c r="S73" s="141"/>
      <c r="T73" s="141">
        <v>1354.87</v>
      </c>
      <c r="V73" s="64">
        <f t="shared" si="7"/>
        <v>1354.87</v>
      </c>
    </row>
    <row r="74" spans="1:22" s="84" customFormat="1" x14ac:dyDescent="0.2">
      <c r="C74" s="84" t="s">
        <v>82</v>
      </c>
      <c r="D74" s="107"/>
      <c r="E74" s="108"/>
      <c r="F74" s="85">
        <v>0.7</v>
      </c>
      <c r="G74" s="85"/>
      <c r="H74" s="160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>
        <v>0</v>
      </c>
      <c r="V74" s="64">
        <f t="shared" si="7"/>
        <v>0</v>
      </c>
    </row>
    <row r="75" spans="1:22" x14ac:dyDescent="0.2">
      <c r="C75" s="82" t="s">
        <v>126</v>
      </c>
      <c r="H75" s="141">
        <v>0</v>
      </c>
      <c r="I75" s="141">
        <v>0</v>
      </c>
      <c r="J75" s="141">
        <v>0</v>
      </c>
      <c r="K75" s="141">
        <v>0</v>
      </c>
      <c r="L75" s="141"/>
      <c r="M75" s="141"/>
      <c r="N75" s="141"/>
      <c r="O75" s="141"/>
      <c r="P75" s="141"/>
      <c r="Q75" s="141"/>
      <c r="R75" s="141"/>
      <c r="S75" s="141"/>
      <c r="T75" s="141">
        <v>0</v>
      </c>
      <c r="V75" s="64">
        <f t="shared" si="7"/>
        <v>0</v>
      </c>
    </row>
    <row r="76" spans="1:22" x14ac:dyDescent="0.2">
      <c r="A76" s="84"/>
      <c r="B76" s="84" t="s">
        <v>92</v>
      </c>
      <c r="C76" s="84"/>
      <c r="D76" s="107"/>
      <c r="E76" s="108"/>
      <c r="F76" s="85"/>
      <c r="G76" s="85"/>
      <c r="H76" s="160">
        <v>357631.26999999996</v>
      </c>
      <c r="I76" s="141">
        <v>316769.98</v>
      </c>
      <c r="J76" s="141">
        <v>251045.05758309487</v>
      </c>
      <c r="K76" s="141">
        <v>270261.51</v>
      </c>
      <c r="L76" s="141"/>
      <c r="M76" s="141"/>
      <c r="N76" s="141"/>
      <c r="O76" s="141"/>
      <c r="P76" s="141"/>
      <c r="Q76" s="141"/>
      <c r="R76" s="141"/>
      <c r="S76" s="141"/>
      <c r="T76" s="141">
        <v>1195707.8175830948</v>
      </c>
      <c r="V76" s="64">
        <f t="shared" si="7"/>
        <v>1195707.8175830948</v>
      </c>
    </row>
    <row r="77" spans="1:22" x14ac:dyDescent="0.2">
      <c r="B77" s="82" t="s">
        <v>93</v>
      </c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V77" s="64">
        <f t="shared" si="7"/>
        <v>0</v>
      </c>
    </row>
    <row r="78" spans="1:22" x14ac:dyDescent="0.2">
      <c r="C78" s="82" t="s">
        <v>71</v>
      </c>
      <c r="H78" s="141"/>
      <c r="I78" s="141">
        <v>13004.332230311051</v>
      </c>
      <c r="J78" s="141">
        <v>15488.64776185226</v>
      </c>
      <c r="K78" s="141">
        <v>17928.213999559761</v>
      </c>
      <c r="L78" s="141"/>
      <c r="M78" s="141"/>
      <c r="N78" s="141"/>
      <c r="O78" s="141"/>
      <c r="P78" s="141"/>
      <c r="Q78" s="141"/>
      <c r="R78" s="141"/>
      <c r="S78" s="141"/>
      <c r="T78" s="141">
        <v>46421.19399172307</v>
      </c>
      <c r="V78" s="64">
        <f t="shared" si="7"/>
        <v>46421.19399172307</v>
      </c>
    </row>
    <row r="79" spans="1:22" x14ac:dyDescent="0.2">
      <c r="C79" s="82" t="s">
        <v>94</v>
      </c>
      <c r="H79" s="160">
        <v>3706.1548643282595</v>
      </c>
      <c r="I79" s="141">
        <v>0</v>
      </c>
      <c r="J79" s="141">
        <v>0</v>
      </c>
      <c r="K79" s="141">
        <v>0</v>
      </c>
      <c r="L79" s="141"/>
      <c r="M79" s="141"/>
      <c r="N79" s="141"/>
      <c r="O79" s="141"/>
      <c r="P79" s="141"/>
      <c r="Q79" s="141"/>
      <c r="R79" s="141"/>
      <c r="S79" s="141"/>
      <c r="T79" s="141">
        <v>3706.1548643282595</v>
      </c>
      <c r="V79" s="64">
        <f t="shared" si="7"/>
        <v>3706.1548643282595</v>
      </c>
    </row>
    <row r="80" spans="1:22" x14ac:dyDescent="0.2">
      <c r="A80" s="84"/>
      <c r="B80" s="84"/>
      <c r="C80" s="84" t="s">
        <v>95</v>
      </c>
      <c r="D80" s="107"/>
      <c r="E80" s="108"/>
      <c r="F80" s="85"/>
      <c r="G80" s="85"/>
      <c r="H80" s="141">
        <v>0</v>
      </c>
      <c r="I80" s="141">
        <v>0</v>
      </c>
      <c r="J80" s="141">
        <v>0</v>
      </c>
      <c r="K80" s="141">
        <v>0</v>
      </c>
      <c r="L80" s="141"/>
      <c r="M80" s="141"/>
      <c r="N80" s="141"/>
      <c r="O80" s="141"/>
      <c r="P80" s="141"/>
      <c r="Q80" s="141"/>
      <c r="R80" s="141"/>
      <c r="S80" s="141"/>
      <c r="T80" s="141">
        <v>0</v>
      </c>
      <c r="V80" s="64">
        <f t="shared" si="7"/>
        <v>0</v>
      </c>
    </row>
    <row r="81" spans="1:22" x14ac:dyDescent="0.2">
      <c r="C81" s="82" t="s">
        <v>72</v>
      </c>
      <c r="D81" s="82"/>
      <c r="E81" s="82"/>
      <c r="F81" s="82"/>
      <c r="G81" s="82"/>
      <c r="H81" s="141">
        <v>7902.88</v>
      </c>
      <c r="I81" s="141">
        <v>3363.83</v>
      </c>
      <c r="J81" s="141">
        <v>9075.3517763592336</v>
      </c>
      <c r="K81" s="141">
        <v>4851</v>
      </c>
      <c r="L81" s="141"/>
      <c r="M81" s="141"/>
      <c r="N81" s="141"/>
      <c r="O81" s="141"/>
      <c r="P81" s="141"/>
      <c r="Q81" s="141"/>
      <c r="R81" s="141"/>
      <c r="S81" s="141"/>
      <c r="T81" s="141">
        <v>25193.061776359231</v>
      </c>
      <c r="V81" s="64">
        <f t="shared" si="7"/>
        <v>25193.061776359231</v>
      </c>
    </row>
    <row r="82" spans="1:22" x14ac:dyDescent="0.2">
      <c r="C82" s="82" t="s">
        <v>96</v>
      </c>
      <c r="D82" s="82"/>
      <c r="E82" s="82"/>
      <c r="F82" s="82"/>
      <c r="G82" s="82"/>
      <c r="H82" s="141">
        <v>37911.742256098943</v>
      </c>
      <c r="I82" s="141">
        <v>34940.376538186472</v>
      </c>
      <c r="J82" s="141">
        <v>36311.987821698072</v>
      </c>
      <c r="K82" s="141">
        <v>35829.115750276571</v>
      </c>
      <c r="L82" s="141"/>
      <c r="M82" s="141"/>
      <c r="N82" s="141"/>
      <c r="O82" s="141"/>
      <c r="P82" s="141"/>
      <c r="Q82" s="141"/>
      <c r="R82" s="141"/>
      <c r="S82" s="141"/>
      <c r="T82" s="141">
        <v>144993.22236626007</v>
      </c>
      <c r="V82" s="64">
        <f t="shared" si="7"/>
        <v>144993.22236626007</v>
      </c>
    </row>
    <row r="83" spans="1:22" x14ac:dyDescent="0.2">
      <c r="B83" s="82" t="s">
        <v>97</v>
      </c>
      <c r="D83" s="82"/>
      <c r="E83" s="82"/>
      <c r="F83" s="82"/>
      <c r="G83" s="82"/>
      <c r="H83" s="141">
        <v>49520.777120427199</v>
      </c>
      <c r="I83" s="141">
        <v>51308.538768497521</v>
      </c>
      <c r="J83" s="141">
        <v>60875.987359909566</v>
      </c>
      <c r="K83" s="141">
        <v>58608.329749836332</v>
      </c>
      <c r="L83" s="141"/>
      <c r="M83" s="141"/>
      <c r="N83" s="141"/>
      <c r="O83" s="141"/>
      <c r="P83" s="141"/>
      <c r="Q83" s="141"/>
      <c r="R83" s="141"/>
      <c r="S83" s="141"/>
      <c r="T83" s="141">
        <v>220313.63299867063</v>
      </c>
      <c r="V83" s="64">
        <f t="shared" si="7"/>
        <v>220313.63299867063</v>
      </c>
    </row>
    <row r="84" spans="1:22" x14ac:dyDescent="0.2">
      <c r="D84" s="82"/>
      <c r="E84" s="82"/>
      <c r="F84" s="82"/>
      <c r="G84" s="82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</row>
    <row r="85" spans="1:22" x14ac:dyDescent="0.2">
      <c r="A85" s="82" t="s">
        <v>98</v>
      </c>
      <c r="D85" s="82"/>
      <c r="E85" s="82"/>
      <c r="F85" s="82"/>
      <c r="G85" s="82"/>
      <c r="H85" s="141">
        <v>-122706.04712042716</v>
      </c>
      <c r="I85" s="141">
        <v>-1762.8917764975849</v>
      </c>
      <c r="J85" s="141">
        <v>-26179.744519004533</v>
      </c>
      <c r="K85" s="141">
        <v>223828.6598871637</v>
      </c>
      <c r="L85" s="141"/>
      <c r="M85" s="141"/>
      <c r="N85" s="141"/>
      <c r="O85" s="141"/>
      <c r="P85" s="141"/>
      <c r="Q85" s="141"/>
      <c r="R85" s="141"/>
      <c r="S85" s="141"/>
      <c r="T85" s="141">
        <v>73179.976471234404</v>
      </c>
      <c r="V85" s="64">
        <f t="shared" ref="V85" si="8">SUMPRODUCT($H$3:$S$3,H85:S85)</f>
        <v>73179.976471234404</v>
      </c>
    </row>
    <row r="86" spans="1:22" x14ac:dyDescent="0.2"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</row>
    <row r="87" spans="1:22" x14ac:dyDescent="0.2">
      <c r="A87" s="82" t="s">
        <v>99</v>
      </c>
      <c r="D87" s="82"/>
      <c r="E87" s="82"/>
      <c r="F87" s="82"/>
      <c r="G87" s="82"/>
      <c r="H87" s="141"/>
      <c r="I87" s="141">
        <v>-122706.04712042716</v>
      </c>
      <c r="J87" s="141">
        <v>-124468.93889692475</v>
      </c>
      <c r="K87" s="141">
        <v>-150648.68341592929</v>
      </c>
      <c r="L87" s="141"/>
      <c r="M87" s="141"/>
      <c r="N87" s="141"/>
      <c r="O87" s="141"/>
      <c r="P87" s="141"/>
      <c r="Q87" s="141"/>
      <c r="R87" s="141"/>
      <c r="S87" s="141"/>
      <c r="T87" s="141">
        <v>0</v>
      </c>
      <c r="V87" s="121">
        <f>H87</f>
        <v>0</v>
      </c>
    </row>
    <row r="88" spans="1:22" x14ac:dyDescent="0.2">
      <c r="A88" s="82" t="s">
        <v>100</v>
      </c>
      <c r="D88" s="82"/>
      <c r="E88" s="82"/>
      <c r="F88" s="82"/>
      <c r="G88" s="82"/>
      <c r="H88" s="141">
        <v>-122706.04712042716</v>
      </c>
      <c r="I88" s="141">
        <v>-1762.8917764975849</v>
      </c>
      <c r="J88" s="141">
        <v>-26179.744519004533</v>
      </c>
      <c r="K88" s="141">
        <v>223828.6598871637</v>
      </c>
      <c r="L88" s="141"/>
      <c r="M88" s="141"/>
      <c r="N88" s="141"/>
      <c r="O88" s="141"/>
      <c r="P88" s="141"/>
      <c r="Q88" s="141"/>
      <c r="R88" s="141"/>
      <c r="S88" s="141"/>
      <c r="T88" s="141">
        <v>73179.976471234404</v>
      </c>
      <c r="V88" s="64">
        <f t="shared" ref="V88" si="9">SUMPRODUCT($H$3:$S$3,H88:S88)</f>
        <v>73179.976471234404</v>
      </c>
    </row>
    <row r="89" spans="1:22" x14ac:dyDescent="0.2">
      <c r="A89" s="82" t="s">
        <v>101</v>
      </c>
      <c r="D89" s="82"/>
      <c r="E89" s="82"/>
      <c r="F89" s="82"/>
      <c r="G89" s="82"/>
      <c r="H89" s="141">
        <v>-122706.04712042716</v>
      </c>
      <c r="I89" s="141">
        <v>-124468.93889692475</v>
      </c>
      <c r="J89" s="141">
        <v>-150648.68341592929</v>
      </c>
      <c r="K89" s="141">
        <v>73179.976471234404</v>
      </c>
      <c r="L89" s="141"/>
      <c r="M89" s="141"/>
      <c r="N89" s="141"/>
      <c r="O89" s="141"/>
      <c r="P89" s="141"/>
      <c r="Q89" s="141"/>
      <c r="R89" s="141"/>
      <c r="S89" s="141"/>
      <c r="T89" s="141">
        <v>73179.976471234404</v>
      </c>
      <c r="V89" s="121">
        <f>SUM(V87:V88)</f>
        <v>73179.976471234404</v>
      </c>
    </row>
    <row r="90" spans="1:22" x14ac:dyDescent="0.2">
      <c r="D90" s="82"/>
      <c r="E90" s="82"/>
      <c r="F90" s="82"/>
      <c r="G90" s="82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</row>
    <row r="91" spans="1:22" x14ac:dyDescent="0.2">
      <c r="D91" s="82"/>
      <c r="E91" s="82"/>
      <c r="F91" s="82"/>
      <c r="G91" s="82"/>
    </row>
    <row r="92" spans="1:22" x14ac:dyDescent="0.2">
      <c r="D92" s="82"/>
      <c r="E92" s="82"/>
      <c r="F92" s="82"/>
      <c r="G92" s="82"/>
    </row>
    <row r="93" spans="1:22" x14ac:dyDescent="0.2">
      <c r="D93" s="82"/>
      <c r="E93" s="82"/>
      <c r="F93" s="82"/>
      <c r="G93" s="82"/>
    </row>
    <row r="94" spans="1:22" x14ac:dyDescent="0.2">
      <c r="D94" s="82"/>
      <c r="E94" s="82"/>
      <c r="F94" s="82"/>
      <c r="G94" s="82"/>
    </row>
    <row r="96" spans="1:22" x14ac:dyDescent="0.2">
      <c r="D96" s="82"/>
      <c r="E96" s="82"/>
      <c r="F96" s="82"/>
      <c r="G96" s="82"/>
    </row>
    <row r="97" spans="4:7" x14ac:dyDescent="0.2">
      <c r="D97" s="82"/>
      <c r="E97" s="82"/>
      <c r="F97" s="82"/>
      <c r="G97" s="82"/>
    </row>
    <row r="98" spans="4:7" x14ac:dyDescent="0.2">
      <c r="D98" s="82"/>
      <c r="E98" s="82"/>
      <c r="F98" s="82"/>
      <c r="G98" s="82"/>
    </row>
    <row r="99" spans="4:7" x14ac:dyDescent="0.2">
      <c r="D99" s="82"/>
      <c r="E99" s="82"/>
      <c r="F99" s="82"/>
      <c r="G99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V99"/>
  <sheetViews>
    <sheetView showGridLines="0" workbookViewId="0">
      <pane xSplit="7" ySplit="4" topLeftCell="Q56" activePane="bottomRight" state="frozen"/>
      <selection pane="topRight" activeCell="H1" sqref="H1"/>
      <selection pane="bottomLeft" activeCell="A5" sqref="A5"/>
      <selection pane="bottomRight" activeCell="H68" sqref="H68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18" style="103" bestFit="1" customWidth="1"/>
    <col min="6" max="6" width="10.6640625" style="83"/>
    <col min="7" max="7" width="6.33203125" style="83" customWidth="1"/>
    <col min="8" max="19" width="11.83203125" style="86" bestFit="1" customWidth="1"/>
    <col min="20" max="20" width="12.6640625" style="87" bestFit="1" customWidth="1"/>
    <col min="21" max="21" width="10.6640625" style="82"/>
    <col min="22" max="22" width="11.83203125" style="82" bestFit="1" customWidth="1"/>
    <col min="23" max="16384" width="10.6640625" style="82"/>
  </cols>
  <sheetData>
    <row r="1" spans="1:22" x14ac:dyDescent="0.2">
      <c r="A1" s="84" t="s">
        <v>52</v>
      </c>
      <c r="T1" s="86"/>
    </row>
    <row r="2" spans="1:22" x14ac:dyDescent="0.2">
      <c r="A2" s="84" t="s">
        <v>121</v>
      </c>
      <c r="T2" s="86"/>
    </row>
    <row r="3" spans="1:22" x14ac:dyDescent="0.2">
      <c r="H3" s="82">
        <v>1</v>
      </c>
      <c r="I3" s="82">
        <v>1</v>
      </c>
      <c r="J3" s="82">
        <v>1</v>
      </c>
      <c r="K3" s="82">
        <v>1</v>
      </c>
    </row>
    <row r="4" spans="1:22" x14ac:dyDescent="0.2">
      <c r="A4" s="82" t="s">
        <v>29</v>
      </c>
      <c r="F4" s="83" t="s">
        <v>30</v>
      </c>
      <c r="H4" s="88">
        <v>43118</v>
      </c>
      <c r="I4" s="88">
        <v>43149</v>
      </c>
      <c r="J4" s="88">
        <v>43177</v>
      </c>
      <c r="K4" s="88">
        <v>43208</v>
      </c>
      <c r="L4" s="88">
        <v>43238</v>
      </c>
      <c r="M4" s="88">
        <v>43269</v>
      </c>
      <c r="N4" s="88">
        <v>43299</v>
      </c>
      <c r="O4" s="88">
        <v>43330</v>
      </c>
      <c r="P4" s="88">
        <v>43361</v>
      </c>
      <c r="Q4" s="88">
        <v>43391</v>
      </c>
      <c r="R4" s="88">
        <v>43422</v>
      </c>
      <c r="S4" s="88">
        <v>43452</v>
      </c>
      <c r="T4" s="104">
        <v>2018</v>
      </c>
      <c r="V4" s="82" t="s">
        <v>22</v>
      </c>
    </row>
    <row r="6" spans="1:22" x14ac:dyDescent="0.2">
      <c r="A6" s="82" t="s">
        <v>31</v>
      </c>
    </row>
    <row r="7" spans="1:22" x14ac:dyDescent="0.2">
      <c r="C7" s="82" t="s">
        <v>117</v>
      </c>
    </row>
    <row r="8" spans="1:22" x14ac:dyDescent="0.2">
      <c r="D8" s="102" t="s">
        <v>53</v>
      </c>
      <c r="H8" s="90">
        <v>1183987558.4042685</v>
      </c>
      <c r="I8" s="90">
        <v>1056719051.8789797</v>
      </c>
      <c r="J8" s="90">
        <v>1304208965.6219831</v>
      </c>
      <c r="K8" s="90">
        <v>1369420991.2657194</v>
      </c>
      <c r="L8" s="90">
        <v>1483593820.1239557</v>
      </c>
      <c r="M8" s="90">
        <v>1455987760.7499897</v>
      </c>
      <c r="N8" s="90">
        <v>1571993342.7136407</v>
      </c>
      <c r="O8" s="90">
        <v>1557319064.0569329</v>
      </c>
      <c r="P8" s="90">
        <v>1643059708.4387274</v>
      </c>
      <c r="Q8" s="90">
        <v>1762982984.7949307</v>
      </c>
      <c r="R8" s="90">
        <v>1799242463.8378055</v>
      </c>
      <c r="S8" s="90">
        <v>1997109288.1130674</v>
      </c>
      <c r="T8" s="87">
        <v>18185625000</v>
      </c>
    </row>
    <row r="9" spans="1:22" x14ac:dyDescent="0.2">
      <c r="D9" s="102" t="s">
        <v>54</v>
      </c>
      <c r="H9" s="90">
        <v>109987915.26159859</v>
      </c>
      <c r="I9" s="90">
        <v>98165157.824823141</v>
      </c>
      <c r="J9" s="90">
        <v>121156024.12881804</v>
      </c>
      <c r="K9" s="90">
        <v>127213971.86621428</v>
      </c>
      <c r="L9" s="90">
        <v>137820190.94047666</v>
      </c>
      <c r="M9" s="90">
        <v>135255693.6215837</v>
      </c>
      <c r="N9" s="90">
        <v>146032168.44880795</v>
      </c>
      <c r="O9" s="90">
        <v>144668984.09272051</v>
      </c>
      <c r="P9" s="90">
        <v>152633961.98611116</v>
      </c>
      <c r="Q9" s="90">
        <v>163774375.63668752</v>
      </c>
      <c r="R9" s="90">
        <v>167142742.54230976</v>
      </c>
      <c r="S9" s="90">
        <v>185523813.64984775</v>
      </c>
      <c r="T9" s="87">
        <v>1689374999.999999</v>
      </c>
    </row>
    <row r="10" spans="1:22" s="84" customFormat="1" x14ac:dyDescent="0.2">
      <c r="C10" s="84" t="s">
        <v>117</v>
      </c>
      <c r="D10" s="107"/>
      <c r="E10" s="108"/>
      <c r="F10" s="85"/>
      <c r="G10" s="85"/>
      <c r="H10" s="87">
        <v>1293975473.6658671</v>
      </c>
      <c r="I10" s="87">
        <v>1154884209.7038028</v>
      </c>
      <c r="J10" s="87">
        <v>1425364989.7508011</v>
      </c>
      <c r="K10" s="87">
        <v>1496634963.1319337</v>
      </c>
      <c r="L10" s="87">
        <v>1621414011.0644324</v>
      </c>
      <c r="M10" s="87">
        <v>1591243454.3715734</v>
      </c>
      <c r="N10" s="87">
        <v>1718025511.1624486</v>
      </c>
      <c r="O10" s="87">
        <v>1701988048.1496534</v>
      </c>
      <c r="P10" s="87">
        <v>1795693670.4248385</v>
      </c>
      <c r="Q10" s="87">
        <v>1926757360.4316182</v>
      </c>
      <c r="R10" s="87">
        <v>1966385206.3801153</v>
      </c>
      <c r="S10" s="87">
        <v>2182633101.7629151</v>
      </c>
      <c r="T10" s="87">
        <v>19875000000</v>
      </c>
      <c r="V10" s="64">
        <f t="shared" ref="V10" si="0">SUMPRODUCT($H$3:$S$3,H10:S10)</f>
        <v>5370859636.2524052</v>
      </c>
    </row>
    <row r="11" spans="1:22" x14ac:dyDescent="0.2">
      <c r="C11" s="82" t="s">
        <v>118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</row>
    <row r="12" spans="1:22" x14ac:dyDescent="0.2">
      <c r="D12" s="102" t="s">
        <v>53</v>
      </c>
      <c r="H12" s="90">
        <v>72023163.156873748</v>
      </c>
      <c r="I12" s="90">
        <v>64281290.917475805</v>
      </c>
      <c r="J12" s="90">
        <v>79336353.203110635</v>
      </c>
      <c r="K12" s="90">
        <v>83303266.815834045</v>
      </c>
      <c r="L12" s="90">
        <v>90248515.710190102</v>
      </c>
      <c r="M12" s="90">
        <v>88569211.139549851</v>
      </c>
      <c r="N12" s="90">
        <v>95625948.26281555</v>
      </c>
      <c r="O12" s="90">
        <v>94733297.019650534</v>
      </c>
      <c r="P12" s="90">
        <v>99948987.31609951</v>
      </c>
      <c r="Q12" s="90">
        <v>107244041.75987309</v>
      </c>
      <c r="R12" s="90">
        <v>109449742.61927056</v>
      </c>
      <c r="S12" s="90">
        <v>121486182.07925661</v>
      </c>
      <c r="T12" s="87">
        <v>1106250000</v>
      </c>
    </row>
    <row r="13" spans="1:22" x14ac:dyDescent="0.2">
      <c r="D13" s="102" t="s">
        <v>54</v>
      </c>
      <c r="H13" s="90">
        <v>9358942.1051304787</v>
      </c>
      <c r="I13" s="90">
        <v>8352936.1079205871</v>
      </c>
      <c r="J13" s="90">
        <v>10309243.636562392</v>
      </c>
      <c r="K13" s="90">
        <v>10824718.28680329</v>
      </c>
      <c r="L13" s="90">
        <v>11727208.256126404</v>
      </c>
      <c r="M13" s="90">
        <v>11508993.5379076</v>
      </c>
      <c r="N13" s="90">
        <v>12425970.678218961</v>
      </c>
      <c r="O13" s="90">
        <v>12309976.448881134</v>
      </c>
      <c r="P13" s="90">
        <v>12987721.515651345</v>
      </c>
      <c r="Q13" s="90">
        <v>13935666.443373337</v>
      </c>
      <c r="R13" s="90">
        <v>14222282.939227253</v>
      </c>
      <c r="S13" s="90">
        <v>15786340.044197187</v>
      </c>
      <c r="T13" s="87">
        <v>143749999.99999997</v>
      </c>
    </row>
    <row r="14" spans="1:22" s="84" customFormat="1" x14ac:dyDescent="0.2">
      <c r="C14" s="84" t="s">
        <v>119</v>
      </c>
      <c r="D14" s="107"/>
      <c r="E14" s="108"/>
      <c r="F14" s="85"/>
      <c r="G14" s="85"/>
      <c r="H14" s="87">
        <v>81382105.262004226</v>
      </c>
      <c r="I14" s="87">
        <v>72634227.025396392</v>
      </c>
      <c r="J14" s="87">
        <v>89645596.839673027</v>
      </c>
      <c r="K14" s="87">
        <v>94127985.102637336</v>
      </c>
      <c r="L14" s="87">
        <v>101975723.96631651</v>
      </c>
      <c r="M14" s="87">
        <v>100078204.67745745</v>
      </c>
      <c r="N14" s="87">
        <v>108051918.94103451</v>
      </c>
      <c r="O14" s="87">
        <v>107043273.46853167</v>
      </c>
      <c r="P14" s="87">
        <v>112936708.83175085</v>
      </c>
      <c r="Q14" s="87">
        <v>121179708.20324643</v>
      </c>
      <c r="R14" s="87">
        <v>123672025.55849782</v>
      </c>
      <c r="S14" s="87">
        <v>137272522.1234538</v>
      </c>
      <c r="T14" s="87">
        <v>1250000000</v>
      </c>
      <c r="V14" s="64">
        <f t="shared" ref="V14" si="1">SUMPRODUCT($H$3:$S$3,H14:S14)</f>
        <v>337789914.229711</v>
      </c>
    </row>
    <row r="15" spans="1:22" s="84" customFormat="1" x14ac:dyDescent="0.2">
      <c r="A15" s="84" t="s">
        <v>120</v>
      </c>
      <c r="D15" s="107"/>
      <c r="E15" s="108"/>
      <c r="F15" s="85"/>
      <c r="G15" s="85"/>
      <c r="H15" s="87">
        <v>1375357578.9278712</v>
      </c>
      <c r="I15" s="87">
        <v>1227518436.7291992</v>
      </c>
      <c r="J15" s="87">
        <v>1515010586.5904741</v>
      </c>
      <c r="K15" s="87">
        <v>1590762948.234571</v>
      </c>
      <c r="L15" s="87">
        <v>1723389735.0307488</v>
      </c>
      <c r="M15" s="87">
        <v>1691321659.0490308</v>
      </c>
      <c r="N15" s="87">
        <v>1826077430.1034832</v>
      </c>
      <c r="O15" s="87">
        <v>1809031321.618185</v>
      </c>
      <c r="P15" s="87">
        <v>1908630379.2565894</v>
      </c>
      <c r="Q15" s="87">
        <v>2047937068.6348646</v>
      </c>
      <c r="R15" s="87">
        <v>2090057231.9386132</v>
      </c>
      <c r="S15" s="87">
        <v>2319905623.8863688</v>
      </c>
      <c r="T15" s="87">
        <v>21125000000</v>
      </c>
      <c r="V15" s="82"/>
    </row>
    <row r="16" spans="1:22" x14ac:dyDescent="0.2">
      <c r="V16" s="84"/>
    </row>
    <row r="17" spans="1:22" x14ac:dyDescent="0.2">
      <c r="A17" s="82" t="s">
        <v>55</v>
      </c>
    </row>
    <row r="18" spans="1:22" outlineLevel="1" x14ac:dyDescent="0.2">
      <c r="C18" s="82" t="s">
        <v>56</v>
      </c>
    </row>
    <row r="19" spans="1:22" outlineLevel="1" x14ac:dyDescent="0.2">
      <c r="D19" s="102" t="s">
        <v>122</v>
      </c>
      <c r="F19" s="106"/>
      <c r="G19" s="106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V19" s="64">
        <f t="shared" ref="V19:V30" si="2">SUMPRODUCT($H$3:$S$3,H19:S19)</f>
        <v>0</v>
      </c>
    </row>
    <row r="20" spans="1:22" outlineLevel="1" x14ac:dyDescent="0.2">
      <c r="E20" s="102" t="s">
        <v>58</v>
      </c>
      <c r="F20" s="106"/>
      <c r="G20" s="106"/>
      <c r="H20" s="90">
        <v>137288.52532616543</v>
      </c>
      <c r="I20" s="90">
        <v>122531.18648649966</v>
      </c>
      <c r="J20" s="90">
        <v>151228.72224158005</v>
      </c>
      <c r="K20" s="90">
        <v>158790.34125574178</v>
      </c>
      <c r="L20" s="90">
        <v>172029.17910923203</v>
      </c>
      <c r="M20" s="90">
        <v>168828.13602848686</v>
      </c>
      <c r="N20" s="90">
        <v>182279.48960424404</v>
      </c>
      <c r="O20" s="90">
        <v>180577.94294295998</v>
      </c>
      <c r="P20" s="90">
        <v>190519.94490416007</v>
      </c>
      <c r="Q20" s="90">
        <v>204425.57224488567</v>
      </c>
      <c r="R20" s="90">
        <v>208630.01710712767</v>
      </c>
      <c r="S20" s="90">
        <v>231573.53904103543</v>
      </c>
      <c r="T20" s="87">
        <v>2108702.5962921185</v>
      </c>
      <c r="V20" s="64">
        <f t="shared" si="2"/>
        <v>569838.7753099869</v>
      </c>
    </row>
    <row r="21" spans="1:22" outlineLevel="1" x14ac:dyDescent="0.2">
      <c r="E21" s="102" t="s">
        <v>54</v>
      </c>
      <c r="F21" s="106"/>
      <c r="G21" s="106"/>
      <c r="H21" s="90">
        <v>210318.62211349228</v>
      </c>
      <c r="I21" s="90">
        <v>187711.17430642562</v>
      </c>
      <c r="J21" s="90">
        <v>231674.25252961993</v>
      </c>
      <c r="K21" s="90">
        <v>243258.24535223481</v>
      </c>
      <c r="L21" s="90">
        <v>263539.4314827944</v>
      </c>
      <c r="M21" s="90">
        <v>258635.60599214406</v>
      </c>
      <c r="N21" s="90">
        <v>279242.35475642292</v>
      </c>
      <c r="O21" s="90">
        <v>276635.67697025801</v>
      </c>
      <c r="P21" s="90">
        <v>291866.28818529972</v>
      </c>
      <c r="Q21" s="90">
        <v>313168.95987601043</v>
      </c>
      <c r="R21" s="90">
        <v>319609.94282107498</v>
      </c>
      <c r="S21" s="90">
        <v>354758.18196273677</v>
      </c>
      <c r="T21" s="87">
        <v>3230418.7363485144</v>
      </c>
      <c r="V21" s="64">
        <f t="shared" si="2"/>
        <v>872962.29430177261</v>
      </c>
    </row>
    <row r="22" spans="1:22" s="84" customFormat="1" outlineLevel="1" x14ac:dyDescent="0.2">
      <c r="D22" s="107" t="s">
        <v>123</v>
      </c>
      <c r="E22" s="107"/>
      <c r="F22" s="109"/>
      <c r="G22" s="109"/>
      <c r="H22" s="87">
        <v>347607.14743965771</v>
      </c>
      <c r="I22" s="87">
        <v>310242.36079292529</v>
      </c>
      <c r="J22" s="87">
        <v>382902.97477119998</v>
      </c>
      <c r="K22" s="87">
        <v>402048.58660797658</v>
      </c>
      <c r="L22" s="87">
        <v>435568.61059202644</v>
      </c>
      <c r="M22" s="87">
        <v>427463.74202063092</v>
      </c>
      <c r="N22" s="87">
        <v>461521.84436066693</v>
      </c>
      <c r="O22" s="87">
        <v>457213.61991321796</v>
      </c>
      <c r="P22" s="87">
        <v>482386.23308945983</v>
      </c>
      <c r="Q22" s="87">
        <v>517594.5321208961</v>
      </c>
      <c r="R22" s="87">
        <v>528239.95992820268</v>
      </c>
      <c r="S22" s="87">
        <v>586331.72100377223</v>
      </c>
      <c r="T22" s="87">
        <v>5339121.332640633</v>
      </c>
      <c r="V22" s="64">
        <f t="shared" si="2"/>
        <v>1442801.0696117596</v>
      </c>
    </row>
    <row r="23" spans="1:22" outlineLevel="1" x14ac:dyDescent="0.2">
      <c r="D23" s="102" t="s">
        <v>124</v>
      </c>
      <c r="F23" s="106"/>
      <c r="G23" s="106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V23" s="64">
        <f t="shared" si="2"/>
        <v>0</v>
      </c>
    </row>
    <row r="24" spans="1:22" outlineLevel="1" x14ac:dyDescent="0.2">
      <c r="E24" s="102" t="s">
        <v>58</v>
      </c>
      <c r="F24" s="106"/>
      <c r="G24" s="106"/>
      <c r="H24" s="90">
        <v>5687.7859306748032</v>
      </c>
      <c r="I24" s="90">
        <v>5076.3977317919152</v>
      </c>
      <c r="J24" s="90">
        <v>6265.3204019495124</v>
      </c>
      <c r="K24" s="90">
        <v>6578.5939995767949</v>
      </c>
      <c r="L24" s="90">
        <v>7127.0715617231754</v>
      </c>
      <c r="M24" s="90">
        <v>6994.454157938766</v>
      </c>
      <c r="N24" s="90">
        <v>7551.7361262238619</v>
      </c>
      <c r="O24" s="90">
        <v>7481.2420107291746</v>
      </c>
      <c r="P24" s="90">
        <v>7893.1335271054359</v>
      </c>
      <c r="Q24" s="90">
        <v>8469.2358004591733</v>
      </c>
      <c r="R24" s="90">
        <v>8643.4235723573984</v>
      </c>
      <c r="S24" s="90">
        <v>9593.9607053463151</v>
      </c>
      <c r="T24" s="87">
        <v>87362.355525876323</v>
      </c>
      <c r="V24" s="64">
        <f t="shared" si="2"/>
        <v>23608.098063993028</v>
      </c>
    </row>
    <row r="25" spans="1:22" outlineLevel="1" x14ac:dyDescent="0.2">
      <c r="E25" s="102" t="s">
        <v>54</v>
      </c>
      <c r="F25" s="106"/>
      <c r="G25" s="106"/>
      <c r="H25" s="90">
        <v>7935.6705536596601</v>
      </c>
      <c r="I25" s="90">
        <v>7082.6540397005419</v>
      </c>
      <c r="J25" s="90">
        <v>8741.4539205583424</v>
      </c>
      <c r="K25" s="90">
        <v>9178.5371888512673</v>
      </c>
      <c r="L25" s="90">
        <v>9943.7799902363186</v>
      </c>
      <c r="M25" s="90">
        <v>9758.7505184977636</v>
      </c>
      <c r="N25" s="90">
        <v>10536.277338196629</v>
      </c>
      <c r="O25" s="90">
        <v>10437.923060564544</v>
      </c>
      <c r="P25" s="90">
        <v>11012.599290937642</v>
      </c>
      <c r="Q25" s="90">
        <v>11816.384437262095</v>
      </c>
      <c r="R25" s="90">
        <v>12059.413410065998</v>
      </c>
      <c r="S25" s="90">
        <v>13385.614787607166</v>
      </c>
      <c r="T25" s="87">
        <v>121889.05853613796</v>
      </c>
      <c r="V25" s="64">
        <f t="shared" si="2"/>
        <v>32938.315702769811</v>
      </c>
    </row>
    <row r="26" spans="1:22" s="84" customFormat="1" outlineLevel="1" x14ac:dyDescent="0.2">
      <c r="D26" s="107" t="s">
        <v>125</v>
      </c>
      <c r="E26" s="107"/>
      <c r="F26" s="109"/>
      <c r="G26" s="109"/>
      <c r="H26" s="87">
        <v>13623.456484334463</v>
      </c>
      <c r="I26" s="87">
        <v>12159.051771492457</v>
      </c>
      <c r="J26" s="87">
        <v>15006.774322507856</v>
      </c>
      <c r="K26" s="87">
        <v>15757.131188428062</v>
      </c>
      <c r="L26" s="87">
        <v>17070.851551959495</v>
      </c>
      <c r="M26" s="87">
        <v>16753.20467643653</v>
      </c>
      <c r="N26" s="87">
        <v>18088.013464420492</v>
      </c>
      <c r="O26" s="87">
        <v>17919.165071293719</v>
      </c>
      <c r="P26" s="87">
        <v>18905.732818043078</v>
      </c>
      <c r="Q26" s="87">
        <v>20285.620237721268</v>
      </c>
      <c r="R26" s="87">
        <v>20702.836982423396</v>
      </c>
      <c r="S26" s="87">
        <v>22979.575492953481</v>
      </c>
      <c r="T26" s="87">
        <v>209251.41406201429</v>
      </c>
      <c r="V26" s="64">
        <f t="shared" si="2"/>
        <v>56546.413766762838</v>
      </c>
    </row>
    <row r="27" spans="1:22" s="84" customFormat="1" outlineLevel="1" x14ac:dyDescent="0.2">
      <c r="C27" s="107" t="s">
        <v>59</v>
      </c>
      <c r="D27" s="107"/>
      <c r="E27" s="108"/>
      <c r="F27" s="85"/>
      <c r="G27" s="85"/>
      <c r="H27" s="87">
        <v>361230.6039239922</v>
      </c>
      <c r="I27" s="87">
        <v>322401.41256441775</v>
      </c>
      <c r="J27" s="87">
        <v>397909.74909370783</v>
      </c>
      <c r="K27" s="87">
        <v>417805.71779640467</v>
      </c>
      <c r="L27" s="87">
        <v>452639.4621439859</v>
      </c>
      <c r="M27" s="87">
        <v>444216.94669706747</v>
      </c>
      <c r="N27" s="87">
        <v>479609.85782508744</v>
      </c>
      <c r="O27" s="87">
        <v>475132.78498451167</v>
      </c>
      <c r="P27" s="87">
        <v>501291.96590750292</v>
      </c>
      <c r="Q27" s="87">
        <v>537880.1523586174</v>
      </c>
      <c r="R27" s="87">
        <v>548942.79691062612</v>
      </c>
      <c r="S27" s="87">
        <v>609311.29649672576</v>
      </c>
      <c r="T27" s="87">
        <v>5548372.7467026468</v>
      </c>
      <c r="V27" s="64">
        <f t="shared" si="2"/>
        <v>1499347.4833785223</v>
      </c>
    </row>
    <row r="28" spans="1:22" outlineLevel="1" x14ac:dyDescent="0.2">
      <c r="C28" s="82" t="s">
        <v>60</v>
      </c>
      <c r="H28" s="90">
        <v>86874.999999999985</v>
      </c>
      <c r="I28" s="90">
        <v>86874.999999999985</v>
      </c>
      <c r="J28" s="90">
        <v>86874.999999999985</v>
      </c>
      <c r="K28" s="90">
        <v>86874.999999999985</v>
      </c>
      <c r="L28" s="90">
        <v>86874.999999999985</v>
      </c>
      <c r="M28" s="90">
        <v>86874.999999999985</v>
      </c>
      <c r="N28" s="90">
        <v>86874.999999999985</v>
      </c>
      <c r="O28" s="90">
        <v>86874.999999999985</v>
      </c>
      <c r="P28" s="90">
        <v>86874.999999999985</v>
      </c>
      <c r="Q28" s="90">
        <v>86874.999999999985</v>
      </c>
      <c r="R28" s="90">
        <v>86874.999999999985</v>
      </c>
      <c r="S28" s="90">
        <v>86874.999999999985</v>
      </c>
      <c r="T28" s="87">
        <v>1042499.9999999999</v>
      </c>
      <c r="V28" s="64">
        <f t="shared" si="2"/>
        <v>347499.99999999994</v>
      </c>
    </row>
    <row r="29" spans="1:22" outlineLevel="1" x14ac:dyDescent="0.2">
      <c r="C29" s="82" t="s">
        <v>126</v>
      </c>
      <c r="H29" s="90">
        <v>0</v>
      </c>
      <c r="I29" s="90">
        <v>0</v>
      </c>
      <c r="J29" s="90">
        <v>0</v>
      </c>
      <c r="K29" s="90">
        <v>7169.6599064999991</v>
      </c>
      <c r="L29" s="90">
        <v>7492.8113079749983</v>
      </c>
      <c r="M29" s="90">
        <v>7837.4200186012476</v>
      </c>
      <c r="N29" s="90">
        <v>8181.2864367478105</v>
      </c>
      <c r="O29" s="90">
        <v>8594.5018756729769</v>
      </c>
      <c r="P29" s="90">
        <v>9043.7394234092335</v>
      </c>
      <c r="Q29" s="90">
        <v>12888.240523628476</v>
      </c>
      <c r="R29" s="90">
        <v>13572.580604054507</v>
      </c>
      <c r="S29" s="90">
        <v>14180.9713596853</v>
      </c>
      <c r="T29" s="87">
        <v>88961.211456274556</v>
      </c>
      <c r="V29" s="64">
        <f t="shared" si="2"/>
        <v>7169.6599064999991</v>
      </c>
    </row>
    <row r="30" spans="1:22" s="84" customFormat="1" x14ac:dyDescent="0.2">
      <c r="A30" s="84" t="s">
        <v>61</v>
      </c>
      <c r="D30" s="107"/>
      <c r="E30" s="108"/>
      <c r="F30" s="85"/>
      <c r="G30" s="85"/>
      <c r="H30" s="87">
        <v>448105.6039239922</v>
      </c>
      <c r="I30" s="87">
        <v>409276.41256441775</v>
      </c>
      <c r="J30" s="87">
        <v>484784.74909370783</v>
      </c>
      <c r="K30" s="87">
        <v>511850.37770290469</v>
      </c>
      <c r="L30" s="87">
        <v>547007.27345196088</v>
      </c>
      <c r="M30" s="87">
        <v>538929.3667156687</v>
      </c>
      <c r="N30" s="87">
        <v>574666.14426183514</v>
      </c>
      <c r="O30" s="87">
        <v>570602.28686018463</v>
      </c>
      <c r="P30" s="87">
        <v>597210.70533091214</v>
      </c>
      <c r="Q30" s="87">
        <v>637643.39288224583</v>
      </c>
      <c r="R30" s="87">
        <v>649390.37751468061</v>
      </c>
      <c r="S30" s="87">
        <v>710367.26785641105</v>
      </c>
      <c r="T30" s="87">
        <v>6679833.9581589215</v>
      </c>
      <c r="V30" s="64">
        <f t="shared" si="2"/>
        <v>1854017.1432850224</v>
      </c>
    </row>
    <row r="32" spans="1:22" x14ac:dyDescent="0.2">
      <c r="A32" s="82" t="s">
        <v>62</v>
      </c>
    </row>
    <row r="33" spans="1:22" outlineLevel="1" x14ac:dyDescent="0.2">
      <c r="C33" s="82" t="s">
        <v>56</v>
      </c>
      <c r="V33" s="84"/>
    </row>
    <row r="34" spans="1:22" outlineLevel="1" x14ac:dyDescent="0.2">
      <c r="D34" s="102" t="s">
        <v>57</v>
      </c>
      <c r="F34" s="111">
        <v>0.73</v>
      </c>
      <c r="G34" s="111"/>
      <c r="H34" s="110">
        <v>263698.34086451429</v>
      </c>
      <c r="I34" s="110">
        <v>235353.03117202496</v>
      </c>
      <c r="J34" s="110">
        <v>290474.11683840671</v>
      </c>
      <c r="K34" s="110">
        <v>304998.17399137543</v>
      </c>
      <c r="L34" s="110">
        <v>330426.80736510968</v>
      </c>
      <c r="M34" s="110">
        <v>324278.37108885922</v>
      </c>
      <c r="N34" s="110">
        <v>350115.19621231384</v>
      </c>
      <c r="O34" s="110">
        <v>346846.9330386935</v>
      </c>
      <c r="P34" s="110">
        <v>365943.13511247712</v>
      </c>
      <c r="Q34" s="110">
        <v>392652.51122179069</v>
      </c>
      <c r="R34" s="110">
        <v>400728.24174475705</v>
      </c>
      <c r="S34" s="110">
        <v>444797.24644260982</v>
      </c>
      <c r="T34" s="87">
        <v>4050312.1050929325</v>
      </c>
      <c r="V34" s="64">
        <f t="shared" ref="V34:V40" si="3">SUMPRODUCT($H$3:$S$3,H34:S34)</f>
        <v>1094523.6628663214</v>
      </c>
    </row>
    <row r="35" spans="1:22" outlineLevel="1" x14ac:dyDescent="0.2">
      <c r="D35" s="102" t="s">
        <v>63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V35" s="64">
        <f t="shared" si="3"/>
        <v>0</v>
      </c>
    </row>
    <row r="36" spans="1:22" outlineLevel="1" x14ac:dyDescent="0.2">
      <c r="E36" s="102" t="s">
        <v>63</v>
      </c>
      <c r="F36" s="112">
        <v>2E-3</v>
      </c>
      <c r="G36" s="112"/>
      <c r="H36" s="110">
        <v>722.46120784798438</v>
      </c>
      <c r="I36" s="110">
        <v>644.80282512883548</v>
      </c>
      <c r="J36" s="110">
        <v>795.81949818741566</v>
      </c>
      <c r="K36" s="110">
        <v>835.61143559280936</v>
      </c>
      <c r="L36" s="110">
        <v>905.27892428797179</v>
      </c>
      <c r="M36" s="110">
        <v>888.433893394135</v>
      </c>
      <c r="N36" s="110">
        <v>959.21971565017486</v>
      </c>
      <c r="O36" s="110">
        <v>950.26556996902332</v>
      </c>
      <c r="P36" s="110">
        <v>1002.5839318150058</v>
      </c>
      <c r="Q36" s="110">
        <v>1075.7603047172349</v>
      </c>
      <c r="R36" s="110">
        <v>1097.8855938212523</v>
      </c>
      <c r="S36" s="110">
        <v>1218.6225929934515</v>
      </c>
      <c r="T36" s="87">
        <v>11096.745493405295</v>
      </c>
      <c r="V36" s="64">
        <f t="shared" si="3"/>
        <v>2998.6949667570448</v>
      </c>
    </row>
    <row r="37" spans="1:22" outlineLevel="1" x14ac:dyDescent="0.2">
      <c r="C37" s="82" t="s">
        <v>64</v>
      </c>
      <c r="H37" s="90">
        <v>264420.80207236228</v>
      </c>
      <c r="I37" s="90">
        <v>235997.83399715379</v>
      </c>
      <c r="J37" s="90">
        <v>291269.93633659411</v>
      </c>
      <c r="K37" s="90">
        <v>305833.78542696824</v>
      </c>
      <c r="L37" s="90">
        <v>331332.08628939767</v>
      </c>
      <c r="M37" s="90">
        <v>325166.80498225335</v>
      </c>
      <c r="N37" s="90">
        <v>351074.41592796403</v>
      </c>
      <c r="O37" s="90">
        <v>347797.19860866253</v>
      </c>
      <c r="P37" s="90">
        <v>366945.71904429211</v>
      </c>
      <c r="Q37" s="90">
        <v>393728.27152650792</v>
      </c>
      <c r="R37" s="90">
        <v>401826.12733857828</v>
      </c>
      <c r="S37" s="90">
        <v>446015.86903560325</v>
      </c>
      <c r="T37" s="90">
        <v>4061408.850586338</v>
      </c>
      <c r="V37" s="64">
        <f t="shared" si="3"/>
        <v>1097522.3578330784</v>
      </c>
    </row>
    <row r="38" spans="1:22" outlineLevel="1" x14ac:dyDescent="0.2">
      <c r="C38" s="82" t="s">
        <v>65</v>
      </c>
      <c r="F38" s="111">
        <v>0.65</v>
      </c>
      <c r="G38" s="111"/>
      <c r="H38" s="90">
        <v>56468.749999999993</v>
      </c>
      <c r="I38" s="90">
        <v>56468.749999999993</v>
      </c>
      <c r="J38" s="90">
        <v>56468.749999999993</v>
      </c>
      <c r="K38" s="90">
        <v>56468.749999999993</v>
      </c>
      <c r="L38" s="90">
        <v>56468.749999999993</v>
      </c>
      <c r="M38" s="90">
        <v>56468.749999999993</v>
      </c>
      <c r="N38" s="90">
        <v>56468.749999999993</v>
      </c>
      <c r="O38" s="90">
        <v>56468.749999999993</v>
      </c>
      <c r="P38" s="90">
        <v>56468.749999999993</v>
      </c>
      <c r="Q38" s="90">
        <v>56468.749999999993</v>
      </c>
      <c r="R38" s="90">
        <v>56468.749999999993</v>
      </c>
      <c r="S38" s="90">
        <v>56468.749999999993</v>
      </c>
      <c r="T38" s="87">
        <v>677624.99999999988</v>
      </c>
      <c r="V38" s="64">
        <f t="shared" si="3"/>
        <v>225874.99999999997</v>
      </c>
    </row>
    <row r="39" spans="1:22" outlineLevel="1" x14ac:dyDescent="0.2">
      <c r="C39" s="82" t="s">
        <v>126</v>
      </c>
      <c r="H39" s="90">
        <v>2615.3804391053404</v>
      </c>
      <c r="I39" s="90">
        <v>2634.8732752505589</v>
      </c>
      <c r="J39" s="90">
        <v>2759.4108395116768</v>
      </c>
      <c r="K39" s="90">
        <v>4179.4350383172259</v>
      </c>
      <c r="L39" s="90">
        <v>4271.4066738705897</v>
      </c>
      <c r="M39" s="90">
        <v>4369.4852419893305</v>
      </c>
      <c r="N39" s="90">
        <v>4467.352547359078</v>
      </c>
      <c r="O39" s="90">
        <v>4584.9571734890651</v>
      </c>
      <c r="P39" s="90">
        <v>4712.8139979642092</v>
      </c>
      <c r="Q39" s="90">
        <v>5524.4877127855889</v>
      </c>
      <c r="R39" s="90">
        <v>5704.2563140301154</v>
      </c>
      <c r="S39" s="90">
        <v>5864.0738642191427</v>
      </c>
      <c r="T39" s="87">
        <v>51687.933117891916</v>
      </c>
      <c r="V39" s="64">
        <f t="shared" si="3"/>
        <v>12189.099592184803</v>
      </c>
    </row>
    <row r="40" spans="1:22" s="84" customFormat="1" x14ac:dyDescent="0.2">
      <c r="A40" s="84" t="s">
        <v>12</v>
      </c>
      <c r="D40" s="107"/>
      <c r="E40" s="108"/>
      <c r="F40" s="85"/>
      <c r="G40" s="85"/>
      <c r="H40" s="87">
        <v>323504.9325114676</v>
      </c>
      <c r="I40" s="87">
        <v>295101.45727240434</v>
      </c>
      <c r="J40" s="87">
        <v>350498.09717610577</v>
      </c>
      <c r="K40" s="87">
        <v>366481.97046528547</v>
      </c>
      <c r="L40" s="87">
        <v>392072.24296326825</v>
      </c>
      <c r="M40" s="87">
        <v>386005.04022424266</v>
      </c>
      <c r="N40" s="87">
        <v>412010.5184753231</v>
      </c>
      <c r="O40" s="87">
        <v>408850.90578215162</v>
      </c>
      <c r="P40" s="87">
        <v>428127.28304225631</v>
      </c>
      <c r="Q40" s="87">
        <v>455721.50923929352</v>
      </c>
      <c r="R40" s="87">
        <v>463999.13365260838</v>
      </c>
      <c r="S40" s="87">
        <v>508348.69289982237</v>
      </c>
      <c r="T40" s="87">
        <v>4790721.7837042296</v>
      </c>
      <c r="V40" s="64">
        <f t="shared" si="3"/>
        <v>1335586.4574252632</v>
      </c>
    </row>
    <row r="41" spans="1:22" x14ac:dyDescent="0.2">
      <c r="T41" s="86"/>
    </row>
    <row r="42" spans="1:22" s="84" customFormat="1" x14ac:dyDescent="0.2">
      <c r="A42" s="84" t="s">
        <v>66</v>
      </c>
      <c r="D42" s="107"/>
      <c r="E42" s="108"/>
      <c r="F42" s="85"/>
      <c r="G42" s="85"/>
      <c r="H42" s="87">
        <v>124600.67141252459</v>
      </c>
      <c r="I42" s="87">
        <v>114174.95529201342</v>
      </c>
      <c r="J42" s="87">
        <v>134286.65191760205</v>
      </c>
      <c r="K42" s="87">
        <v>145368.40723761922</v>
      </c>
      <c r="L42" s="87">
        <v>154935.03048869263</v>
      </c>
      <c r="M42" s="87">
        <v>152924.32649142604</v>
      </c>
      <c r="N42" s="87">
        <v>162655.62578651204</v>
      </c>
      <c r="O42" s="87">
        <v>161751.38107803301</v>
      </c>
      <c r="P42" s="87">
        <v>169083.42228865583</v>
      </c>
      <c r="Q42" s="87">
        <v>181921.88364295231</v>
      </c>
      <c r="R42" s="87">
        <v>185391.24386207224</v>
      </c>
      <c r="S42" s="87">
        <v>202018.57495658868</v>
      </c>
      <c r="T42" s="87">
        <v>1889112.1744546918</v>
      </c>
      <c r="V42" s="64">
        <f t="shared" ref="V42" si="4">SUMPRODUCT($H$3:$S$3,H42:S42)</f>
        <v>518430.68585975928</v>
      </c>
    </row>
    <row r="44" spans="1:22" x14ac:dyDescent="0.2">
      <c r="A44" s="82" t="s">
        <v>67</v>
      </c>
      <c r="F44" s="83" t="s">
        <v>127</v>
      </c>
    </row>
    <row r="45" spans="1:22" outlineLevel="1" x14ac:dyDescent="0.2">
      <c r="C45" s="82" t="s">
        <v>36</v>
      </c>
      <c r="F45" s="83" t="s">
        <v>68</v>
      </c>
      <c r="H45" s="90">
        <v>22</v>
      </c>
      <c r="I45" s="90">
        <v>22</v>
      </c>
      <c r="J45" s="90">
        <v>24</v>
      </c>
      <c r="K45" s="90">
        <v>26</v>
      </c>
      <c r="L45" s="90">
        <v>26</v>
      </c>
      <c r="M45" s="90">
        <v>27</v>
      </c>
      <c r="N45" s="90">
        <v>27</v>
      </c>
      <c r="O45" s="90">
        <v>27</v>
      </c>
      <c r="P45" s="90">
        <v>27</v>
      </c>
      <c r="Q45" s="90">
        <v>27</v>
      </c>
      <c r="R45" s="90">
        <v>27</v>
      </c>
      <c r="S45" s="90">
        <v>27</v>
      </c>
    </row>
    <row r="46" spans="1:22" outlineLevel="1" x14ac:dyDescent="0.2">
      <c r="C46" s="82" t="s">
        <v>69</v>
      </c>
      <c r="F46" s="83" t="s">
        <v>70</v>
      </c>
      <c r="H46" s="90">
        <v>699.02772727272725</v>
      </c>
      <c r="I46" s="90">
        <v>699.02772727272725</v>
      </c>
      <c r="J46" s="90">
        <v>767.27541666666673</v>
      </c>
      <c r="K46" s="90">
        <v>772.37033926596268</v>
      </c>
      <c r="L46" s="90">
        <v>772.37033926596268</v>
      </c>
      <c r="M46" s="90">
        <v>768.45538842895178</v>
      </c>
      <c r="N46" s="90">
        <v>768.45538842895178</v>
      </c>
      <c r="O46" s="90">
        <v>768.45538842895178</v>
      </c>
      <c r="P46" s="90">
        <v>768.45538842895178</v>
      </c>
      <c r="Q46" s="90">
        <v>768.45538842895178</v>
      </c>
      <c r="R46" s="90">
        <v>768.45538842895178</v>
      </c>
      <c r="S46" s="90">
        <v>768.45538842895178</v>
      </c>
    </row>
    <row r="47" spans="1:22" outlineLevel="1" x14ac:dyDescent="0.2">
      <c r="C47" s="82" t="s">
        <v>71</v>
      </c>
      <c r="H47" s="90">
        <v>15378.609999999999</v>
      </c>
      <c r="I47" s="90">
        <v>15378.609999999999</v>
      </c>
      <c r="J47" s="90">
        <v>18414.61</v>
      </c>
      <c r="K47" s="90">
        <v>20081.62882091503</v>
      </c>
      <c r="L47" s="90">
        <v>20081.62882091503</v>
      </c>
      <c r="M47" s="90">
        <v>20748.295487581698</v>
      </c>
      <c r="N47" s="90">
        <v>20748.295487581698</v>
      </c>
      <c r="O47" s="90">
        <v>20748.295487581698</v>
      </c>
      <c r="P47" s="90">
        <v>20748.295487581698</v>
      </c>
      <c r="Q47" s="90">
        <v>20748.295487581698</v>
      </c>
      <c r="R47" s="90">
        <v>20748.295487581698</v>
      </c>
      <c r="S47" s="90">
        <v>20748.295487581698</v>
      </c>
      <c r="T47" s="87">
        <v>234573.15605490192</v>
      </c>
      <c r="V47" s="64">
        <f t="shared" ref="V47:V58" si="5">SUMPRODUCT($H$3:$S$3,H47:S47)</f>
        <v>69253.458820915024</v>
      </c>
    </row>
    <row r="48" spans="1:22" outlineLevel="1" x14ac:dyDescent="0.2">
      <c r="C48" s="82" t="s">
        <v>72</v>
      </c>
      <c r="F48" s="113">
        <v>0.02</v>
      </c>
      <c r="G48" s="114" t="s">
        <v>73</v>
      </c>
      <c r="H48" s="90">
        <v>6952.1429487931546</v>
      </c>
      <c r="I48" s="90">
        <v>6204.8472158585064</v>
      </c>
      <c r="J48" s="90">
        <v>7658.0594954239996</v>
      </c>
      <c r="K48" s="90">
        <v>8040.9717321595317</v>
      </c>
      <c r="L48" s="90">
        <v>8711.3722118405294</v>
      </c>
      <c r="M48" s="90">
        <v>8549.2748404126178</v>
      </c>
      <c r="N48" s="90">
        <v>9230.4368872133382</v>
      </c>
      <c r="O48" s="90">
        <v>9144.2723982643602</v>
      </c>
      <c r="P48" s="90">
        <v>9647.724661789196</v>
      </c>
      <c r="Q48" s="90">
        <v>10351.890642417922</v>
      </c>
      <c r="R48" s="90">
        <v>10564.799198564053</v>
      </c>
      <c r="S48" s="90">
        <v>11726.634420075445</v>
      </c>
      <c r="T48" s="87">
        <v>106782.42665281265</v>
      </c>
      <c r="V48" s="64">
        <f t="shared" si="5"/>
        <v>28856.02139223519</v>
      </c>
    </row>
    <row r="49" spans="1:22" outlineLevel="1" x14ac:dyDescent="0.2">
      <c r="C49" s="82" t="s">
        <v>128</v>
      </c>
      <c r="F49" s="113"/>
      <c r="G49" s="114"/>
      <c r="H49" s="90">
        <v>0</v>
      </c>
      <c r="I49" s="90">
        <v>0</v>
      </c>
      <c r="J49" s="90">
        <v>0</v>
      </c>
      <c r="K49" s="90">
        <v>0</v>
      </c>
      <c r="L49" s="90">
        <v>0</v>
      </c>
      <c r="M49" s="90">
        <v>0</v>
      </c>
      <c r="N49" s="90">
        <v>0</v>
      </c>
      <c r="O49" s="90">
        <v>3206.6225165562914</v>
      </c>
      <c r="P49" s="90">
        <v>4011.9205298013244</v>
      </c>
      <c r="Q49" s="90">
        <v>5461.4569536423842</v>
      </c>
      <c r="R49" s="90">
        <v>8070.622516556291</v>
      </c>
      <c r="S49" s="90">
        <v>12767.120529801325</v>
      </c>
      <c r="T49" s="87">
        <v>33517.743046357617</v>
      </c>
      <c r="V49" s="64">
        <f t="shared" si="5"/>
        <v>0</v>
      </c>
    </row>
    <row r="50" spans="1:22" outlineLevel="1" x14ac:dyDescent="0.2">
      <c r="C50" s="82" t="s">
        <v>38</v>
      </c>
      <c r="F50" s="113">
        <v>1E-3</v>
      </c>
      <c r="G50" s="114" t="s">
        <v>74</v>
      </c>
      <c r="H50" s="90">
        <v>448.10560392399219</v>
      </c>
      <c r="I50" s="90">
        <v>409.27641256441774</v>
      </c>
      <c r="J50" s="90">
        <v>484.78474909370783</v>
      </c>
      <c r="K50" s="90">
        <v>511.85037770290472</v>
      </c>
      <c r="L50" s="90">
        <v>547.00727345196094</v>
      </c>
      <c r="M50" s="90">
        <v>538.92936671566872</v>
      </c>
      <c r="N50" s="90">
        <v>574.66614426183514</v>
      </c>
      <c r="O50" s="90">
        <v>570.60228686018468</v>
      </c>
      <c r="P50" s="90">
        <v>597.21070533091211</v>
      </c>
      <c r="Q50" s="90">
        <v>637.64339288224585</v>
      </c>
      <c r="R50" s="90">
        <v>649.39037751468061</v>
      </c>
      <c r="S50" s="90">
        <v>710.3672678564111</v>
      </c>
      <c r="T50" s="87">
        <v>6679.8339581589216</v>
      </c>
      <c r="V50" s="64">
        <f t="shared" si="5"/>
        <v>1854.0171432850225</v>
      </c>
    </row>
    <row r="51" spans="1:22" outlineLevel="1" x14ac:dyDescent="0.2">
      <c r="C51" s="82" t="s">
        <v>39</v>
      </c>
      <c r="F51" s="113">
        <v>6.9999999999999999E-4</v>
      </c>
      <c r="G51" s="114" t="s">
        <v>74</v>
      </c>
      <c r="H51" s="90">
        <v>313.67392274679452</v>
      </c>
      <c r="I51" s="90">
        <v>286.49348879509245</v>
      </c>
      <c r="J51" s="90">
        <v>339.34932436559546</v>
      </c>
      <c r="K51" s="90">
        <v>358.29526439203329</v>
      </c>
      <c r="L51" s="90">
        <v>382.90509141637261</v>
      </c>
      <c r="M51" s="90">
        <v>377.2505567009681</v>
      </c>
      <c r="N51" s="90">
        <v>402.26630098328462</v>
      </c>
      <c r="O51" s="90">
        <v>399.42160080212926</v>
      </c>
      <c r="P51" s="90">
        <v>418.0474937316385</v>
      </c>
      <c r="Q51" s="90">
        <v>446.35037501757205</v>
      </c>
      <c r="R51" s="90">
        <v>454.5732642602764</v>
      </c>
      <c r="S51" s="90">
        <v>497.25708749948774</v>
      </c>
      <c r="T51" s="87">
        <v>4675.8837707112452</v>
      </c>
      <c r="V51" s="64">
        <f t="shared" si="5"/>
        <v>1297.8120002995156</v>
      </c>
    </row>
    <row r="52" spans="1:22" outlineLevel="1" x14ac:dyDescent="0.2">
      <c r="C52" s="82" t="s">
        <v>75</v>
      </c>
      <c r="F52" s="113"/>
      <c r="G52" s="114"/>
      <c r="H52" s="90">
        <v>1409.1069182389938</v>
      </c>
      <c r="I52" s="90">
        <v>1427.0573248407643</v>
      </c>
      <c r="J52" s="90">
        <v>1490.3414634146341</v>
      </c>
      <c r="K52" s="90">
        <v>2555.5229344729346</v>
      </c>
      <c r="L52" s="90">
        <v>2842.5471612330894</v>
      </c>
      <c r="M52" s="90">
        <v>4903.3201446280982</v>
      </c>
      <c r="N52" s="90">
        <v>4617.8988186954284</v>
      </c>
      <c r="O52" s="90">
        <v>4566.3021838496688</v>
      </c>
      <c r="P52" s="90">
        <v>4566.3021838496688</v>
      </c>
      <c r="Q52" s="90">
        <v>4566.3021838496688</v>
      </c>
      <c r="R52" s="90">
        <v>4566.3021838496688</v>
      </c>
      <c r="S52" s="90">
        <v>4566.3021838496688</v>
      </c>
      <c r="T52" s="87">
        <v>42077.305684772291</v>
      </c>
      <c r="V52" s="64">
        <f t="shared" si="5"/>
        <v>6882.0286409673263</v>
      </c>
    </row>
    <row r="53" spans="1:22" outlineLevel="1" x14ac:dyDescent="0.2">
      <c r="C53" s="82" t="s">
        <v>76</v>
      </c>
      <c r="H53" s="90">
        <v>3558.2408683904036</v>
      </c>
      <c r="I53" s="90">
        <v>4302.7094866713851</v>
      </c>
      <c r="J53" s="90">
        <v>3683.5550027100271</v>
      </c>
      <c r="K53" s="90">
        <v>3780.5807977207969</v>
      </c>
      <c r="L53" s="90">
        <v>7335.0886662231078</v>
      </c>
      <c r="M53" s="90">
        <v>3757.6943806818181</v>
      </c>
      <c r="N53" s="90">
        <v>3577.4189435028256</v>
      </c>
      <c r="O53" s="90">
        <v>3737.1183910614536</v>
      </c>
      <c r="P53" s="90">
        <v>3536.5108044692738</v>
      </c>
      <c r="Q53" s="90">
        <v>3864.2672067039107</v>
      </c>
      <c r="R53" s="90">
        <v>3539.4350670391063</v>
      </c>
      <c r="S53" s="90">
        <v>3700.4109553072626</v>
      </c>
      <c r="T53" s="87">
        <v>48373.030570481373</v>
      </c>
      <c r="V53" s="64">
        <f t="shared" si="5"/>
        <v>15325.086155492612</v>
      </c>
    </row>
    <row r="54" spans="1:22" outlineLevel="1" x14ac:dyDescent="0.2">
      <c r="C54" s="82" t="s">
        <v>77</v>
      </c>
      <c r="H54" s="90">
        <v>33394.496441908523</v>
      </c>
      <c r="I54" s="90">
        <v>33394.496441908523</v>
      </c>
      <c r="J54" s="90">
        <v>34287.459404871486</v>
      </c>
      <c r="K54" s="90">
        <v>34298.778614289185</v>
      </c>
      <c r="L54" s="90">
        <v>34044.334169844726</v>
      </c>
      <c r="M54" s="90">
        <v>37881.741577252142</v>
      </c>
      <c r="N54" s="90">
        <v>38339.148984659543</v>
      </c>
      <c r="O54" s="90">
        <v>40572.926762437324</v>
      </c>
      <c r="P54" s="90">
        <v>40572.926762437324</v>
      </c>
      <c r="Q54" s="90">
        <v>40572.926762437324</v>
      </c>
      <c r="R54" s="90">
        <v>40572.926762437324</v>
      </c>
      <c r="S54" s="90">
        <v>40572.926762437324</v>
      </c>
      <c r="T54" s="87">
        <v>448505.08944692079</v>
      </c>
      <c r="V54" s="64">
        <f t="shared" si="5"/>
        <v>135375.23090297772</v>
      </c>
    </row>
    <row r="55" spans="1:22" outlineLevel="1" x14ac:dyDescent="0.2">
      <c r="C55" s="82" t="s">
        <v>37</v>
      </c>
      <c r="H55" s="90">
        <v>4363.7309803921571</v>
      </c>
      <c r="I55" s="90">
        <v>4363.7309803921571</v>
      </c>
      <c r="J55" s="90">
        <v>4363.7309803921571</v>
      </c>
      <c r="K55" s="90">
        <v>4363.7309803921571</v>
      </c>
      <c r="L55" s="90">
        <v>4363.7309803921571</v>
      </c>
      <c r="M55" s="90">
        <v>4363.7309803921571</v>
      </c>
      <c r="N55" s="90">
        <v>4363.7309803921571</v>
      </c>
      <c r="O55" s="90">
        <v>4363.7309803921571</v>
      </c>
      <c r="P55" s="90">
        <v>4363.7309803921571</v>
      </c>
      <c r="Q55" s="90">
        <v>4363.7309803921571</v>
      </c>
      <c r="R55" s="90">
        <v>4363.7309803921571</v>
      </c>
      <c r="S55" s="90">
        <v>4363.7309803921571</v>
      </c>
      <c r="T55" s="87">
        <v>52364.771764705896</v>
      </c>
      <c r="V55" s="64">
        <f t="shared" si="5"/>
        <v>17454.923921568628</v>
      </c>
    </row>
    <row r="56" spans="1:22" s="84" customFormat="1" x14ac:dyDescent="0.2">
      <c r="A56" s="84" t="s">
        <v>78</v>
      </c>
      <c r="D56" s="107"/>
      <c r="E56" s="108"/>
      <c r="F56" s="85"/>
      <c r="G56" s="85"/>
      <c r="H56" s="87">
        <v>65818.10768439401</v>
      </c>
      <c r="I56" s="87">
        <v>65767.221351030836</v>
      </c>
      <c r="J56" s="87">
        <v>70721.890420271608</v>
      </c>
      <c r="K56" s="87">
        <v>73991.359522044557</v>
      </c>
      <c r="L56" s="87">
        <v>78308.61437531696</v>
      </c>
      <c r="M56" s="87">
        <v>81120.237334365156</v>
      </c>
      <c r="N56" s="87">
        <v>81853.862547290104</v>
      </c>
      <c r="O56" s="87">
        <v>87309.29260780527</v>
      </c>
      <c r="P56" s="87">
        <v>88462.6696093832</v>
      </c>
      <c r="Q56" s="87">
        <v>91012.863984924872</v>
      </c>
      <c r="R56" s="87">
        <v>93530.075838195262</v>
      </c>
      <c r="S56" s="87">
        <v>99653.045674800771</v>
      </c>
      <c r="T56" s="87">
        <v>977549.24094982259</v>
      </c>
      <c r="V56" s="64">
        <f t="shared" si="5"/>
        <v>276298.57897774101</v>
      </c>
    </row>
    <row r="57" spans="1:22" x14ac:dyDescent="0.2"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V57" s="84"/>
    </row>
    <row r="58" spans="1:22" s="84" customFormat="1" x14ac:dyDescent="0.2">
      <c r="A58" s="84" t="s">
        <v>15</v>
      </c>
      <c r="D58" s="107"/>
      <c r="E58" s="108"/>
      <c r="F58" s="85"/>
      <c r="G58" s="85"/>
      <c r="H58" s="87">
        <v>58782.563728130583</v>
      </c>
      <c r="I58" s="87">
        <v>48407.73394098258</v>
      </c>
      <c r="J58" s="87">
        <v>63564.761497330444</v>
      </c>
      <c r="K58" s="87">
        <v>71377.047715574663</v>
      </c>
      <c r="L58" s="87">
        <v>76626.416113375672</v>
      </c>
      <c r="M58" s="87">
        <v>71804.08915706088</v>
      </c>
      <c r="N58" s="87">
        <v>80801.763239221938</v>
      </c>
      <c r="O58" s="87">
        <v>74442.08847022774</v>
      </c>
      <c r="P58" s="87">
        <v>80620.752679272628</v>
      </c>
      <c r="Q58" s="87">
        <v>90909.019658027435</v>
      </c>
      <c r="R58" s="87">
        <v>91861.168023876977</v>
      </c>
      <c r="S58" s="87">
        <v>102365.52928178791</v>
      </c>
      <c r="T58" s="87">
        <v>911562.93350486923</v>
      </c>
      <c r="V58" s="64">
        <f t="shared" si="5"/>
        <v>242132.10688201827</v>
      </c>
    </row>
    <row r="59" spans="1:22" x14ac:dyDescent="0.2">
      <c r="H59" s="115">
        <v>0.13118015756415602</v>
      </c>
      <c r="I59" s="115">
        <v>0.1182763835268994</v>
      </c>
      <c r="J59" s="115">
        <v>0.13111955690884061</v>
      </c>
      <c r="K59" s="115">
        <v>0.13944904766096378</v>
      </c>
      <c r="L59" s="115">
        <v>0.14008299310137992</v>
      </c>
      <c r="M59" s="115">
        <v>0.13323469380532696</v>
      </c>
      <c r="N59" s="115">
        <v>0.14060644436086048</v>
      </c>
      <c r="O59" s="115">
        <v>0.13046230305149192</v>
      </c>
      <c r="P59" s="115">
        <v>0.13499549147331674</v>
      </c>
      <c r="Q59" s="115">
        <v>0.14257031543462678</v>
      </c>
      <c r="R59" s="115">
        <v>0.14145754419005122</v>
      </c>
      <c r="S59" s="115">
        <v>0.14410226077939081</v>
      </c>
      <c r="T59" s="115">
        <v>0.13646490904036063</v>
      </c>
    </row>
    <row r="60" spans="1:22" x14ac:dyDescent="0.2">
      <c r="A60" s="116" t="s">
        <v>79</v>
      </c>
    </row>
    <row r="61" spans="1:22" x14ac:dyDescent="0.2">
      <c r="V61" s="117"/>
    </row>
    <row r="62" spans="1:22" x14ac:dyDescent="0.2">
      <c r="B62" s="82" t="s">
        <v>80</v>
      </c>
      <c r="I62" s="115"/>
      <c r="J62" s="115"/>
      <c r="K62" s="115"/>
      <c r="L62" s="115"/>
      <c r="V62" s="64">
        <f t="shared" ref="V62:V83" si="6">SUMPRODUCT($H$3:$S$3,H62:S62)</f>
        <v>0</v>
      </c>
    </row>
    <row r="63" spans="1:22" x14ac:dyDescent="0.2">
      <c r="B63" s="102"/>
      <c r="C63" s="82" t="s">
        <v>81</v>
      </c>
      <c r="H63" s="90">
        <v>552227</v>
      </c>
      <c r="I63" s="90">
        <v>361230.6039239922</v>
      </c>
      <c r="J63" s="90">
        <v>322401.41256441775</v>
      </c>
      <c r="K63" s="90">
        <v>397909.74909370783</v>
      </c>
      <c r="L63" s="90">
        <v>417805.71779640467</v>
      </c>
      <c r="M63" s="90">
        <v>452639.4621439859</v>
      </c>
      <c r="N63" s="90">
        <v>444216.94669706747</v>
      </c>
      <c r="O63" s="90">
        <v>479609.85782508744</v>
      </c>
      <c r="P63" s="90">
        <v>475132.78498451167</v>
      </c>
      <c r="Q63" s="90">
        <v>501291.96590750292</v>
      </c>
      <c r="R63" s="90">
        <v>537880.1523586174</v>
      </c>
      <c r="S63" s="90">
        <v>548942.79691062612</v>
      </c>
      <c r="T63" s="87">
        <v>5491288.4502059212</v>
      </c>
      <c r="V63" s="64">
        <f t="shared" si="6"/>
        <v>1633768.765582118</v>
      </c>
    </row>
    <row r="64" spans="1:22" x14ac:dyDescent="0.2">
      <c r="C64" s="82" t="s">
        <v>82</v>
      </c>
      <c r="H64" s="90"/>
      <c r="I64" s="90">
        <v>86874.999999999985</v>
      </c>
      <c r="J64" s="90">
        <v>86874.999999999985</v>
      </c>
      <c r="K64" s="90">
        <v>86874.999999999985</v>
      </c>
      <c r="L64" s="90">
        <v>86874.999999999985</v>
      </c>
      <c r="M64" s="90">
        <v>86874.999999999985</v>
      </c>
      <c r="N64" s="90">
        <v>86874.999999999985</v>
      </c>
      <c r="O64" s="90">
        <v>86874.999999999985</v>
      </c>
      <c r="P64" s="90">
        <v>86874.999999999985</v>
      </c>
      <c r="Q64" s="90">
        <v>86874.999999999985</v>
      </c>
      <c r="R64" s="90">
        <v>86874.999999999985</v>
      </c>
      <c r="S64" s="90">
        <v>86874.999999999985</v>
      </c>
      <c r="T64" s="87">
        <v>955624.99999999988</v>
      </c>
      <c r="V64" s="64">
        <f t="shared" si="6"/>
        <v>260624.99999999994</v>
      </c>
    </row>
    <row r="65" spans="2:22" x14ac:dyDescent="0.2">
      <c r="C65" s="82" t="s">
        <v>126</v>
      </c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87">
        <v>0</v>
      </c>
      <c r="V65" s="64">
        <f t="shared" si="6"/>
        <v>0</v>
      </c>
    </row>
    <row r="66" spans="2:22" s="84" customFormat="1" x14ac:dyDescent="0.2">
      <c r="B66" s="84" t="s">
        <v>83</v>
      </c>
      <c r="D66" s="107"/>
      <c r="E66" s="108"/>
      <c r="F66" s="85"/>
      <c r="G66" s="85"/>
      <c r="H66" s="87">
        <v>552227</v>
      </c>
      <c r="I66" s="87">
        <v>448105.6039239922</v>
      </c>
      <c r="J66" s="87">
        <v>409276.41256441775</v>
      </c>
      <c r="K66" s="87">
        <v>484784.74909370783</v>
      </c>
      <c r="L66" s="87">
        <v>504680.71779640467</v>
      </c>
      <c r="M66" s="87">
        <v>539514.4621439859</v>
      </c>
      <c r="N66" s="87">
        <v>531091.94669706747</v>
      </c>
      <c r="O66" s="87">
        <v>566484.85782508738</v>
      </c>
      <c r="P66" s="87">
        <v>562007.78498451167</v>
      </c>
      <c r="Q66" s="87">
        <v>588166.96590750292</v>
      </c>
      <c r="R66" s="87">
        <v>624755.1523586174</v>
      </c>
      <c r="S66" s="87">
        <v>635817.79691062612</v>
      </c>
      <c r="T66" s="87">
        <v>6446913.4502059212</v>
      </c>
      <c r="V66" s="64">
        <f t="shared" si="6"/>
        <v>1894393.765582118</v>
      </c>
    </row>
    <row r="67" spans="2:22" x14ac:dyDescent="0.2">
      <c r="B67" s="82" t="s">
        <v>84</v>
      </c>
      <c r="H67" s="90"/>
      <c r="I67" s="115"/>
      <c r="J67" s="115"/>
      <c r="K67" s="115"/>
      <c r="L67" s="115"/>
      <c r="M67" s="115"/>
      <c r="N67" s="90"/>
      <c r="O67" s="90"/>
      <c r="P67" s="90"/>
      <c r="Q67" s="90"/>
      <c r="R67" s="90"/>
      <c r="S67" s="90"/>
      <c r="V67" s="64">
        <f t="shared" si="6"/>
        <v>0</v>
      </c>
    </row>
    <row r="68" spans="2:22" x14ac:dyDescent="0.2">
      <c r="C68" s="82" t="s">
        <v>85</v>
      </c>
      <c r="H68" s="90">
        <v>283292.45099999994</v>
      </c>
      <c r="I68" s="90">
        <v>237978.72186512605</v>
      </c>
      <c r="J68" s="90">
        <v>212398.05059743841</v>
      </c>
      <c r="K68" s="90">
        <v>262142.9427029347</v>
      </c>
      <c r="L68" s="90">
        <v>275250.40688427142</v>
      </c>
      <c r="M68" s="90">
        <v>298198.87766045792</v>
      </c>
      <c r="N68" s="90">
        <v>292650.12448402803</v>
      </c>
      <c r="O68" s="90">
        <v>315966.97433516762</v>
      </c>
      <c r="P68" s="90">
        <v>313017.47874779627</v>
      </c>
      <c r="Q68" s="90">
        <v>330251.14713986294</v>
      </c>
      <c r="R68" s="90">
        <v>354355.44437385711</v>
      </c>
      <c r="S68" s="90">
        <v>361643.51460472046</v>
      </c>
      <c r="T68" s="87">
        <v>3537146.1343956613</v>
      </c>
      <c r="V68" s="64">
        <f t="shared" si="6"/>
        <v>995812.16616549913</v>
      </c>
    </row>
    <row r="69" spans="2:22" x14ac:dyDescent="0.2">
      <c r="C69" s="82" t="s">
        <v>86</v>
      </c>
      <c r="F69" s="111">
        <v>7.0000000000000007E-2</v>
      </c>
      <c r="G69" s="114" t="s">
        <v>87</v>
      </c>
      <c r="H69" s="90"/>
      <c r="I69" s="90">
        <v>24332.500320776042</v>
      </c>
      <c r="J69" s="90">
        <v>21716.965255504772</v>
      </c>
      <c r="K69" s="90">
        <v>26803.208233984002</v>
      </c>
      <c r="L69" s="90">
        <v>28143.401062558365</v>
      </c>
      <c r="M69" s="90">
        <v>30489.802741441854</v>
      </c>
      <c r="N69" s="90">
        <v>29922.461941444166</v>
      </c>
      <c r="O69" s="90">
        <v>32306.529105246689</v>
      </c>
      <c r="P69" s="90">
        <v>32004.953393925261</v>
      </c>
      <c r="Q69" s="90">
        <v>33767.036316262194</v>
      </c>
      <c r="R69" s="90">
        <v>36231.617248462731</v>
      </c>
      <c r="S69" s="90">
        <v>36976.797194974191</v>
      </c>
      <c r="T69" s="87">
        <v>332695.2728145803</v>
      </c>
      <c r="V69" s="64">
        <f t="shared" si="6"/>
        <v>72852.673810264809</v>
      </c>
    </row>
    <row r="70" spans="2:22" outlineLevel="1" x14ac:dyDescent="0.2">
      <c r="D70" s="82" t="s">
        <v>88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87">
        <v>0</v>
      </c>
      <c r="V70" s="64">
        <f t="shared" si="6"/>
        <v>0</v>
      </c>
    </row>
    <row r="71" spans="2:22" outlineLevel="1" x14ac:dyDescent="0.2">
      <c r="D71" s="82" t="s">
        <v>89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87">
        <v>0</v>
      </c>
      <c r="V71" s="64">
        <f t="shared" si="6"/>
        <v>0</v>
      </c>
    </row>
    <row r="72" spans="2:22" outlineLevel="1" x14ac:dyDescent="0.2">
      <c r="D72" s="82" t="s">
        <v>90</v>
      </c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87">
        <v>0</v>
      </c>
      <c r="V72" s="64">
        <f t="shared" si="6"/>
        <v>0</v>
      </c>
    </row>
    <row r="73" spans="2:22" outlineLevel="1" x14ac:dyDescent="0.2">
      <c r="D73" s="82" t="s">
        <v>91</v>
      </c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87">
        <v>0</v>
      </c>
      <c r="V73" s="64">
        <f t="shared" si="6"/>
        <v>0</v>
      </c>
    </row>
    <row r="74" spans="2:22" x14ac:dyDescent="0.2">
      <c r="C74" s="82" t="s">
        <v>82</v>
      </c>
      <c r="F74" s="111">
        <v>0.7</v>
      </c>
      <c r="H74" s="90">
        <v>39528.124999999993</v>
      </c>
      <c r="I74" s="90">
        <v>39528.124999999993</v>
      </c>
      <c r="J74" s="90">
        <v>39528.124999999993</v>
      </c>
      <c r="K74" s="90">
        <v>39528.124999999993</v>
      </c>
      <c r="L74" s="90">
        <v>39528.124999999993</v>
      </c>
      <c r="M74" s="90">
        <v>39528.124999999993</v>
      </c>
      <c r="N74" s="90">
        <v>39528.124999999993</v>
      </c>
      <c r="O74" s="90">
        <v>39528.124999999993</v>
      </c>
      <c r="P74" s="90">
        <v>39528.124999999993</v>
      </c>
      <c r="Q74" s="90">
        <v>39528.124999999993</v>
      </c>
      <c r="R74" s="90">
        <v>39528.124999999993</v>
      </c>
      <c r="S74" s="90">
        <v>39528.124999999993</v>
      </c>
      <c r="T74" s="87">
        <v>474337.49999999994</v>
      </c>
      <c r="V74" s="64">
        <f t="shared" si="6"/>
        <v>158112.49999999997</v>
      </c>
    </row>
    <row r="75" spans="2:22" x14ac:dyDescent="0.2">
      <c r="C75" s="82" t="s">
        <v>126</v>
      </c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87">
        <v>0</v>
      </c>
      <c r="V75" s="64">
        <f t="shared" si="6"/>
        <v>0</v>
      </c>
    </row>
    <row r="76" spans="2:22" s="84" customFormat="1" x14ac:dyDescent="0.2">
      <c r="B76" s="84" t="s">
        <v>92</v>
      </c>
      <c r="D76" s="107"/>
      <c r="E76" s="108"/>
      <c r="F76" s="85"/>
      <c r="G76" s="85"/>
      <c r="H76" s="87">
        <v>322820.57599999994</v>
      </c>
      <c r="I76" s="87">
        <v>301839.34718590206</v>
      </c>
      <c r="J76" s="87">
        <v>273643.14085294318</v>
      </c>
      <c r="K76" s="87">
        <v>328474.27593691868</v>
      </c>
      <c r="L76" s="87">
        <v>342921.93294682977</v>
      </c>
      <c r="M76" s="87">
        <v>368216.80540189979</v>
      </c>
      <c r="N76" s="87">
        <v>362100.71142547217</v>
      </c>
      <c r="O76" s="87">
        <v>387801.62844041432</v>
      </c>
      <c r="P76" s="87">
        <v>384550.55714172154</v>
      </c>
      <c r="Q76" s="87">
        <v>403546.30845612515</v>
      </c>
      <c r="R76" s="87">
        <v>430115.18662231986</v>
      </c>
      <c r="S76" s="87">
        <v>438148.43679969467</v>
      </c>
      <c r="T76" s="87">
        <v>4344178.9072102411</v>
      </c>
      <c r="V76" s="64">
        <f t="shared" si="6"/>
        <v>1226777.3399757638</v>
      </c>
    </row>
    <row r="77" spans="2:22" x14ac:dyDescent="0.2">
      <c r="B77" s="82" t="s">
        <v>93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V77" s="64">
        <f t="shared" si="6"/>
        <v>0</v>
      </c>
    </row>
    <row r="78" spans="2:22" x14ac:dyDescent="0.2">
      <c r="C78" s="82" t="s">
        <v>71</v>
      </c>
      <c r="H78" s="90">
        <v>16755</v>
      </c>
      <c r="I78" s="90">
        <v>15378.609999999999</v>
      </c>
      <c r="J78" s="90">
        <v>15378.609999999999</v>
      </c>
      <c r="K78" s="90">
        <v>18414.61</v>
      </c>
      <c r="L78" s="90">
        <v>20081.62882091503</v>
      </c>
      <c r="M78" s="90">
        <v>20081.62882091503</v>
      </c>
      <c r="N78" s="90">
        <v>20748.295487581698</v>
      </c>
      <c r="O78" s="90">
        <v>20748.295487581698</v>
      </c>
      <c r="P78" s="90">
        <v>20748.295487581698</v>
      </c>
      <c r="Q78" s="90">
        <v>20748.295487581698</v>
      </c>
      <c r="R78" s="90">
        <v>20748.295487581698</v>
      </c>
      <c r="S78" s="90">
        <v>20748.295487581698</v>
      </c>
      <c r="T78" s="87">
        <v>230579.86056732023</v>
      </c>
      <c r="V78" s="64">
        <f t="shared" si="6"/>
        <v>65926.83</v>
      </c>
    </row>
    <row r="79" spans="2:22" hidden="1" x14ac:dyDescent="0.2">
      <c r="C79" s="82" t="s">
        <v>94</v>
      </c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87">
        <v>0</v>
      </c>
      <c r="V79" s="64">
        <f t="shared" si="6"/>
        <v>0</v>
      </c>
    </row>
    <row r="80" spans="2:22" hidden="1" x14ac:dyDescent="0.2">
      <c r="C80" s="82" t="s">
        <v>95</v>
      </c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87">
        <v>0</v>
      </c>
      <c r="V80" s="64">
        <f t="shared" si="6"/>
        <v>0</v>
      </c>
    </row>
    <row r="81" spans="1:22" x14ac:dyDescent="0.2">
      <c r="C81" s="82" t="s">
        <v>72</v>
      </c>
      <c r="H81" s="90">
        <v>6952.1429487931546</v>
      </c>
      <c r="I81" s="90">
        <v>6204.8472158585064</v>
      </c>
      <c r="J81" s="90">
        <v>7658.0594954239996</v>
      </c>
      <c r="K81" s="90">
        <v>8040.9717321595317</v>
      </c>
      <c r="L81" s="90">
        <v>8711.3722118405294</v>
      </c>
      <c r="M81" s="90">
        <v>8549.2748404126178</v>
      </c>
      <c r="N81" s="90">
        <v>9230.4368872133382</v>
      </c>
      <c r="O81" s="90">
        <v>12350.894914820652</v>
      </c>
      <c r="P81" s="90">
        <v>13659.64519159052</v>
      </c>
      <c r="Q81" s="90">
        <v>15813.347596060306</v>
      </c>
      <c r="R81" s="90">
        <v>18635.421715120345</v>
      </c>
      <c r="S81" s="90">
        <v>24493.754949876769</v>
      </c>
      <c r="T81" s="87">
        <v>140300.16969917028</v>
      </c>
      <c r="V81" s="64">
        <f t="shared" si="6"/>
        <v>28856.02139223519</v>
      </c>
    </row>
    <row r="82" spans="1:22" x14ac:dyDescent="0.2">
      <c r="C82" s="82" t="s">
        <v>96</v>
      </c>
      <c r="H82" s="90">
        <v>39123.623755208704</v>
      </c>
      <c r="I82" s="90">
        <v>39820.033154780183</v>
      </c>
      <c r="J82" s="90">
        <v>40285.489944455447</v>
      </c>
      <c r="K82" s="90">
        <v>41505.027988577858</v>
      </c>
      <c r="L82" s="90">
        <v>45151.882362169257</v>
      </c>
      <c r="M82" s="90">
        <v>47458.936025978692</v>
      </c>
      <c r="N82" s="90">
        <v>47511.399192102916</v>
      </c>
      <c r="O82" s="90">
        <v>49846.371225010764</v>
      </c>
      <c r="P82" s="90">
        <v>49690.997949818819</v>
      </c>
      <c r="Q82" s="90">
        <v>50087.489920890723</v>
      </c>
      <c r="R82" s="90">
        <v>49782.627655101052</v>
      </c>
      <c r="S82" s="90">
        <v>50047.264256950155</v>
      </c>
      <c r="T82" s="87">
        <v>550311.14343104453</v>
      </c>
      <c r="V82" s="64">
        <f t="shared" si="6"/>
        <v>160734.17484302219</v>
      </c>
    </row>
    <row r="83" spans="1:22" s="84" customFormat="1" x14ac:dyDescent="0.2">
      <c r="B83" s="84" t="s">
        <v>97</v>
      </c>
      <c r="D83" s="107"/>
      <c r="E83" s="108"/>
      <c r="F83" s="85"/>
      <c r="G83" s="85"/>
      <c r="H83" s="87">
        <v>62830.766704001857</v>
      </c>
      <c r="I83" s="87">
        <v>61403.49037063869</v>
      </c>
      <c r="J83" s="87">
        <v>63322.15943987944</v>
      </c>
      <c r="K83" s="87">
        <v>67960.609720737382</v>
      </c>
      <c r="L83" s="87">
        <v>73944.883394924807</v>
      </c>
      <c r="M83" s="87">
        <v>76089.839687306347</v>
      </c>
      <c r="N83" s="87">
        <v>77490.131566897951</v>
      </c>
      <c r="O83" s="87">
        <v>82945.561627413117</v>
      </c>
      <c r="P83" s="87">
        <v>84098.938628991033</v>
      </c>
      <c r="Q83" s="87">
        <v>86649.133004532719</v>
      </c>
      <c r="R83" s="87">
        <v>89166.344857803095</v>
      </c>
      <c r="S83" s="87">
        <v>95289.314694408618</v>
      </c>
      <c r="T83" s="87">
        <v>921191.17369753495</v>
      </c>
      <c r="V83" s="64">
        <f t="shared" si="6"/>
        <v>255517.02623525736</v>
      </c>
    </row>
    <row r="84" spans="1:22" x14ac:dyDescent="0.2"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</row>
    <row r="85" spans="1:22" x14ac:dyDescent="0.2">
      <c r="A85" s="84" t="s">
        <v>98</v>
      </c>
      <c r="B85" s="84"/>
      <c r="C85" s="84"/>
      <c r="D85" s="107"/>
      <c r="E85" s="108"/>
      <c r="F85" s="85"/>
      <c r="G85" s="85"/>
      <c r="H85" s="87">
        <v>166575.65729599819</v>
      </c>
      <c r="I85" s="87">
        <v>84862.766367451433</v>
      </c>
      <c r="J85" s="87">
        <v>72311.112271595135</v>
      </c>
      <c r="K85" s="87">
        <v>88349.863436051761</v>
      </c>
      <c r="L85" s="87">
        <v>87813.901454650098</v>
      </c>
      <c r="M85" s="87">
        <v>95207.817054779764</v>
      </c>
      <c r="N85" s="87">
        <v>91501.103704697351</v>
      </c>
      <c r="O85" s="87">
        <v>95737.667757259944</v>
      </c>
      <c r="P85" s="87">
        <v>93358.2892137991</v>
      </c>
      <c r="Q85" s="87">
        <v>97971.524446845055</v>
      </c>
      <c r="R85" s="87">
        <v>105473.62087849445</v>
      </c>
      <c r="S85" s="87">
        <v>102380.04541652283</v>
      </c>
      <c r="T85" s="87">
        <v>1181543.3692981452</v>
      </c>
      <c r="V85" s="64">
        <f t="shared" ref="V85" si="7">SUMPRODUCT($H$3:$S$3,H85:S85)</f>
        <v>412099.39937109652</v>
      </c>
    </row>
    <row r="87" spans="1:22" x14ac:dyDescent="0.2">
      <c r="A87" s="82" t="s">
        <v>99</v>
      </c>
      <c r="H87" s="90"/>
      <c r="I87" s="120">
        <v>166575.65729599819</v>
      </c>
      <c r="J87" s="120">
        <v>251438.42366344962</v>
      </c>
      <c r="K87" s="120">
        <v>323749.53593504475</v>
      </c>
      <c r="L87" s="120">
        <v>412099.39937109652</v>
      </c>
      <c r="M87" s="120">
        <v>499913.30082574661</v>
      </c>
      <c r="N87" s="120">
        <v>595121.11788052635</v>
      </c>
      <c r="O87" s="120">
        <v>686622.22158522368</v>
      </c>
      <c r="P87" s="120">
        <v>782359.8893424836</v>
      </c>
      <c r="Q87" s="120">
        <v>875718.17855628266</v>
      </c>
      <c r="R87" s="120">
        <v>973689.70300312771</v>
      </c>
      <c r="S87" s="120">
        <v>1079163.3238816222</v>
      </c>
      <c r="T87" s="87">
        <v>0</v>
      </c>
      <c r="V87" s="121">
        <f>H87</f>
        <v>0</v>
      </c>
    </row>
    <row r="88" spans="1:22" x14ac:dyDescent="0.2">
      <c r="A88" s="82" t="s">
        <v>100</v>
      </c>
      <c r="H88" s="120">
        <v>166575.65729599819</v>
      </c>
      <c r="I88" s="120">
        <v>84862.766367451433</v>
      </c>
      <c r="J88" s="120">
        <v>72311.112271595135</v>
      </c>
      <c r="K88" s="120">
        <v>88349.863436051761</v>
      </c>
      <c r="L88" s="120">
        <v>87813.901454650098</v>
      </c>
      <c r="M88" s="120">
        <v>95207.817054779764</v>
      </c>
      <c r="N88" s="120">
        <v>91501.103704697351</v>
      </c>
      <c r="O88" s="120">
        <v>95737.667757259944</v>
      </c>
      <c r="P88" s="120">
        <v>93358.2892137991</v>
      </c>
      <c r="Q88" s="120">
        <v>97971.524446845055</v>
      </c>
      <c r="R88" s="120">
        <v>105473.62087849445</v>
      </c>
      <c r="S88" s="120">
        <v>102380.04541652283</v>
      </c>
      <c r="T88" s="120">
        <v>1181543.3692981452</v>
      </c>
      <c r="V88" s="64">
        <f t="shared" ref="V88" si="8">SUMPRODUCT($H$3:$S$3,H88:S88)</f>
        <v>412099.39937109652</v>
      </c>
    </row>
    <row r="89" spans="1:22" x14ac:dyDescent="0.2">
      <c r="A89" s="84" t="s">
        <v>101</v>
      </c>
      <c r="B89" s="84"/>
      <c r="C89" s="84"/>
      <c r="D89" s="107"/>
      <c r="E89" s="108"/>
      <c r="F89" s="85"/>
      <c r="G89" s="85"/>
      <c r="H89" s="87">
        <v>166575.65729599819</v>
      </c>
      <c r="I89" s="87">
        <v>251438.42366344962</v>
      </c>
      <c r="J89" s="87">
        <v>323749.53593504475</v>
      </c>
      <c r="K89" s="87">
        <v>412099.39937109652</v>
      </c>
      <c r="L89" s="87">
        <v>499913.30082574661</v>
      </c>
      <c r="M89" s="87">
        <v>595121.11788052635</v>
      </c>
      <c r="N89" s="87">
        <v>686622.22158522368</v>
      </c>
      <c r="O89" s="87">
        <v>782359.8893424836</v>
      </c>
      <c r="P89" s="87">
        <v>875718.17855628266</v>
      </c>
      <c r="Q89" s="87">
        <v>973689.70300312771</v>
      </c>
      <c r="R89" s="87">
        <v>1079163.3238816222</v>
      </c>
      <c r="S89" s="87">
        <v>1181543.3692981449</v>
      </c>
      <c r="T89" s="87">
        <v>1181543.3692981452</v>
      </c>
      <c r="V89" s="121">
        <f>SUM(V87:V88)</f>
        <v>412099.39937109652</v>
      </c>
    </row>
    <row r="97" spans="4:20" x14ac:dyDescent="0.2"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4:20" x14ac:dyDescent="0.2"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4:20" x14ac:dyDescent="0.2"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V99"/>
  <sheetViews>
    <sheetView showGridLines="0" workbookViewId="0">
      <pane xSplit="7" ySplit="4" topLeftCell="Q67" activePane="bottomRight" state="frozen"/>
      <selection pane="topRight" activeCell="H1" sqref="H1"/>
      <selection pane="bottomLeft" activeCell="A5" sqref="A5"/>
      <selection pane="bottomRight" activeCell="T76" sqref="T76"/>
    </sheetView>
  </sheetViews>
  <sheetFormatPr baseColWidth="10" defaultColWidth="10.6640625" defaultRowHeight="14" outlineLevelRow="1" x14ac:dyDescent="0.2"/>
  <cols>
    <col min="1" max="3" width="2.83203125" style="82" customWidth="1"/>
    <col min="4" max="4" width="2.83203125" style="102" customWidth="1"/>
    <col min="5" max="5" width="18" style="103" bestFit="1" customWidth="1"/>
    <col min="6" max="6" width="10.6640625" style="83"/>
    <col min="7" max="7" width="6.33203125" style="83" customWidth="1"/>
    <col min="8" max="19" width="21.33203125" style="86" bestFit="1" customWidth="1"/>
    <col min="20" max="20" width="19.33203125" style="87" customWidth="1"/>
    <col min="21" max="21" width="5.5" style="82" customWidth="1"/>
    <col min="22" max="22" width="12.33203125" style="82" customWidth="1"/>
    <col min="23" max="16384" width="10.6640625" style="82"/>
  </cols>
  <sheetData>
    <row r="1" spans="1:22" x14ac:dyDescent="0.2">
      <c r="A1" s="84" t="s">
        <v>52</v>
      </c>
      <c r="T1" s="86"/>
    </row>
    <row r="2" spans="1:22" x14ac:dyDescent="0.2">
      <c r="A2" s="84" t="s">
        <v>121</v>
      </c>
      <c r="T2" s="86"/>
    </row>
    <row r="3" spans="1:22" x14ac:dyDescent="0.2">
      <c r="H3" s="82">
        <v>1</v>
      </c>
      <c r="I3" s="82">
        <v>1</v>
      </c>
      <c r="J3" s="82">
        <v>1</v>
      </c>
      <c r="K3" s="82">
        <v>1</v>
      </c>
    </row>
    <row r="4" spans="1:22" x14ac:dyDescent="0.2">
      <c r="A4" s="82" t="s">
        <v>29</v>
      </c>
      <c r="F4" s="83" t="s">
        <v>30</v>
      </c>
      <c r="H4" s="88">
        <v>43118</v>
      </c>
      <c r="I4" s="88">
        <v>43149</v>
      </c>
      <c r="J4" s="88">
        <v>43177</v>
      </c>
      <c r="K4" s="88">
        <v>43208</v>
      </c>
      <c r="L4" s="88">
        <v>43238</v>
      </c>
      <c r="M4" s="88">
        <v>43269</v>
      </c>
      <c r="N4" s="88">
        <v>43299</v>
      </c>
      <c r="O4" s="88">
        <v>43330</v>
      </c>
      <c r="P4" s="88">
        <v>43361</v>
      </c>
      <c r="Q4" s="88">
        <v>43391</v>
      </c>
      <c r="R4" s="88">
        <v>43422</v>
      </c>
      <c r="S4" s="88">
        <v>43452</v>
      </c>
      <c r="T4" s="104">
        <v>2018</v>
      </c>
      <c r="V4" s="82" t="s">
        <v>22</v>
      </c>
    </row>
    <row r="6" spans="1:22" x14ac:dyDescent="0.2">
      <c r="A6" s="82" t="s">
        <v>31</v>
      </c>
    </row>
    <row r="7" spans="1:22" x14ac:dyDescent="0.2">
      <c r="C7" s="82" t="s">
        <v>117</v>
      </c>
    </row>
    <row r="8" spans="1:22" x14ac:dyDescent="0.2">
      <c r="D8" s="102" t="s">
        <v>53</v>
      </c>
      <c r="H8" s="90">
        <v>1183987558.4042685</v>
      </c>
      <c r="I8" s="90">
        <v>1056719051.8789797</v>
      </c>
      <c r="J8" s="90">
        <v>1304208965.6219831</v>
      </c>
      <c r="K8" s="90">
        <v>1369420991.2657194</v>
      </c>
      <c r="L8" s="90">
        <v>1483593820.1239557</v>
      </c>
      <c r="M8" s="90">
        <v>1455987760.7499897</v>
      </c>
      <c r="N8" s="90">
        <v>1571993342.7136407</v>
      </c>
      <c r="O8" s="90">
        <v>1557319064.0569329</v>
      </c>
      <c r="P8" s="90">
        <v>1643059708.4387274</v>
      </c>
      <c r="Q8" s="90">
        <v>1762982984.7949307</v>
      </c>
      <c r="R8" s="90">
        <v>1799242463.8378055</v>
      </c>
      <c r="S8" s="90">
        <v>1997109288.1130674</v>
      </c>
      <c r="T8" s="87">
        <v>18185625000</v>
      </c>
    </row>
    <row r="9" spans="1:22" x14ac:dyDescent="0.2">
      <c r="D9" s="102" t="s">
        <v>54</v>
      </c>
      <c r="H9" s="90">
        <v>109987915.26159859</v>
      </c>
      <c r="I9" s="90">
        <v>98165157.824823141</v>
      </c>
      <c r="J9" s="90">
        <v>121156024.12881804</v>
      </c>
      <c r="K9" s="90">
        <v>127213971.86621428</v>
      </c>
      <c r="L9" s="90">
        <v>137820190.94047666</v>
      </c>
      <c r="M9" s="90">
        <v>135255693.6215837</v>
      </c>
      <c r="N9" s="90">
        <v>146032168.44880795</v>
      </c>
      <c r="O9" s="90">
        <v>144668984.09272051</v>
      </c>
      <c r="P9" s="90">
        <v>152633961.98611116</v>
      </c>
      <c r="Q9" s="90">
        <v>163774375.63668752</v>
      </c>
      <c r="R9" s="90">
        <v>167142742.54230976</v>
      </c>
      <c r="S9" s="90">
        <v>185523813.64984775</v>
      </c>
      <c r="T9" s="87">
        <v>1689374999.999999</v>
      </c>
    </row>
    <row r="10" spans="1:22" s="84" customFormat="1" x14ac:dyDescent="0.2">
      <c r="C10" s="84" t="s">
        <v>117</v>
      </c>
      <c r="D10" s="107"/>
      <c r="E10" s="108"/>
      <c r="F10" s="85"/>
      <c r="G10" s="85"/>
      <c r="H10" s="87">
        <v>1293975473.6658671</v>
      </c>
      <c r="I10" s="87">
        <v>1154884209.7038028</v>
      </c>
      <c r="J10" s="87">
        <v>1425364989.7508011</v>
      </c>
      <c r="K10" s="87">
        <v>1496634963.1319337</v>
      </c>
      <c r="L10" s="87">
        <v>1621414011.0644324</v>
      </c>
      <c r="M10" s="87">
        <v>1591243454.3715734</v>
      </c>
      <c r="N10" s="87">
        <v>1718025511.1624486</v>
      </c>
      <c r="O10" s="87">
        <v>1701988048.1496534</v>
      </c>
      <c r="P10" s="87">
        <v>1795693670.4248385</v>
      </c>
      <c r="Q10" s="87">
        <v>1926757360.4316182</v>
      </c>
      <c r="R10" s="87">
        <v>1966385206.3801153</v>
      </c>
      <c r="S10" s="87">
        <v>2182633101.7629151</v>
      </c>
      <c r="T10" s="87">
        <v>19875000000</v>
      </c>
      <c r="V10" s="64">
        <f t="shared" ref="V10" si="0">SUMPRODUCT($H$3:$S$3,H10:S10)</f>
        <v>5370859636.2524052</v>
      </c>
    </row>
    <row r="11" spans="1:22" x14ac:dyDescent="0.2">
      <c r="C11" s="82" t="s">
        <v>118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</row>
    <row r="12" spans="1:22" x14ac:dyDescent="0.2">
      <c r="D12" s="102" t="s">
        <v>53</v>
      </c>
      <c r="H12" s="90">
        <v>72023163.156873748</v>
      </c>
      <c r="I12" s="90">
        <v>64281290.917475805</v>
      </c>
      <c r="J12" s="90">
        <v>79336353.203110635</v>
      </c>
      <c r="K12" s="90">
        <v>83303266.815834045</v>
      </c>
      <c r="L12" s="90">
        <v>90248515.710190102</v>
      </c>
      <c r="M12" s="90">
        <v>88569211.139549851</v>
      </c>
      <c r="N12" s="90">
        <v>95625948.26281555</v>
      </c>
      <c r="O12" s="90">
        <v>94733297.019650534</v>
      </c>
      <c r="P12" s="90">
        <v>99948987.31609951</v>
      </c>
      <c r="Q12" s="90">
        <v>107244041.75987309</v>
      </c>
      <c r="R12" s="90">
        <v>109449742.61927056</v>
      </c>
      <c r="S12" s="90">
        <v>121486182.07925661</v>
      </c>
      <c r="T12" s="87">
        <v>1106250000</v>
      </c>
    </row>
    <row r="13" spans="1:22" x14ac:dyDescent="0.2">
      <c r="D13" s="102" t="s">
        <v>54</v>
      </c>
      <c r="H13" s="90">
        <v>9358942.1051304787</v>
      </c>
      <c r="I13" s="90">
        <v>8352936.1079205871</v>
      </c>
      <c r="J13" s="90">
        <v>10309243.636562392</v>
      </c>
      <c r="K13" s="90">
        <v>10824718.28680329</v>
      </c>
      <c r="L13" s="90">
        <v>11727208.256126404</v>
      </c>
      <c r="M13" s="90">
        <v>11508993.5379076</v>
      </c>
      <c r="N13" s="90">
        <v>12425970.678218961</v>
      </c>
      <c r="O13" s="90">
        <v>12309976.448881134</v>
      </c>
      <c r="P13" s="90">
        <v>12987721.515651345</v>
      </c>
      <c r="Q13" s="90">
        <v>13935666.443373337</v>
      </c>
      <c r="R13" s="90">
        <v>14222282.939227253</v>
      </c>
      <c r="S13" s="90">
        <v>15786340.044197187</v>
      </c>
      <c r="T13" s="87">
        <v>143749999.99999997</v>
      </c>
    </row>
    <row r="14" spans="1:22" s="84" customFormat="1" x14ac:dyDescent="0.2">
      <c r="C14" s="84" t="s">
        <v>119</v>
      </c>
      <c r="D14" s="107"/>
      <c r="E14" s="108"/>
      <c r="F14" s="85"/>
      <c r="G14" s="85"/>
      <c r="H14" s="87">
        <v>81382105.262004226</v>
      </c>
      <c r="I14" s="87">
        <v>72634227.025396392</v>
      </c>
      <c r="J14" s="87">
        <v>89645596.839673027</v>
      </c>
      <c r="K14" s="87">
        <v>94127985.102637336</v>
      </c>
      <c r="L14" s="87">
        <v>101975723.96631651</v>
      </c>
      <c r="M14" s="87">
        <v>100078204.67745745</v>
      </c>
      <c r="N14" s="87">
        <v>108051918.94103451</v>
      </c>
      <c r="O14" s="87">
        <v>107043273.46853167</v>
      </c>
      <c r="P14" s="87">
        <v>112936708.83175085</v>
      </c>
      <c r="Q14" s="87">
        <v>121179708.20324643</v>
      </c>
      <c r="R14" s="87">
        <v>123672025.55849782</v>
      </c>
      <c r="S14" s="87">
        <v>137272522.1234538</v>
      </c>
      <c r="T14" s="87">
        <v>1250000000</v>
      </c>
      <c r="V14" s="64">
        <f t="shared" ref="V14" si="1">SUMPRODUCT($H$3:$S$3,H14:S14)</f>
        <v>337789914.229711</v>
      </c>
    </row>
    <row r="15" spans="1:22" s="84" customFormat="1" x14ac:dyDescent="0.2">
      <c r="A15" s="84" t="s">
        <v>120</v>
      </c>
      <c r="D15" s="107"/>
      <c r="E15" s="108"/>
      <c r="F15" s="85"/>
      <c r="G15" s="85"/>
      <c r="H15" s="87">
        <v>1375357578.9278712</v>
      </c>
      <c r="I15" s="87">
        <v>1227518436.7291992</v>
      </c>
      <c r="J15" s="87">
        <v>1515010586.5904741</v>
      </c>
      <c r="K15" s="87">
        <v>1590762948.234571</v>
      </c>
      <c r="L15" s="87">
        <v>1723389735.0307488</v>
      </c>
      <c r="M15" s="87">
        <v>1691321659.0490308</v>
      </c>
      <c r="N15" s="87">
        <v>1826077430.1034832</v>
      </c>
      <c r="O15" s="87">
        <v>1809031321.618185</v>
      </c>
      <c r="P15" s="87">
        <v>1908630379.2565894</v>
      </c>
      <c r="Q15" s="87">
        <v>2047937068.6348646</v>
      </c>
      <c r="R15" s="87">
        <v>2090057231.9386132</v>
      </c>
      <c r="S15" s="87">
        <v>2319905623.8863688</v>
      </c>
      <c r="T15" s="87">
        <v>21125000000</v>
      </c>
      <c r="V15" s="82"/>
    </row>
    <row r="16" spans="1:22" x14ac:dyDescent="0.2">
      <c r="V16" s="84"/>
    </row>
    <row r="17" spans="1:22" x14ac:dyDescent="0.2">
      <c r="A17" s="82" t="s">
        <v>55</v>
      </c>
    </row>
    <row r="18" spans="1:22" outlineLevel="1" x14ac:dyDescent="0.2">
      <c r="C18" s="82" t="s">
        <v>56</v>
      </c>
    </row>
    <row r="19" spans="1:22" outlineLevel="1" x14ac:dyDescent="0.2">
      <c r="D19" s="102" t="s">
        <v>122</v>
      </c>
      <c r="F19" s="106"/>
      <c r="G19" s="106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V19" s="64">
        <f t="shared" ref="V19:V30" si="2">SUMPRODUCT($H$3:$S$3,H19:S19)</f>
        <v>0</v>
      </c>
    </row>
    <row r="20" spans="1:22" outlineLevel="1" x14ac:dyDescent="0.2">
      <c r="E20" s="102" t="s">
        <v>58</v>
      </c>
      <c r="F20" s="106"/>
      <c r="G20" s="106"/>
      <c r="H20" s="90">
        <v>137288.52532616543</v>
      </c>
      <c r="I20" s="90">
        <v>122531.18648649966</v>
      </c>
      <c r="J20" s="90">
        <v>151228.72224158005</v>
      </c>
      <c r="K20" s="90">
        <v>158790.34125574178</v>
      </c>
      <c r="L20" s="90">
        <v>172029.17910923203</v>
      </c>
      <c r="M20" s="90">
        <v>168828.13602848686</v>
      </c>
      <c r="N20" s="90">
        <v>182279.48960424404</v>
      </c>
      <c r="O20" s="90">
        <v>180577.94294295998</v>
      </c>
      <c r="P20" s="90">
        <v>190519.94490416007</v>
      </c>
      <c r="Q20" s="90">
        <v>204425.57224488567</v>
      </c>
      <c r="R20" s="90">
        <v>208630.01710712767</v>
      </c>
      <c r="S20" s="90">
        <v>231573.53904103543</v>
      </c>
      <c r="T20" s="87">
        <v>2108702.5962921185</v>
      </c>
      <c r="V20" s="64">
        <f t="shared" si="2"/>
        <v>569838.7753099869</v>
      </c>
    </row>
    <row r="21" spans="1:22" outlineLevel="1" x14ac:dyDescent="0.2">
      <c r="E21" s="102" t="s">
        <v>54</v>
      </c>
      <c r="F21" s="106"/>
      <c r="G21" s="106"/>
      <c r="H21" s="90">
        <v>210318.62211349228</v>
      </c>
      <c r="I21" s="90">
        <v>187711.17430642562</v>
      </c>
      <c r="J21" s="90">
        <v>231674.25252961993</v>
      </c>
      <c r="K21" s="90">
        <v>243258.24535223481</v>
      </c>
      <c r="L21" s="90">
        <v>263539.4314827944</v>
      </c>
      <c r="M21" s="90">
        <v>258635.60599214406</v>
      </c>
      <c r="N21" s="90">
        <v>279242.35475642292</v>
      </c>
      <c r="O21" s="90">
        <v>276635.67697025801</v>
      </c>
      <c r="P21" s="90">
        <v>291866.28818529972</v>
      </c>
      <c r="Q21" s="90">
        <v>313168.95987601043</v>
      </c>
      <c r="R21" s="90">
        <v>319609.94282107498</v>
      </c>
      <c r="S21" s="90">
        <v>354758.18196273677</v>
      </c>
      <c r="T21" s="87">
        <v>3230418.7363485144</v>
      </c>
      <c r="V21" s="64">
        <f t="shared" si="2"/>
        <v>872962.29430177261</v>
      </c>
    </row>
    <row r="22" spans="1:22" s="84" customFormat="1" outlineLevel="1" x14ac:dyDescent="0.2">
      <c r="D22" s="107" t="s">
        <v>123</v>
      </c>
      <c r="E22" s="107"/>
      <c r="F22" s="109"/>
      <c r="G22" s="109"/>
      <c r="H22" s="87">
        <v>347607.14743965771</v>
      </c>
      <c r="I22" s="87">
        <v>310242.36079292529</v>
      </c>
      <c r="J22" s="87">
        <v>382902.97477119998</v>
      </c>
      <c r="K22" s="87">
        <v>402048.58660797658</v>
      </c>
      <c r="L22" s="87">
        <v>435568.61059202644</v>
      </c>
      <c r="M22" s="87">
        <v>427463.74202063092</v>
      </c>
      <c r="N22" s="87">
        <v>461521.84436066693</v>
      </c>
      <c r="O22" s="87">
        <v>457213.61991321796</v>
      </c>
      <c r="P22" s="87">
        <v>482386.23308945983</v>
      </c>
      <c r="Q22" s="87">
        <v>517594.5321208961</v>
      </c>
      <c r="R22" s="87">
        <v>528239.95992820268</v>
      </c>
      <c r="S22" s="87">
        <v>586331.72100377223</v>
      </c>
      <c r="T22" s="87">
        <v>5339121.332640633</v>
      </c>
      <c r="V22" s="64">
        <f t="shared" si="2"/>
        <v>1442801.0696117596</v>
      </c>
    </row>
    <row r="23" spans="1:22" outlineLevel="1" x14ac:dyDescent="0.2">
      <c r="D23" s="102" t="s">
        <v>124</v>
      </c>
      <c r="F23" s="106"/>
      <c r="G23" s="106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V23" s="64">
        <f t="shared" si="2"/>
        <v>0</v>
      </c>
    </row>
    <row r="24" spans="1:22" outlineLevel="1" x14ac:dyDescent="0.2">
      <c r="E24" s="102" t="s">
        <v>58</v>
      </c>
      <c r="F24" s="106"/>
      <c r="G24" s="106"/>
      <c r="H24" s="90">
        <v>5687.7859306748032</v>
      </c>
      <c r="I24" s="90">
        <v>5076.3977317919152</v>
      </c>
      <c r="J24" s="90">
        <v>6265.3204019495124</v>
      </c>
      <c r="K24" s="90">
        <v>6578.5939995767949</v>
      </c>
      <c r="L24" s="90">
        <v>7127.0715617231754</v>
      </c>
      <c r="M24" s="90">
        <v>6994.454157938766</v>
      </c>
      <c r="N24" s="90">
        <v>7551.7361262238619</v>
      </c>
      <c r="O24" s="90">
        <v>7481.2420107291746</v>
      </c>
      <c r="P24" s="90">
        <v>7893.1335271054359</v>
      </c>
      <c r="Q24" s="90">
        <v>8469.2358004591733</v>
      </c>
      <c r="R24" s="90">
        <v>8643.4235723573984</v>
      </c>
      <c r="S24" s="90">
        <v>9593.9607053463151</v>
      </c>
      <c r="T24" s="87">
        <v>87362.355525876323</v>
      </c>
      <c r="V24" s="64">
        <f t="shared" si="2"/>
        <v>23608.098063993028</v>
      </c>
    </row>
    <row r="25" spans="1:22" outlineLevel="1" x14ac:dyDescent="0.2">
      <c r="E25" s="102" t="s">
        <v>54</v>
      </c>
      <c r="F25" s="106"/>
      <c r="G25" s="106"/>
      <c r="H25" s="90">
        <v>7935.6705536596601</v>
      </c>
      <c r="I25" s="90">
        <v>7082.6540397005419</v>
      </c>
      <c r="J25" s="90">
        <v>8741.4539205583424</v>
      </c>
      <c r="K25" s="90">
        <v>9178.5371888512673</v>
      </c>
      <c r="L25" s="90">
        <v>9943.7799902363186</v>
      </c>
      <c r="M25" s="90">
        <v>9758.7505184977636</v>
      </c>
      <c r="N25" s="90">
        <v>10536.277338196629</v>
      </c>
      <c r="O25" s="90">
        <v>10437.923060564544</v>
      </c>
      <c r="P25" s="90">
        <v>11012.599290937642</v>
      </c>
      <c r="Q25" s="90">
        <v>11816.384437262095</v>
      </c>
      <c r="R25" s="90">
        <v>12059.413410065998</v>
      </c>
      <c r="S25" s="90">
        <v>13385.614787607166</v>
      </c>
      <c r="T25" s="87">
        <v>121889.05853613796</v>
      </c>
      <c r="V25" s="64">
        <f t="shared" si="2"/>
        <v>32938.315702769811</v>
      </c>
    </row>
    <row r="26" spans="1:22" s="84" customFormat="1" outlineLevel="1" x14ac:dyDescent="0.2">
      <c r="D26" s="107" t="s">
        <v>125</v>
      </c>
      <c r="E26" s="107"/>
      <c r="F26" s="109"/>
      <c r="G26" s="109"/>
      <c r="H26" s="87">
        <v>13623.456484334463</v>
      </c>
      <c r="I26" s="87">
        <v>12159.051771492457</v>
      </c>
      <c r="J26" s="87">
        <v>15006.774322507856</v>
      </c>
      <c r="K26" s="87">
        <v>15757.131188428062</v>
      </c>
      <c r="L26" s="87">
        <v>17070.851551959495</v>
      </c>
      <c r="M26" s="87">
        <v>16753.20467643653</v>
      </c>
      <c r="N26" s="87">
        <v>18088.013464420492</v>
      </c>
      <c r="O26" s="87">
        <v>17919.165071293719</v>
      </c>
      <c r="P26" s="87">
        <v>18905.732818043078</v>
      </c>
      <c r="Q26" s="87">
        <v>20285.620237721268</v>
      </c>
      <c r="R26" s="87">
        <v>20702.836982423396</v>
      </c>
      <c r="S26" s="87">
        <v>22979.575492953481</v>
      </c>
      <c r="T26" s="87">
        <v>209251.41406201429</v>
      </c>
      <c r="V26" s="64">
        <f t="shared" si="2"/>
        <v>56546.413766762838</v>
      </c>
    </row>
    <row r="27" spans="1:22" s="84" customFormat="1" outlineLevel="1" x14ac:dyDescent="0.2">
      <c r="C27" s="107" t="s">
        <v>59</v>
      </c>
      <c r="D27" s="107"/>
      <c r="E27" s="108"/>
      <c r="F27" s="85"/>
      <c r="G27" s="85"/>
      <c r="H27" s="87">
        <v>361230.6039239922</v>
      </c>
      <c r="I27" s="87">
        <v>322401.41256441775</v>
      </c>
      <c r="J27" s="87">
        <v>397909.74909370783</v>
      </c>
      <c r="K27" s="87">
        <v>417805.71779640467</v>
      </c>
      <c r="L27" s="87">
        <v>452639.4621439859</v>
      </c>
      <c r="M27" s="87">
        <v>444216.94669706747</v>
      </c>
      <c r="N27" s="87">
        <v>479609.85782508744</v>
      </c>
      <c r="O27" s="87">
        <v>475132.78498451167</v>
      </c>
      <c r="P27" s="87">
        <v>501291.96590750292</v>
      </c>
      <c r="Q27" s="87">
        <v>537880.1523586174</v>
      </c>
      <c r="R27" s="87">
        <v>548942.79691062612</v>
      </c>
      <c r="S27" s="87">
        <v>609311.29649672576</v>
      </c>
      <c r="T27" s="87">
        <v>5548372.7467026468</v>
      </c>
      <c r="V27" s="64">
        <f t="shared" si="2"/>
        <v>1499347.4833785223</v>
      </c>
    </row>
    <row r="28" spans="1:22" outlineLevel="1" x14ac:dyDescent="0.2">
      <c r="C28" s="82" t="s">
        <v>60</v>
      </c>
      <c r="H28" s="90">
        <v>86874.999999999985</v>
      </c>
      <c r="I28" s="90">
        <v>86874.999999999985</v>
      </c>
      <c r="J28" s="90">
        <v>86874.999999999985</v>
      </c>
      <c r="K28" s="90">
        <v>86874.999999999985</v>
      </c>
      <c r="L28" s="90">
        <v>86874.999999999985</v>
      </c>
      <c r="M28" s="90">
        <v>86874.999999999985</v>
      </c>
      <c r="N28" s="90">
        <v>86874.999999999985</v>
      </c>
      <c r="O28" s="90">
        <v>86874.999999999985</v>
      </c>
      <c r="P28" s="90">
        <v>86874.999999999985</v>
      </c>
      <c r="Q28" s="90">
        <v>86874.999999999985</v>
      </c>
      <c r="R28" s="90">
        <v>86874.999999999985</v>
      </c>
      <c r="S28" s="90">
        <v>86874.999999999985</v>
      </c>
      <c r="T28" s="87">
        <v>1042499.9999999999</v>
      </c>
      <c r="V28" s="64">
        <f t="shared" si="2"/>
        <v>347499.99999999994</v>
      </c>
    </row>
    <row r="29" spans="1:22" outlineLevel="1" x14ac:dyDescent="0.2">
      <c r="C29" s="82" t="s">
        <v>126</v>
      </c>
      <c r="H29" s="90">
        <v>0</v>
      </c>
      <c r="I29" s="90">
        <v>0</v>
      </c>
      <c r="J29" s="90">
        <v>0</v>
      </c>
      <c r="K29" s="90">
        <v>7169.6599064999991</v>
      </c>
      <c r="L29" s="90">
        <v>7492.8113079749983</v>
      </c>
      <c r="M29" s="90">
        <v>7837.4200186012476</v>
      </c>
      <c r="N29" s="90">
        <v>8181.2864367478105</v>
      </c>
      <c r="O29" s="90">
        <v>8594.5018756729769</v>
      </c>
      <c r="P29" s="90">
        <v>9043.7394234092335</v>
      </c>
      <c r="Q29" s="90">
        <v>12888.240523628476</v>
      </c>
      <c r="R29" s="90">
        <v>13572.580604054507</v>
      </c>
      <c r="S29" s="90">
        <v>14180.9713596853</v>
      </c>
      <c r="T29" s="87">
        <v>88961.211456274556</v>
      </c>
      <c r="V29" s="64">
        <f t="shared" si="2"/>
        <v>7169.6599064999991</v>
      </c>
    </row>
    <row r="30" spans="1:22" s="84" customFormat="1" x14ac:dyDescent="0.2">
      <c r="A30" s="84" t="s">
        <v>61</v>
      </c>
      <c r="D30" s="107"/>
      <c r="E30" s="108"/>
      <c r="F30" s="85"/>
      <c r="G30" s="85"/>
      <c r="H30" s="87">
        <v>448105.6039239922</v>
      </c>
      <c r="I30" s="87">
        <v>409276.41256441775</v>
      </c>
      <c r="J30" s="87">
        <v>484784.74909370783</v>
      </c>
      <c r="K30" s="87">
        <v>511850.37770290469</v>
      </c>
      <c r="L30" s="87">
        <v>547007.27345196088</v>
      </c>
      <c r="M30" s="87">
        <v>538929.3667156687</v>
      </c>
      <c r="N30" s="87">
        <v>574666.14426183514</v>
      </c>
      <c r="O30" s="87">
        <v>570602.28686018463</v>
      </c>
      <c r="P30" s="87">
        <v>597210.70533091214</v>
      </c>
      <c r="Q30" s="87">
        <v>637643.39288224583</v>
      </c>
      <c r="R30" s="87">
        <v>649390.37751468061</v>
      </c>
      <c r="S30" s="87">
        <v>710367.26785641105</v>
      </c>
      <c r="T30" s="87">
        <v>6679833.9581589215</v>
      </c>
      <c r="V30" s="64">
        <f t="shared" si="2"/>
        <v>1854017.1432850224</v>
      </c>
    </row>
    <row r="32" spans="1:22" x14ac:dyDescent="0.2">
      <c r="A32" s="82" t="s">
        <v>62</v>
      </c>
    </row>
    <row r="33" spans="1:22" outlineLevel="1" x14ac:dyDescent="0.2">
      <c r="C33" s="82" t="s">
        <v>56</v>
      </c>
      <c r="V33" s="84"/>
    </row>
    <row r="34" spans="1:22" outlineLevel="1" x14ac:dyDescent="0.2">
      <c r="D34" s="102" t="s">
        <v>57</v>
      </c>
      <c r="F34" s="111">
        <v>0.73</v>
      </c>
      <c r="G34" s="111"/>
      <c r="H34" s="110">
        <v>263698.34086451429</v>
      </c>
      <c r="I34" s="110">
        <v>235353.03117202496</v>
      </c>
      <c r="J34" s="110">
        <v>290474.11683840671</v>
      </c>
      <c r="K34" s="110">
        <v>304998.17399137543</v>
      </c>
      <c r="L34" s="110">
        <v>330426.80736510968</v>
      </c>
      <c r="M34" s="110">
        <v>324278.37108885922</v>
      </c>
      <c r="N34" s="110">
        <v>350115.19621231384</v>
      </c>
      <c r="O34" s="110">
        <v>346846.9330386935</v>
      </c>
      <c r="P34" s="110">
        <v>365943.13511247712</v>
      </c>
      <c r="Q34" s="110">
        <v>392652.51122179069</v>
      </c>
      <c r="R34" s="110">
        <v>400728.24174475705</v>
      </c>
      <c r="S34" s="110">
        <v>444797.24644260982</v>
      </c>
      <c r="T34" s="87">
        <v>4050312.1050929325</v>
      </c>
      <c r="V34" s="64">
        <f t="shared" ref="V34:V40" si="3">SUMPRODUCT($H$3:$S$3,H34:S34)</f>
        <v>1094523.6628663214</v>
      </c>
    </row>
    <row r="35" spans="1:22" outlineLevel="1" x14ac:dyDescent="0.2">
      <c r="D35" s="102" t="s">
        <v>63</v>
      </c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V35" s="64">
        <f t="shared" si="3"/>
        <v>0</v>
      </c>
    </row>
    <row r="36" spans="1:22" outlineLevel="1" x14ac:dyDescent="0.2">
      <c r="E36" s="102" t="s">
        <v>63</v>
      </c>
      <c r="F36" s="112">
        <v>2E-3</v>
      </c>
      <c r="G36" s="112"/>
      <c r="H36" s="110">
        <v>722.46120784798438</v>
      </c>
      <c r="I36" s="110">
        <v>644.80282512883548</v>
      </c>
      <c r="J36" s="110">
        <v>795.81949818741566</v>
      </c>
      <c r="K36" s="110">
        <v>835.61143559280936</v>
      </c>
      <c r="L36" s="110">
        <v>905.27892428797179</v>
      </c>
      <c r="M36" s="110">
        <v>888.433893394135</v>
      </c>
      <c r="N36" s="110">
        <v>959.21971565017486</v>
      </c>
      <c r="O36" s="110">
        <v>950.26556996902332</v>
      </c>
      <c r="P36" s="110">
        <v>1002.5839318150058</v>
      </c>
      <c r="Q36" s="110">
        <v>1075.7603047172349</v>
      </c>
      <c r="R36" s="110">
        <v>1097.8855938212523</v>
      </c>
      <c r="S36" s="110">
        <v>1218.6225929934515</v>
      </c>
      <c r="T36" s="87">
        <v>11096.745493405295</v>
      </c>
      <c r="V36" s="64">
        <f t="shared" si="3"/>
        <v>2998.6949667570448</v>
      </c>
    </row>
    <row r="37" spans="1:22" outlineLevel="1" x14ac:dyDescent="0.2">
      <c r="C37" s="82" t="s">
        <v>64</v>
      </c>
      <c r="H37" s="90">
        <f>SUM(H34:H36)</f>
        <v>264420.80207236228</v>
      </c>
      <c r="I37" s="90">
        <f t="shared" ref="I37:T37" si="4">SUM(I34:I36)</f>
        <v>235997.83399715379</v>
      </c>
      <c r="J37" s="90">
        <f t="shared" si="4"/>
        <v>291269.93633659411</v>
      </c>
      <c r="K37" s="90">
        <f t="shared" si="4"/>
        <v>305833.78542696824</v>
      </c>
      <c r="L37" s="90">
        <f t="shared" si="4"/>
        <v>331332.08628939767</v>
      </c>
      <c r="M37" s="90">
        <f t="shared" si="4"/>
        <v>325166.80498225335</v>
      </c>
      <c r="N37" s="90">
        <f t="shared" si="4"/>
        <v>351074.41592796403</v>
      </c>
      <c r="O37" s="90">
        <f t="shared" si="4"/>
        <v>347797.19860866253</v>
      </c>
      <c r="P37" s="90">
        <f t="shared" si="4"/>
        <v>366945.71904429211</v>
      </c>
      <c r="Q37" s="90">
        <f t="shared" si="4"/>
        <v>393728.27152650792</v>
      </c>
      <c r="R37" s="90">
        <f t="shared" si="4"/>
        <v>401826.12733857828</v>
      </c>
      <c r="S37" s="90">
        <f t="shared" si="4"/>
        <v>446015.86903560325</v>
      </c>
      <c r="T37" s="90">
        <f t="shared" si="4"/>
        <v>4061408.850586338</v>
      </c>
      <c r="V37" s="64">
        <f t="shared" si="3"/>
        <v>1097522.3578330784</v>
      </c>
    </row>
    <row r="38" spans="1:22" outlineLevel="1" x14ac:dyDescent="0.2">
      <c r="C38" s="82" t="s">
        <v>65</v>
      </c>
      <c r="F38" s="111">
        <v>0.65</v>
      </c>
      <c r="G38" s="111"/>
      <c r="H38" s="90">
        <v>53862.499999999985</v>
      </c>
      <c r="I38" s="90">
        <v>53862.499999999985</v>
      </c>
      <c r="J38" s="90">
        <v>53862.499999999985</v>
      </c>
      <c r="K38" s="90">
        <v>53862.499999999985</v>
      </c>
      <c r="L38" s="90">
        <v>53862.499999999985</v>
      </c>
      <c r="M38" s="90">
        <v>53862.499999999985</v>
      </c>
      <c r="N38" s="90">
        <v>53862.499999999985</v>
      </c>
      <c r="O38" s="90">
        <v>53862.499999999985</v>
      </c>
      <c r="P38" s="90">
        <v>53862.499999999985</v>
      </c>
      <c r="Q38" s="90">
        <v>53862.499999999985</v>
      </c>
      <c r="R38" s="90">
        <v>53862.499999999985</v>
      </c>
      <c r="S38" s="90">
        <v>53862.499999999985</v>
      </c>
      <c r="T38" s="87">
        <v>646349.99999999988</v>
      </c>
      <c r="V38" s="64">
        <f t="shared" si="3"/>
        <v>215449.99999999994</v>
      </c>
    </row>
    <row r="39" spans="1:22" outlineLevel="1" x14ac:dyDescent="0.2">
      <c r="C39" s="82" t="s">
        <v>126</v>
      </c>
      <c r="H39" s="90">
        <v>2615.3804391053404</v>
      </c>
      <c r="I39" s="90">
        <v>2634.8732752505589</v>
      </c>
      <c r="J39" s="90">
        <v>2759.4108395116768</v>
      </c>
      <c r="K39" s="90">
        <v>4179.4350383172259</v>
      </c>
      <c r="L39" s="90">
        <v>4271.4066738705897</v>
      </c>
      <c r="M39" s="90">
        <v>4369.4852419893305</v>
      </c>
      <c r="N39" s="90">
        <v>4467.352547359078</v>
      </c>
      <c r="O39" s="90">
        <v>4584.9571734890651</v>
      </c>
      <c r="P39" s="90">
        <v>4712.8139979642092</v>
      </c>
      <c r="Q39" s="90">
        <v>5524.4877127855889</v>
      </c>
      <c r="R39" s="90">
        <v>5704.2563140301154</v>
      </c>
      <c r="S39" s="90">
        <v>5864.0738642191427</v>
      </c>
      <c r="T39" s="87">
        <v>51687.933117891916</v>
      </c>
      <c r="V39" s="64">
        <f t="shared" si="3"/>
        <v>12189.099592184803</v>
      </c>
    </row>
    <row r="40" spans="1:22" s="84" customFormat="1" x14ac:dyDescent="0.2">
      <c r="A40" s="84" t="s">
        <v>12</v>
      </c>
      <c r="D40" s="107"/>
      <c r="E40" s="108"/>
      <c r="F40" s="85"/>
      <c r="G40" s="85"/>
      <c r="H40" s="87">
        <f>SUM(H37:H39)</f>
        <v>320898.6825114676</v>
      </c>
      <c r="I40" s="87">
        <f t="shared" ref="I40:T40" si="5">SUM(I37:I39)</f>
        <v>292495.20727240434</v>
      </c>
      <c r="J40" s="87">
        <f t="shared" si="5"/>
        <v>347891.84717610577</v>
      </c>
      <c r="K40" s="87">
        <f t="shared" si="5"/>
        <v>363875.72046528547</v>
      </c>
      <c r="L40" s="87">
        <f t="shared" si="5"/>
        <v>389465.99296326825</v>
      </c>
      <c r="M40" s="87">
        <f t="shared" si="5"/>
        <v>383398.79022424266</v>
      </c>
      <c r="N40" s="87">
        <f t="shared" si="5"/>
        <v>409404.2684753231</v>
      </c>
      <c r="O40" s="87">
        <f t="shared" si="5"/>
        <v>406244.65578215162</v>
      </c>
      <c r="P40" s="87">
        <f t="shared" si="5"/>
        <v>425521.03304225631</v>
      </c>
      <c r="Q40" s="87">
        <f t="shared" si="5"/>
        <v>453115.25923929352</v>
      </c>
      <c r="R40" s="87">
        <f t="shared" si="5"/>
        <v>461392.88365260838</v>
      </c>
      <c r="S40" s="87">
        <f t="shared" si="5"/>
        <v>505742.44289982237</v>
      </c>
      <c r="T40" s="87">
        <f t="shared" si="5"/>
        <v>4759446.7837042296</v>
      </c>
      <c r="V40" s="64">
        <f t="shared" si="3"/>
        <v>1325161.4574252632</v>
      </c>
    </row>
    <row r="41" spans="1:22" x14ac:dyDescent="0.2">
      <c r="T41" s="86"/>
    </row>
    <row r="42" spans="1:22" s="84" customFormat="1" x14ac:dyDescent="0.2">
      <c r="A42" s="84" t="s">
        <v>66</v>
      </c>
      <c r="D42" s="107"/>
      <c r="E42" s="108"/>
      <c r="F42" s="85"/>
      <c r="G42" s="85"/>
      <c r="H42" s="87">
        <f>H30-H40</f>
        <v>127206.92141252459</v>
      </c>
      <c r="I42" s="87">
        <f t="shared" ref="I42:T42" si="6">I30-I40</f>
        <v>116781.20529201342</v>
      </c>
      <c r="J42" s="87">
        <f t="shared" si="6"/>
        <v>136892.90191760205</v>
      </c>
      <c r="K42" s="87">
        <f t="shared" si="6"/>
        <v>147974.65723761922</v>
      </c>
      <c r="L42" s="87">
        <f t="shared" si="6"/>
        <v>157541.28048869263</v>
      </c>
      <c r="M42" s="87">
        <f t="shared" si="6"/>
        <v>155530.57649142604</v>
      </c>
      <c r="N42" s="87">
        <f t="shared" si="6"/>
        <v>165261.87578651204</v>
      </c>
      <c r="O42" s="87">
        <f t="shared" si="6"/>
        <v>164357.63107803301</v>
      </c>
      <c r="P42" s="87">
        <f t="shared" si="6"/>
        <v>171689.67228865583</v>
      </c>
      <c r="Q42" s="87">
        <f t="shared" si="6"/>
        <v>184528.13364295231</v>
      </c>
      <c r="R42" s="87">
        <f t="shared" si="6"/>
        <v>187997.49386207224</v>
      </c>
      <c r="S42" s="87">
        <f t="shared" si="6"/>
        <v>204624.82495658868</v>
      </c>
      <c r="T42" s="87">
        <f t="shared" si="6"/>
        <v>1920387.1744546918</v>
      </c>
      <c r="V42" s="64">
        <f t="shared" ref="V42" si="7">SUMPRODUCT($H$3:$S$3,H42:S42)</f>
        <v>528855.68585975934</v>
      </c>
    </row>
    <row r="44" spans="1:22" x14ac:dyDescent="0.2">
      <c r="A44" s="82" t="s">
        <v>67</v>
      </c>
      <c r="F44" s="83" t="s">
        <v>127</v>
      </c>
    </row>
    <row r="45" spans="1:22" outlineLevel="1" x14ac:dyDescent="0.2">
      <c r="C45" s="82" t="s">
        <v>36</v>
      </c>
      <c r="F45" s="83" t="s">
        <v>68</v>
      </c>
      <c r="H45" s="90">
        <v>22</v>
      </c>
      <c r="I45" s="90">
        <v>22</v>
      </c>
      <c r="J45" s="90">
        <v>24</v>
      </c>
      <c r="K45" s="90">
        <v>24</v>
      </c>
      <c r="L45" s="90">
        <v>24</v>
      </c>
      <c r="M45" s="90">
        <v>24</v>
      </c>
      <c r="N45" s="90">
        <v>24</v>
      </c>
      <c r="O45" s="90">
        <v>24</v>
      </c>
      <c r="P45" s="90">
        <v>24</v>
      </c>
      <c r="Q45" s="90">
        <v>24</v>
      </c>
      <c r="R45" s="90">
        <v>24</v>
      </c>
      <c r="S45" s="90">
        <v>24</v>
      </c>
    </row>
    <row r="46" spans="1:22" outlineLevel="1" x14ac:dyDescent="0.2">
      <c r="C46" s="82" t="s">
        <v>69</v>
      </c>
      <c r="F46" s="83" t="s">
        <v>70</v>
      </c>
      <c r="H46" s="90">
        <v>699.02772727272725</v>
      </c>
      <c r="I46" s="90">
        <v>699.02772727272725</v>
      </c>
      <c r="J46" s="90">
        <v>767.27541666666673</v>
      </c>
      <c r="K46" s="90">
        <v>824.45179999999993</v>
      </c>
      <c r="L46" s="90">
        <v>824.45179999999993</v>
      </c>
      <c r="M46" s="90">
        <v>824.45179999999993</v>
      </c>
      <c r="N46" s="90">
        <v>824.45179999999993</v>
      </c>
      <c r="O46" s="90">
        <v>824.45179999999993</v>
      </c>
      <c r="P46" s="90">
        <v>824.45179999999993</v>
      </c>
      <c r="Q46" s="90">
        <v>824.45179999999993</v>
      </c>
      <c r="R46" s="90">
        <v>824.45179999999993</v>
      </c>
      <c r="S46" s="90">
        <v>824.45179999999993</v>
      </c>
    </row>
    <row r="47" spans="1:22" outlineLevel="1" x14ac:dyDescent="0.2">
      <c r="C47" s="82" t="s">
        <v>71</v>
      </c>
      <c r="H47" s="90">
        <v>15378.609999999999</v>
      </c>
      <c r="I47" s="90">
        <v>15378.609999999999</v>
      </c>
      <c r="J47" s="90">
        <v>18414.61</v>
      </c>
      <c r="K47" s="90">
        <v>19786.843199999999</v>
      </c>
      <c r="L47" s="90">
        <v>19786.843199999999</v>
      </c>
      <c r="M47" s="90">
        <v>19786.843199999999</v>
      </c>
      <c r="N47" s="90">
        <v>19786.843199999999</v>
      </c>
      <c r="O47" s="90">
        <v>19786.843199999999</v>
      </c>
      <c r="P47" s="90">
        <v>19786.843199999999</v>
      </c>
      <c r="Q47" s="90">
        <v>19786.843199999999</v>
      </c>
      <c r="R47" s="90">
        <v>19786.843199999999</v>
      </c>
      <c r="S47" s="90">
        <v>19786.843199999999</v>
      </c>
      <c r="T47" s="87">
        <v>227253.41880000001</v>
      </c>
      <c r="V47" s="64">
        <f t="shared" ref="V47:V58" si="8">SUMPRODUCT($H$3:$S$3,H47:S47)</f>
        <v>68958.673200000005</v>
      </c>
    </row>
    <row r="48" spans="1:22" outlineLevel="1" x14ac:dyDescent="0.2">
      <c r="C48" s="82" t="s">
        <v>72</v>
      </c>
      <c r="F48" s="113">
        <v>0.02</v>
      </c>
      <c r="G48" s="114" t="s">
        <v>73</v>
      </c>
      <c r="H48" s="90">
        <v>14137.23649387879</v>
      </c>
      <c r="I48" s="90">
        <v>12617.604837110634</v>
      </c>
      <c r="J48" s="90">
        <v>15572.723255035631</v>
      </c>
      <c r="K48" s="90">
        <v>16351.378252063563</v>
      </c>
      <c r="L48" s="90">
        <v>17714.642816194155</v>
      </c>
      <c r="M48" s="90">
        <v>17385.016556810308</v>
      </c>
      <c r="N48" s="90">
        <v>18770.164850970174</v>
      </c>
      <c r="O48" s="90">
        <v>18594.948695805037</v>
      </c>
      <c r="P48" s="90">
        <v>19618.722770252785</v>
      </c>
      <c r="Q48" s="90">
        <v>21050.64974189546</v>
      </c>
      <c r="R48" s="90">
        <v>23407.32274856589</v>
      </c>
      <c r="S48" s="90">
        <v>26714.498849523497</v>
      </c>
      <c r="T48" s="87">
        <v>221934.90986810593</v>
      </c>
      <c r="V48" s="64">
        <f t="shared" si="8"/>
        <v>58678.942838088617</v>
      </c>
    </row>
    <row r="49" spans="1:22" outlineLevel="1" x14ac:dyDescent="0.2">
      <c r="C49" s="82" t="s">
        <v>128</v>
      </c>
      <c r="F49" s="113"/>
      <c r="G49" s="114"/>
      <c r="H49" s="90">
        <v>394.0625</v>
      </c>
      <c r="I49" s="90">
        <v>394.0625</v>
      </c>
      <c r="J49" s="90">
        <v>394.0625</v>
      </c>
      <c r="K49" s="90">
        <v>456.17660156250003</v>
      </c>
      <c r="L49" s="90">
        <v>456.17660156250003</v>
      </c>
      <c r="M49" s="90">
        <v>456.17660156250003</v>
      </c>
      <c r="N49" s="90">
        <v>528.08143838378908</v>
      </c>
      <c r="O49" s="90">
        <v>528.08143838378908</v>
      </c>
      <c r="P49" s="90">
        <v>528.08143838378908</v>
      </c>
      <c r="Q49" s="90">
        <v>611.3202751090339</v>
      </c>
      <c r="R49" s="90">
        <v>611.3202751090339</v>
      </c>
      <c r="S49" s="90">
        <v>611.3202751090339</v>
      </c>
      <c r="T49" s="87">
        <v>5968.9224451659693</v>
      </c>
      <c r="V49" s="64">
        <f t="shared" si="8"/>
        <v>1638.3641015625001</v>
      </c>
    </row>
    <row r="50" spans="1:22" outlineLevel="1" x14ac:dyDescent="0.2">
      <c r="C50" s="82" t="s">
        <v>38</v>
      </c>
      <c r="F50" s="113">
        <v>1E-3</v>
      </c>
      <c r="G50" s="114" t="s">
        <v>74</v>
      </c>
      <c r="H50" s="90">
        <v>448.10560392399219</v>
      </c>
      <c r="I50" s="90">
        <v>409.27641256441774</v>
      </c>
      <c r="J50" s="90">
        <v>484.78474909370783</v>
      </c>
      <c r="K50" s="90">
        <v>511.85037770290472</v>
      </c>
      <c r="L50" s="90">
        <v>547.00727345196094</v>
      </c>
      <c r="M50" s="90">
        <v>538.92936671566872</v>
      </c>
      <c r="N50" s="90">
        <v>574.66614426183514</v>
      </c>
      <c r="O50" s="90">
        <v>570.60228686018468</v>
      </c>
      <c r="P50" s="90">
        <v>597.21070533091211</v>
      </c>
      <c r="Q50" s="90">
        <v>637.64339288224585</v>
      </c>
      <c r="R50" s="90">
        <v>649.39037751468061</v>
      </c>
      <c r="S50" s="90">
        <v>710.3672678564111</v>
      </c>
      <c r="T50" s="87">
        <v>6679.8339581589216</v>
      </c>
      <c r="V50" s="64">
        <f t="shared" si="8"/>
        <v>1854.0171432850225</v>
      </c>
    </row>
    <row r="51" spans="1:22" outlineLevel="1" x14ac:dyDescent="0.2">
      <c r="C51" s="82" t="s">
        <v>39</v>
      </c>
      <c r="F51" s="113">
        <v>6.9999999999999999E-4</v>
      </c>
      <c r="G51" s="114" t="s">
        <v>74</v>
      </c>
      <c r="H51" s="90">
        <v>313.67392274679452</v>
      </c>
      <c r="I51" s="90">
        <v>286.49348879509245</v>
      </c>
      <c r="J51" s="90">
        <v>339.34932436559546</v>
      </c>
      <c r="K51" s="90">
        <v>358.29526439203329</v>
      </c>
      <c r="L51" s="90">
        <v>382.90509141637261</v>
      </c>
      <c r="M51" s="90">
        <v>377.2505567009681</v>
      </c>
      <c r="N51" s="90">
        <v>402.26630098328462</v>
      </c>
      <c r="O51" s="90">
        <v>399.42160080212926</v>
      </c>
      <c r="P51" s="90">
        <v>418.0474937316385</v>
      </c>
      <c r="Q51" s="90">
        <v>446.35037501757205</v>
      </c>
      <c r="R51" s="90">
        <v>454.5732642602764</v>
      </c>
      <c r="S51" s="90">
        <v>497.25708749948774</v>
      </c>
      <c r="T51" s="87">
        <v>4675.8837707112452</v>
      </c>
      <c r="V51" s="64">
        <f t="shared" si="8"/>
        <v>1297.8120002995156</v>
      </c>
    </row>
    <row r="52" spans="1:22" outlineLevel="1" x14ac:dyDescent="0.2">
      <c r="C52" s="82" t="s">
        <v>75</v>
      </c>
      <c r="F52" s="113"/>
      <c r="G52" s="114"/>
      <c r="H52" s="90">
        <v>1409.1069182389938</v>
      </c>
      <c r="I52" s="90">
        <v>5236.1401273885349</v>
      </c>
      <c r="J52" s="90">
        <v>5776.9882352941177</v>
      </c>
      <c r="K52" s="90">
        <v>5096.9767441860467</v>
      </c>
      <c r="L52" s="90">
        <v>4484.1395348837204</v>
      </c>
      <c r="M52" s="90">
        <v>4484.1395348837204</v>
      </c>
      <c r="N52" s="90">
        <v>4484.1395348837204</v>
      </c>
      <c r="O52" s="90">
        <v>4458.2196531791906</v>
      </c>
      <c r="P52" s="90">
        <v>4458.2196531791906</v>
      </c>
      <c r="Q52" s="90">
        <v>4458.2196531791906</v>
      </c>
      <c r="R52" s="90">
        <v>4458.2196531791906</v>
      </c>
      <c r="S52" s="90">
        <v>4458.2196531791906</v>
      </c>
      <c r="T52" s="87">
        <v>53262.728895654815</v>
      </c>
      <c r="V52" s="64">
        <f t="shared" si="8"/>
        <v>17519.212025107692</v>
      </c>
    </row>
    <row r="53" spans="1:22" outlineLevel="1" x14ac:dyDescent="0.2">
      <c r="C53" s="82" t="s">
        <v>76</v>
      </c>
      <c r="H53" s="90">
        <v>4383.3709056603784</v>
      </c>
      <c r="I53" s="90">
        <v>4818.8303637650388</v>
      </c>
      <c r="J53" s="90">
        <v>3730.101662745099</v>
      </c>
      <c r="K53" s="90">
        <v>3734.1669767441863</v>
      </c>
      <c r="L53" s="90">
        <v>3513.6407441860474</v>
      </c>
      <c r="M53" s="90">
        <v>3444.6461860465124</v>
      </c>
      <c r="N53" s="90">
        <v>3439.9321395348843</v>
      </c>
      <c r="O53" s="90">
        <v>3376.8304431599236</v>
      </c>
      <c r="P53" s="90">
        <v>3411.8808940269755</v>
      </c>
      <c r="Q53" s="90">
        <v>3478.0431599229291</v>
      </c>
      <c r="R53" s="90">
        <v>3150.5210019267829</v>
      </c>
      <c r="S53" s="90">
        <v>3457.5730250481702</v>
      </c>
      <c r="T53" s="87">
        <v>43939.537502766929</v>
      </c>
      <c r="V53" s="64">
        <f t="shared" si="8"/>
        <v>16666.469908914703</v>
      </c>
    </row>
    <row r="54" spans="1:22" outlineLevel="1" x14ac:dyDescent="0.2">
      <c r="C54" s="82" t="s">
        <v>77</v>
      </c>
      <c r="H54" s="90">
        <v>42204.659735956448</v>
      </c>
      <c r="I54" s="90">
        <v>42204.659735956448</v>
      </c>
      <c r="J54" s="90">
        <v>46471.91899521571</v>
      </c>
      <c r="K54" s="90">
        <v>49845.788714332746</v>
      </c>
      <c r="L54" s="90">
        <v>49845.788714332746</v>
      </c>
      <c r="M54" s="90">
        <v>49845.788714332746</v>
      </c>
      <c r="N54" s="90">
        <v>49845.788714332746</v>
      </c>
      <c r="O54" s="90">
        <v>51424.307232851272</v>
      </c>
      <c r="P54" s="90">
        <v>51424.307232851272</v>
      </c>
      <c r="Q54" s="90">
        <v>51424.307232851272</v>
      </c>
      <c r="R54" s="90">
        <v>51424.307232851272</v>
      </c>
      <c r="S54" s="90">
        <v>51424.307232851272</v>
      </c>
      <c r="T54" s="87">
        <v>587385.92948871595</v>
      </c>
      <c r="V54" s="64">
        <f t="shared" si="8"/>
        <v>180727.02718146134</v>
      </c>
    </row>
    <row r="55" spans="1:22" outlineLevel="1" x14ac:dyDescent="0.2">
      <c r="C55" s="82" t="s">
        <v>37</v>
      </c>
      <c r="H55" s="90">
        <v>4137.391111111112</v>
      </c>
      <c r="I55" s="90">
        <v>4137.391111111112</v>
      </c>
      <c r="J55" s="90">
        <v>4137.391111111112</v>
      </c>
      <c r="K55" s="90">
        <v>4137.391111111112</v>
      </c>
      <c r="L55" s="90">
        <v>4137.391111111112</v>
      </c>
      <c r="M55" s="90">
        <v>4137.391111111112</v>
      </c>
      <c r="N55" s="90">
        <v>4137.391111111112</v>
      </c>
      <c r="O55" s="90">
        <v>4137.391111111112</v>
      </c>
      <c r="P55" s="90">
        <v>4137.391111111112</v>
      </c>
      <c r="Q55" s="90">
        <v>4137.391111111112</v>
      </c>
      <c r="R55" s="90">
        <v>4137.391111111112</v>
      </c>
      <c r="S55" s="90">
        <v>4137.391111111112</v>
      </c>
      <c r="T55" s="87">
        <v>49648.693333333329</v>
      </c>
      <c r="V55" s="64">
        <f t="shared" si="8"/>
        <v>16549.564444444448</v>
      </c>
    </row>
    <row r="56" spans="1:22" s="84" customFormat="1" x14ac:dyDescent="0.2">
      <c r="A56" s="84" t="s">
        <v>78</v>
      </c>
      <c r="D56" s="107"/>
      <c r="E56" s="108"/>
      <c r="F56" s="85"/>
      <c r="G56" s="85"/>
      <c r="H56" s="87">
        <v>82792.957715835553</v>
      </c>
      <c r="I56" s="87">
        <v>85471.234380908965</v>
      </c>
      <c r="J56" s="87">
        <v>95307.323997740677</v>
      </c>
      <c r="K56" s="87">
        <v>100263.53109755389</v>
      </c>
      <c r="L56" s="87">
        <v>100851.92032118209</v>
      </c>
      <c r="M56" s="87">
        <v>100439.87622244295</v>
      </c>
      <c r="N56" s="87">
        <v>101951.66868232512</v>
      </c>
      <c r="O56" s="87">
        <v>103259.20524725068</v>
      </c>
      <c r="P56" s="87">
        <v>104362.30387456065</v>
      </c>
      <c r="Q56" s="87">
        <v>106011.02449698972</v>
      </c>
      <c r="R56" s="87">
        <v>108141.49732658423</v>
      </c>
      <c r="S56" s="87">
        <v>111897.3146992385</v>
      </c>
      <c r="T56" s="87">
        <v>1200749.8580626128</v>
      </c>
      <c r="V56" s="64">
        <f t="shared" si="8"/>
        <v>363835.04719203908</v>
      </c>
    </row>
    <row r="57" spans="1:22" x14ac:dyDescent="0.2"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V57" s="84"/>
    </row>
    <row r="58" spans="1:22" s="84" customFormat="1" x14ac:dyDescent="0.2">
      <c r="A58" s="84" t="s">
        <v>15</v>
      </c>
      <c r="D58" s="107"/>
      <c r="E58" s="108"/>
      <c r="F58" s="85"/>
      <c r="G58" s="85"/>
      <c r="H58" s="87">
        <f>H42-H56</f>
        <v>44413.963696689039</v>
      </c>
      <c r="I58" s="87">
        <f t="shared" ref="I58:T58" si="9">I42-I56</f>
        <v>31309.97091110445</v>
      </c>
      <c r="J58" s="87">
        <f t="shared" si="9"/>
        <v>41585.577919861375</v>
      </c>
      <c r="K58" s="87">
        <f t="shared" si="9"/>
        <v>47711.126140065331</v>
      </c>
      <c r="L58" s="87">
        <f t="shared" si="9"/>
        <v>56689.360167510546</v>
      </c>
      <c r="M58" s="87">
        <f t="shared" si="9"/>
        <v>55090.700268983084</v>
      </c>
      <c r="N58" s="87">
        <f t="shared" si="9"/>
        <v>63310.20710418692</v>
      </c>
      <c r="O58" s="87">
        <f t="shared" si="9"/>
        <v>61098.425830782333</v>
      </c>
      <c r="P58" s="87">
        <f t="shared" si="9"/>
        <v>67327.368414095181</v>
      </c>
      <c r="Q58" s="87">
        <f t="shared" si="9"/>
        <v>78517.10914596259</v>
      </c>
      <c r="R58" s="87">
        <f t="shared" si="9"/>
        <v>79855.996535488011</v>
      </c>
      <c r="S58" s="87">
        <f t="shared" si="9"/>
        <v>92727.510257350179</v>
      </c>
      <c r="T58" s="87">
        <f t="shared" si="9"/>
        <v>719637.316392079</v>
      </c>
      <c r="V58" s="64">
        <f t="shared" si="8"/>
        <v>165020.6386677202</v>
      </c>
    </row>
    <row r="59" spans="1:22" x14ac:dyDescent="0.2"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</row>
    <row r="60" spans="1:22" x14ac:dyDescent="0.2">
      <c r="A60" s="116" t="s">
        <v>79</v>
      </c>
    </row>
    <row r="61" spans="1:22" x14ac:dyDescent="0.2">
      <c r="V61" s="117"/>
    </row>
    <row r="62" spans="1:22" x14ac:dyDescent="0.2">
      <c r="B62" s="82" t="s">
        <v>80</v>
      </c>
      <c r="V62" s="64">
        <f t="shared" ref="V62:V83" si="10">SUMPRODUCT($H$3:$S$3,H62:S62)</f>
        <v>0</v>
      </c>
    </row>
    <row r="63" spans="1:22" x14ac:dyDescent="0.2">
      <c r="B63" s="102"/>
      <c r="C63" s="82" t="s">
        <v>81</v>
      </c>
      <c r="H63" s="90">
        <v>625532.64679999999</v>
      </c>
      <c r="I63" s="90">
        <v>353430.91234696977</v>
      </c>
      <c r="J63" s="90">
        <v>315440.12092776585</v>
      </c>
      <c r="K63" s="90">
        <v>389318.08137589076</v>
      </c>
      <c r="L63" s="90">
        <v>408784.45630158909</v>
      </c>
      <c r="M63" s="90">
        <v>442866.0704048539</v>
      </c>
      <c r="N63" s="90">
        <v>434625.41392025771</v>
      </c>
      <c r="O63" s="90">
        <v>469254.12127425428</v>
      </c>
      <c r="P63" s="90">
        <v>464873.71739512589</v>
      </c>
      <c r="Q63" s="90">
        <v>490468.06925631961</v>
      </c>
      <c r="R63" s="90">
        <v>526266.24354738649</v>
      </c>
      <c r="S63" s="90">
        <v>585183.0687141472</v>
      </c>
      <c r="T63" s="87">
        <v>5506042.9222645601</v>
      </c>
      <c r="V63" s="64">
        <f t="shared" si="10"/>
        <v>1683721.7614506264</v>
      </c>
    </row>
    <row r="64" spans="1:22" x14ac:dyDescent="0.2">
      <c r="C64" s="82" t="s">
        <v>82</v>
      </c>
      <c r="H64" s="90"/>
      <c r="I64" s="90">
        <v>60812.499999999985</v>
      </c>
      <c r="J64" s="90">
        <v>60812.499999999985</v>
      </c>
      <c r="K64" s="90">
        <v>60812.499999999985</v>
      </c>
      <c r="L64" s="90">
        <v>60812.499999999985</v>
      </c>
      <c r="M64" s="90">
        <v>60812.499999999985</v>
      </c>
      <c r="N64" s="90">
        <v>60812.499999999985</v>
      </c>
      <c r="O64" s="90">
        <v>60812.499999999985</v>
      </c>
      <c r="P64" s="90">
        <v>60812.499999999985</v>
      </c>
      <c r="Q64" s="90">
        <v>60812.499999999985</v>
      </c>
      <c r="R64" s="90">
        <v>60812.499999999985</v>
      </c>
      <c r="S64" s="90">
        <v>60812.499999999985</v>
      </c>
      <c r="T64" s="87">
        <v>668937.49999999988</v>
      </c>
      <c r="V64" s="64">
        <f t="shared" si="10"/>
        <v>182437.49999999994</v>
      </c>
    </row>
    <row r="65" spans="2:22" x14ac:dyDescent="0.2">
      <c r="C65" s="82" t="s">
        <v>126</v>
      </c>
      <c r="H65" s="90"/>
      <c r="I65" s="90">
        <v>0</v>
      </c>
      <c r="J65" s="90">
        <v>0</v>
      </c>
      <c r="K65" s="90">
        <v>0</v>
      </c>
      <c r="L65" s="90">
        <v>7169.6599064999991</v>
      </c>
      <c r="M65" s="90">
        <v>7492.8113079749983</v>
      </c>
      <c r="N65" s="90">
        <v>7837.4200186012476</v>
      </c>
      <c r="O65" s="90">
        <v>8181.2864367478105</v>
      </c>
      <c r="P65" s="90">
        <v>8594.5018756729769</v>
      </c>
      <c r="Q65" s="90">
        <v>9043.7394234092335</v>
      </c>
      <c r="R65" s="90">
        <v>12888.240523628476</v>
      </c>
      <c r="S65" s="90">
        <v>13572.580604054507</v>
      </c>
      <c r="T65" s="87">
        <v>74780.240096589259</v>
      </c>
      <c r="V65" s="64">
        <f t="shared" si="10"/>
        <v>0</v>
      </c>
    </row>
    <row r="66" spans="2:22" s="84" customFormat="1" x14ac:dyDescent="0.2">
      <c r="B66" s="84" t="s">
        <v>83</v>
      </c>
      <c r="D66" s="107"/>
      <c r="E66" s="108"/>
      <c r="F66" s="85"/>
      <c r="G66" s="85"/>
      <c r="H66" s="87">
        <f>SUM(H63:H65)</f>
        <v>625532.64679999999</v>
      </c>
      <c r="I66" s="87">
        <f t="shared" ref="I66:T66" si="11">SUM(I63:I65)</f>
        <v>414243.41234696977</v>
      </c>
      <c r="J66" s="87">
        <f t="shared" si="11"/>
        <v>376252.62092776585</v>
      </c>
      <c r="K66" s="87">
        <f t="shared" si="11"/>
        <v>450130.58137589076</v>
      </c>
      <c r="L66" s="87">
        <f t="shared" si="11"/>
        <v>476766.61620808911</v>
      </c>
      <c r="M66" s="87">
        <f t="shared" si="11"/>
        <v>511171.38171282888</v>
      </c>
      <c r="N66" s="87">
        <f t="shared" si="11"/>
        <v>503275.33393885894</v>
      </c>
      <c r="O66" s="87">
        <f t="shared" si="11"/>
        <v>538247.90771100204</v>
      </c>
      <c r="P66" s="87">
        <f t="shared" si="11"/>
        <v>534280.71927079884</v>
      </c>
      <c r="Q66" s="87">
        <f t="shared" si="11"/>
        <v>560324.30867972877</v>
      </c>
      <c r="R66" s="87">
        <f t="shared" si="11"/>
        <v>599966.98407101491</v>
      </c>
      <c r="S66" s="87">
        <f t="shared" si="11"/>
        <v>659568.1493182017</v>
      </c>
      <c r="T66" s="87">
        <f t="shared" si="11"/>
        <v>6249760.6623611497</v>
      </c>
      <c r="V66" s="64">
        <f t="shared" si="10"/>
        <v>1866159.2614506264</v>
      </c>
    </row>
    <row r="67" spans="2:22" x14ac:dyDescent="0.2">
      <c r="B67" s="82" t="s">
        <v>84</v>
      </c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V67" s="64">
        <f t="shared" si="10"/>
        <v>0</v>
      </c>
    </row>
    <row r="68" spans="2:22" x14ac:dyDescent="0.2">
      <c r="C68" s="82" t="s">
        <v>85</v>
      </c>
      <c r="H68" s="90">
        <v>410974.94894759997</v>
      </c>
      <c r="I68" s="90">
        <v>232204.10941195913</v>
      </c>
      <c r="J68" s="90">
        <v>207244.15944954215</v>
      </c>
      <c r="K68" s="90">
        <v>255781.97946396022</v>
      </c>
      <c r="L68" s="90">
        <v>268571.38779014401</v>
      </c>
      <c r="M68" s="90">
        <v>290963.008255989</v>
      </c>
      <c r="N68" s="90">
        <v>285548.8969456093</v>
      </c>
      <c r="O68" s="90">
        <v>308299.95767718507</v>
      </c>
      <c r="P68" s="90">
        <v>305422.03232859774</v>
      </c>
      <c r="Q68" s="90">
        <v>322237.52150140202</v>
      </c>
      <c r="R68" s="90">
        <v>345756.92201063293</v>
      </c>
      <c r="S68" s="90">
        <v>384465.27614519472</v>
      </c>
      <c r="T68" s="87">
        <v>3617470.1999278162</v>
      </c>
      <c r="V68" s="64">
        <f t="shared" si="10"/>
        <v>1106205.1972730616</v>
      </c>
    </row>
    <row r="69" spans="2:22" x14ac:dyDescent="0.2">
      <c r="C69" s="82" t="s">
        <v>86</v>
      </c>
      <c r="F69" s="111">
        <v>7.0000000000000007E-2</v>
      </c>
      <c r="G69" s="114" t="s">
        <v>87</v>
      </c>
      <c r="H69" s="90"/>
      <c r="I69" s="90">
        <v>25800.456601328795</v>
      </c>
      <c r="J69" s="90">
        <v>23027.128827726905</v>
      </c>
      <c r="K69" s="90">
        <v>28420.219940440027</v>
      </c>
      <c r="L69" s="90">
        <v>29841.265310016002</v>
      </c>
      <c r="M69" s="90">
        <v>32329.223139554335</v>
      </c>
      <c r="N69" s="90">
        <v>31727.655216178813</v>
      </c>
      <c r="O69" s="90">
        <v>34255.550853020562</v>
      </c>
      <c r="P69" s="90">
        <v>33935.78136984419</v>
      </c>
      <c r="Q69" s="90">
        <v>35804.169055711332</v>
      </c>
      <c r="R69" s="90">
        <v>38417.43577895921</v>
      </c>
      <c r="S69" s="90">
        <v>42718.364016132749</v>
      </c>
      <c r="T69" s="87">
        <v>356277.25010891299</v>
      </c>
      <c r="V69" s="64">
        <f t="shared" si="10"/>
        <v>77247.805369495734</v>
      </c>
    </row>
    <row r="70" spans="2:22" outlineLevel="1" x14ac:dyDescent="0.2">
      <c r="D70" s="82" t="s">
        <v>88</v>
      </c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87">
        <v>0</v>
      </c>
      <c r="V70" s="64">
        <f t="shared" si="10"/>
        <v>0</v>
      </c>
    </row>
    <row r="71" spans="2:22" outlineLevel="1" x14ac:dyDescent="0.2">
      <c r="D71" s="82" t="s">
        <v>89</v>
      </c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87">
        <v>0</v>
      </c>
      <c r="V71" s="64">
        <f t="shared" si="10"/>
        <v>0</v>
      </c>
    </row>
    <row r="72" spans="2:22" outlineLevel="1" x14ac:dyDescent="0.2">
      <c r="D72" s="82" t="s">
        <v>90</v>
      </c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87">
        <v>0</v>
      </c>
      <c r="V72" s="64">
        <f t="shared" si="10"/>
        <v>0</v>
      </c>
    </row>
    <row r="73" spans="2:22" outlineLevel="1" x14ac:dyDescent="0.2">
      <c r="D73" s="82" t="s">
        <v>91</v>
      </c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87">
        <v>0</v>
      </c>
      <c r="V73" s="64">
        <f t="shared" si="10"/>
        <v>0</v>
      </c>
    </row>
    <row r="74" spans="2:22" x14ac:dyDescent="0.2">
      <c r="C74" s="82" t="s">
        <v>82</v>
      </c>
      <c r="F74" s="111">
        <v>0.7</v>
      </c>
      <c r="H74" s="90">
        <v>34663.124999999985</v>
      </c>
      <c r="I74" s="90">
        <v>34663.124999999985</v>
      </c>
      <c r="J74" s="90">
        <v>34663.124999999985</v>
      </c>
      <c r="K74" s="90">
        <v>34663.124999999985</v>
      </c>
      <c r="L74" s="90">
        <v>34663.124999999985</v>
      </c>
      <c r="M74" s="90">
        <v>34663.124999999985</v>
      </c>
      <c r="N74" s="90">
        <v>34663.124999999985</v>
      </c>
      <c r="O74" s="90">
        <v>34663.124999999985</v>
      </c>
      <c r="P74" s="90">
        <v>34663.124999999985</v>
      </c>
      <c r="Q74" s="90">
        <v>34663.124999999985</v>
      </c>
      <c r="R74" s="90">
        <v>34663.124999999985</v>
      </c>
      <c r="S74" s="90">
        <v>34663.124999999985</v>
      </c>
      <c r="T74" s="87">
        <v>415957.49999999994</v>
      </c>
      <c r="V74" s="64">
        <f t="shared" si="10"/>
        <v>138652.49999999994</v>
      </c>
    </row>
    <row r="75" spans="2:22" x14ac:dyDescent="0.2">
      <c r="C75" s="82" t="s">
        <v>126</v>
      </c>
      <c r="H75" s="90">
        <v>2615.3804391053404</v>
      </c>
      <c r="I75" s="90">
        <v>2634.8732752505589</v>
      </c>
      <c r="J75" s="90">
        <v>2759.4108395116768</v>
      </c>
      <c r="K75" s="90">
        <v>4179.4350383172259</v>
      </c>
      <c r="L75" s="90">
        <v>4271.4066738705897</v>
      </c>
      <c r="M75" s="90">
        <v>4369.4852419893305</v>
      </c>
      <c r="N75" s="90">
        <v>4467.352547359078</v>
      </c>
      <c r="O75" s="90">
        <v>4584.9571734890651</v>
      </c>
      <c r="P75" s="90">
        <v>4712.8139979642092</v>
      </c>
      <c r="Q75" s="90">
        <v>5524.4877127855889</v>
      </c>
      <c r="R75" s="90">
        <v>5704.2563140301154</v>
      </c>
      <c r="S75" s="90">
        <v>5864.0738642191427</v>
      </c>
      <c r="T75" s="87">
        <v>51687.933117891916</v>
      </c>
      <c r="V75" s="64">
        <f t="shared" si="10"/>
        <v>12189.099592184803</v>
      </c>
    </row>
    <row r="76" spans="2:22" s="84" customFormat="1" x14ac:dyDescent="0.2">
      <c r="B76" s="84" t="s">
        <v>92</v>
      </c>
      <c r="D76" s="107"/>
      <c r="E76" s="108"/>
      <c r="F76" s="85"/>
      <c r="G76" s="85"/>
      <c r="H76" s="87">
        <f>SUM(H68:H69,H74:H75)</f>
        <v>448253.4543867053</v>
      </c>
      <c r="I76" s="87">
        <f t="shared" ref="I76:T76" si="12">SUM(I68:I69,I74:I75)</f>
        <v>295302.56428853847</v>
      </c>
      <c r="J76" s="87">
        <f t="shared" si="12"/>
        <v>267693.82411678071</v>
      </c>
      <c r="K76" s="87">
        <f t="shared" si="12"/>
        <v>323044.75944271748</v>
      </c>
      <c r="L76" s="87">
        <f t="shared" si="12"/>
        <v>337347.18477403058</v>
      </c>
      <c r="M76" s="87">
        <f t="shared" si="12"/>
        <v>362324.84163753263</v>
      </c>
      <c r="N76" s="87">
        <f t="shared" si="12"/>
        <v>356407.02970914717</v>
      </c>
      <c r="O76" s="87">
        <f t="shared" si="12"/>
        <v>381803.59070369473</v>
      </c>
      <c r="P76" s="87">
        <f t="shared" si="12"/>
        <v>378733.75269640615</v>
      </c>
      <c r="Q76" s="87">
        <f t="shared" si="12"/>
        <v>398229.30326989898</v>
      </c>
      <c r="R76" s="87">
        <f t="shared" si="12"/>
        <v>424541.73910362221</v>
      </c>
      <c r="S76" s="87">
        <f t="shared" si="12"/>
        <v>467710.83902554656</v>
      </c>
      <c r="T76" s="87">
        <f t="shared" si="12"/>
        <v>4441392.8831546204</v>
      </c>
      <c r="V76" s="64">
        <f t="shared" si="10"/>
        <v>1334294.6022347419</v>
      </c>
    </row>
    <row r="77" spans="2:22" x14ac:dyDescent="0.2">
      <c r="B77" s="82" t="s">
        <v>93</v>
      </c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V77" s="64">
        <f t="shared" si="10"/>
        <v>0</v>
      </c>
    </row>
    <row r="78" spans="2:22" x14ac:dyDescent="0.2">
      <c r="C78" s="82" t="s">
        <v>71</v>
      </c>
      <c r="H78" s="90">
        <v>16755</v>
      </c>
      <c r="I78" s="90">
        <v>15378.609999999999</v>
      </c>
      <c r="J78" s="90">
        <v>15378.609999999999</v>
      </c>
      <c r="K78" s="90">
        <v>18414.61</v>
      </c>
      <c r="L78" s="90">
        <v>20081.62882091503</v>
      </c>
      <c r="M78" s="90">
        <v>20081.62882091503</v>
      </c>
      <c r="N78" s="90">
        <v>20748.295487581698</v>
      </c>
      <c r="O78" s="90">
        <v>20748.295487581698</v>
      </c>
      <c r="P78" s="90">
        <v>20748.295487581698</v>
      </c>
      <c r="Q78" s="90">
        <v>20748.295487581698</v>
      </c>
      <c r="R78" s="90">
        <v>20748.295487581698</v>
      </c>
      <c r="S78" s="90">
        <v>20748.295487581698</v>
      </c>
      <c r="T78" s="87">
        <v>230579.86056732023</v>
      </c>
      <c r="V78" s="64">
        <f t="shared" si="10"/>
        <v>65926.83</v>
      </c>
    </row>
    <row r="79" spans="2:22" x14ac:dyDescent="0.2">
      <c r="C79" s="82" t="s">
        <v>94</v>
      </c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87">
        <v>0</v>
      </c>
      <c r="V79" s="64">
        <f t="shared" si="10"/>
        <v>0</v>
      </c>
    </row>
    <row r="80" spans="2:22" x14ac:dyDescent="0.2">
      <c r="C80" s="82" t="s">
        <v>95</v>
      </c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87">
        <v>0</v>
      </c>
      <c r="V80" s="64">
        <f t="shared" si="10"/>
        <v>0</v>
      </c>
    </row>
    <row r="81" spans="1:22" x14ac:dyDescent="0.2">
      <c r="C81" s="82" t="s">
        <v>72</v>
      </c>
      <c r="H81" s="90">
        <v>14531.29899387879</v>
      </c>
      <c r="I81" s="90">
        <v>13011.667337110634</v>
      </c>
      <c r="J81" s="90">
        <v>15966.785755035631</v>
      </c>
      <c r="K81" s="90">
        <v>16807.554853626065</v>
      </c>
      <c r="L81" s="90">
        <v>18170.819417756655</v>
      </c>
      <c r="M81" s="90">
        <v>17841.193158372807</v>
      </c>
      <c r="N81" s="90">
        <v>19298.246289353963</v>
      </c>
      <c r="O81" s="90">
        <v>19123.030134188826</v>
      </c>
      <c r="P81" s="90">
        <v>20146.804208636575</v>
      </c>
      <c r="Q81" s="90">
        <v>21661.970017004496</v>
      </c>
      <c r="R81" s="90">
        <v>24018.643023674922</v>
      </c>
      <c r="S81" s="90">
        <v>27325.81912463253</v>
      </c>
      <c r="T81" s="87">
        <v>227903.83231327188</v>
      </c>
      <c r="V81" s="64">
        <f t="shared" si="10"/>
        <v>60317.306939651113</v>
      </c>
    </row>
    <row r="82" spans="1:22" x14ac:dyDescent="0.2">
      <c r="C82" s="82" t="s">
        <v>96</v>
      </c>
      <c r="H82" s="90">
        <v>6540.9978748892208</v>
      </c>
      <c r="I82" s="90">
        <v>10738.906196730775</v>
      </c>
      <c r="J82" s="90">
        <v>10316.618136378231</v>
      </c>
      <c r="K82" s="90">
        <v>9685.9532184839845</v>
      </c>
      <c r="L82" s="90">
        <v>8911.0778779815773</v>
      </c>
      <c r="M82" s="90">
        <v>8828.6600386262944</v>
      </c>
      <c r="N82" s="90">
        <v>8883.3993675273086</v>
      </c>
      <c r="O82" s="90">
        <v>8787.6335690994711</v>
      </c>
      <c r="P82" s="90">
        <v>8866.9581219617048</v>
      </c>
      <c r="Q82" s="90">
        <v>9000.5129360228457</v>
      </c>
      <c r="R82" s="90">
        <v>8774.3127589469168</v>
      </c>
      <c r="S82" s="90">
        <v>9222.9540306435738</v>
      </c>
      <c r="T82" s="87">
        <v>108557.98412729191</v>
      </c>
      <c r="V82" s="64">
        <f t="shared" si="10"/>
        <v>37282.475426482211</v>
      </c>
    </row>
    <row r="83" spans="1:22" s="84" customFormat="1" x14ac:dyDescent="0.2">
      <c r="B83" s="84" t="s">
        <v>97</v>
      </c>
      <c r="D83" s="107"/>
      <c r="E83" s="108"/>
      <c r="F83" s="85"/>
      <c r="G83" s="85"/>
      <c r="H83" s="87">
        <f>SUM(H78:H82)</f>
        <v>37827.296868768011</v>
      </c>
      <c r="I83" s="87">
        <f t="shared" ref="I83:T83" si="13">SUM(I78:I82)</f>
        <v>39129.183533841409</v>
      </c>
      <c r="J83" s="87">
        <f t="shared" si="13"/>
        <v>41662.013891413859</v>
      </c>
      <c r="K83" s="87">
        <f t="shared" si="13"/>
        <v>44908.118072110046</v>
      </c>
      <c r="L83" s="87">
        <f t="shared" si="13"/>
        <v>47163.526116653258</v>
      </c>
      <c r="M83" s="87">
        <f t="shared" si="13"/>
        <v>46751.482017914132</v>
      </c>
      <c r="N83" s="87">
        <f t="shared" si="13"/>
        <v>48929.941144462966</v>
      </c>
      <c r="O83" s="87">
        <f t="shared" si="13"/>
        <v>48658.959190869995</v>
      </c>
      <c r="P83" s="87">
        <f t="shared" si="13"/>
        <v>49762.057818179972</v>
      </c>
      <c r="Q83" s="87">
        <f t="shared" si="13"/>
        <v>51410.778440609036</v>
      </c>
      <c r="R83" s="87">
        <f t="shared" si="13"/>
        <v>53541.251270203538</v>
      </c>
      <c r="S83" s="87">
        <f t="shared" si="13"/>
        <v>57297.068642857797</v>
      </c>
      <c r="T83" s="87">
        <f t="shared" si="13"/>
        <v>567041.67700788402</v>
      </c>
      <c r="V83" s="64">
        <f t="shared" si="10"/>
        <v>163526.61236613334</v>
      </c>
    </row>
    <row r="84" spans="1:22" x14ac:dyDescent="0.2"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</row>
    <row r="85" spans="1:22" x14ac:dyDescent="0.2">
      <c r="A85" s="84" t="s">
        <v>98</v>
      </c>
      <c r="B85" s="84"/>
      <c r="C85" s="84"/>
      <c r="D85" s="107"/>
      <c r="E85" s="108"/>
      <c r="F85" s="85"/>
      <c r="G85" s="85"/>
      <c r="H85" s="87">
        <f>H66-H76-H83</f>
        <v>139451.89554452669</v>
      </c>
      <c r="I85" s="87">
        <f t="shared" ref="I85:T85" si="14">I66-I76-I83</f>
        <v>79811.664524589884</v>
      </c>
      <c r="J85" s="87">
        <f t="shared" si="14"/>
        <v>66896.782919571269</v>
      </c>
      <c r="K85" s="87">
        <f t="shared" si="14"/>
        <v>82177.70386106323</v>
      </c>
      <c r="L85" s="87">
        <f t="shared" si="14"/>
        <v>92255.905317405268</v>
      </c>
      <c r="M85" s="87">
        <f t="shared" si="14"/>
        <v>102095.05805738212</v>
      </c>
      <c r="N85" s="87">
        <f t="shared" si="14"/>
        <v>97938.363085248799</v>
      </c>
      <c r="O85" s="87">
        <f t="shared" si="14"/>
        <v>107785.35781643732</v>
      </c>
      <c r="P85" s="87">
        <f t="shared" si="14"/>
        <v>105784.90875621271</v>
      </c>
      <c r="Q85" s="87">
        <f t="shared" si="14"/>
        <v>110684.22696922075</v>
      </c>
      <c r="R85" s="87">
        <f t="shared" si="14"/>
        <v>121883.99369718917</v>
      </c>
      <c r="S85" s="87">
        <f t="shared" si="14"/>
        <v>134560.24164979733</v>
      </c>
      <c r="T85" s="87">
        <f t="shared" si="14"/>
        <v>1241326.1021986452</v>
      </c>
      <c r="V85" s="64">
        <f t="shared" ref="V85" si="15">SUMPRODUCT($H$3:$S$3,H85:S85)</f>
        <v>368338.04684975109</v>
      </c>
    </row>
    <row r="87" spans="1:22" x14ac:dyDescent="0.2">
      <c r="A87" s="82" t="s">
        <v>99</v>
      </c>
      <c r="H87" s="90"/>
      <c r="I87" s="120">
        <f>H89</f>
        <v>139451.89554452669</v>
      </c>
      <c r="J87" s="120">
        <f t="shared" ref="J87:S87" si="16">I89</f>
        <v>219263.56006911659</v>
      </c>
      <c r="K87" s="120">
        <f t="shared" si="16"/>
        <v>286160.34298868786</v>
      </c>
      <c r="L87" s="120">
        <f t="shared" si="16"/>
        <v>368338.04684975109</v>
      </c>
      <c r="M87" s="120">
        <f t="shared" si="16"/>
        <v>460593.95216715639</v>
      </c>
      <c r="N87" s="120">
        <f t="shared" si="16"/>
        <v>562689.01022453851</v>
      </c>
      <c r="O87" s="120">
        <f t="shared" si="16"/>
        <v>660627.37330978736</v>
      </c>
      <c r="P87" s="120">
        <f t="shared" si="16"/>
        <v>768412.73112622462</v>
      </c>
      <c r="Q87" s="120">
        <f t="shared" si="16"/>
        <v>874197.6398824373</v>
      </c>
      <c r="R87" s="120">
        <f t="shared" si="16"/>
        <v>984881.86685165809</v>
      </c>
      <c r="S87" s="120">
        <f t="shared" si="16"/>
        <v>1106765.8605488474</v>
      </c>
      <c r="T87" s="87">
        <v>0</v>
      </c>
      <c r="V87" s="121">
        <f>H87</f>
        <v>0</v>
      </c>
    </row>
    <row r="88" spans="1:22" x14ac:dyDescent="0.2">
      <c r="A88" s="82" t="s">
        <v>100</v>
      </c>
      <c r="H88" s="120">
        <f>H85</f>
        <v>139451.89554452669</v>
      </c>
      <c r="I88" s="120">
        <f>I85</f>
        <v>79811.664524589884</v>
      </c>
      <c r="J88" s="120">
        <f t="shared" ref="J88:T88" si="17">J85</f>
        <v>66896.782919571269</v>
      </c>
      <c r="K88" s="120">
        <f t="shared" si="17"/>
        <v>82177.70386106323</v>
      </c>
      <c r="L88" s="120">
        <f t="shared" si="17"/>
        <v>92255.905317405268</v>
      </c>
      <c r="M88" s="120">
        <f t="shared" si="17"/>
        <v>102095.05805738212</v>
      </c>
      <c r="N88" s="120">
        <f t="shared" si="17"/>
        <v>97938.363085248799</v>
      </c>
      <c r="O88" s="120">
        <f t="shared" si="17"/>
        <v>107785.35781643732</v>
      </c>
      <c r="P88" s="120">
        <f t="shared" si="17"/>
        <v>105784.90875621271</v>
      </c>
      <c r="Q88" s="120">
        <f t="shared" si="17"/>
        <v>110684.22696922075</v>
      </c>
      <c r="R88" s="120">
        <f t="shared" si="17"/>
        <v>121883.99369718917</v>
      </c>
      <c r="S88" s="120">
        <f t="shared" si="17"/>
        <v>134560.24164979733</v>
      </c>
      <c r="T88" s="120">
        <f t="shared" si="17"/>
        <v>1241326.1021986452</v>
      </c>
      <c r="V88" s="64">
        <f t="shared" ref="V88" si="18">SUMPRODUCT($H$3:$S$3,H88:S88)</f>
        <v>368338.04684975109</v>
      </c>
    </row>
    <row r="89" spans="1:22" x14ac:dyDescent="0.2">
      <c r="A89" s="84" t="s">
        <v>101</v>
      </c>
      <c r="B89" s="84"/>
      <c r="C89" s="84"/>
      <c r="D89" s="107"/>
      <c r="E89" s="108"/>
      <c r="F89" s="85"/>
      <c r="G89" s="85"/>
      <c r="H89" s="87">
        <f>SUM(H87:H88)</f>
        <v>139451.89554452669</v>
      </c>
      <c r="I89" s="87">
        <f>SUM(I87:I88)</f>
        <v>219263.56006911659</v>
      </c>
      <c r="J89" s="87">
        <f t="shared" ref="J89:T89" si="19">SUM(J87:J88)</f>
        <v>286160.34298868786</v>
      </c>
      <c r="K89" s="87">
        <f t="shared" si="19"/>
        <v>368338.04684975109</v>
      </c>
      <c r="L89" s="87">
        <f t="shared" si="19"/>
        <v>460593.95216715639</v>
      </c>
      <c r="M89" s="87">
        <f t="shared" si="19"/>
        <v>562689.01022453851</v>
      </c>
      <c r="N89" s="87">
        <f t="shared" si="19"/>
        <v>660627.37330978736</v>
      </c>
      <c r="O89" s="87">
        <f t="shared" si="19"/>
        <v>768412.73112622462</v>
      </c>
      <c r="P89" s="87">
        <f t="shared" si="19"/>
        <v>874197.6398824373</v>
      </c>
      <c r="Q89" s="87">
        <f t="shared" si="19"/>
        <v>984881.86685165809</v>
      </c>
      <c r="R89" s="87">
        <f t="shared" si="19"/>
        <v>1106765.8605488474</v>
      </c>
      <c r="S89" s="87">
        <f t="shared" si="19"/>
        <v>1241326.1021986448</v>
      </c>
      <c r="T89" s="87">
        <f t="shared" si="19"/>
        <v>1241326.1021986452</v>
      </c>
      <c r="V89" s="121">
        <f>SUM(V87:V88)</f>
        <v>368338.04684975109</v>
      </c>
    </row>
    <row r="97" spans="4:20" x14ac:dyDescent="0.2"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4:20" x14ac:dyDescent="0.2"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4:20" x14ac:dyDescent="0.2"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2:AE14"/>
  <sheetViews>
    <sheetView topLeftCell="K1" workbookViewId="0">
      <selection activeCell="S9" sqref="S9:V9"/>
    </sheetView>
  </sheetViews>
  <sheetFormatPr baseColWidth="10" defaultRowHeight="15" x14ac:dyDescent="0.2"/>
  <cols>
    <col min="1" max="1" width="3.83203125" style="92" customWidth="1"/>
    <col min="2" max="2" width="3.6640625" style="92" customWidth="1"/>
    <col min="3" max="3" width="4.1640625" style="92" customWidth="1"/>
    <col min="4" max="4" width="13.6640625" style="92" customWidth="1"/>
    <col min="5" max="16" width="12" style="92" bestFit="1" customWidth="1"/>
    <col min="17" max="17" width="12.83203125" style="92" bestFit="1" customWidth="1"/>
    <col min="18" max="18" width="18.83203125" style="92" customWidth="1"/>
    <col min="19" max="20" width="12" style="92" bestFit="1" customWidth="1"/>
    <col min="21" max="22" width="12.83203125" style="92" bestFit="1" customWidth="1"/>
    <col min="23" max="30" width="10.83203125" style="92"/>
    <col min="31" max="31" width="11.83203125" style="92" bestFit="1" customWidth="1"/>
    <col min="32" max="16384" width="10.83203125" style="92"/>
  </cols>
  <sheetData>
    <row r="2" spans="1:31" s="82" customFormat="1" ht="14" x14ac:dyDescent="0.2">
      <c r="D2" s="83"/>
      <c r="E2" s="86" t="s">
        <v>9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7"/>
      <c r="S2" s="82" t="s">
        <v>28</v>
      </c>
      <c r="AE2" s="87"/>
    </row>
    <row r="3" spans="1:31" s="82" customFormat="1" ht="14" x14ac:dyDescent="0.2">
      <c r="A3" s="82" t="s">
        <v>29</v>
      </c>
      <c r="D3" s="83" t="s">
        <v>30</v>
      </c>
      <c r="E3" s="88">
        <v>43118</v>
      </c>
      <c r="F3" s="88">
        <v>43149</v>
      </c>
      <c r="G3" s="88">
        <v>43177</v>
      </c>
      <c r="H3" s="88">
        <v>43208</v>
      </c>
      <c r="I3" s="88">
        <v>43238</v>
      </c>
      <c r="J3" s="88">
        <v>43269</v>
      </c>
      <c r="K3" s="88">
        <v>43299</v>
      </c>
      <c r="L3" s="88">
        <v>43330</v>
      </c>
      <c r="M3" s="88">
        <v>43361</v>
      </c>
      <c r="N3" s="88">
        <v>43391</v>
      </c>
      <c r="O3" s="88">
        <v>43422</v>
      </c>
      <c r="P3" s="88">
        <v>43452</v>
      </c>
      <c r="Q3" s="89">
        <v>2018</v>
      </c>
      <c r="S3" s="88">
        <v>43118</v>
      </c>
      <c r="T3" s="88">
        <v>43149</v>
      </c>
      <c r="U3" s="88">
        <v>43177</v>
      </c>
      <c r="V3" s="88">
        <v>43208</v>
      </c>
      <c r="W3" s="88">
        <v>43238</v>
      </c>
      <c r="X3" s="88">
        <v>43269</v>
      </c>
      <c r="Y3" s="88">
        <v>43299</v>
      </c>
      <c r="Z3" s="88">
        <v>43330</v>
      </c>
      <c r="AA3" s="88">
        <v>43361</v>
      </c>
      <c r="AB3" s="88">
        <v>43391</v>
      </c>
      <c r="AC3" s="88">
        <v>43422</v>
      </c>
      <c r="AD3" s="88">
        <v>43452</v>
      </c>
      <c r="AE3" s="89">
        <v>2018</v>
      </c>
    </row>
    <row r="4" spans="1:31" s="82" customFormat="1" ht="14" x14ac:dyDescent="0.2">
      <c r="D4" s="83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  <c r="AE4" s="87"/>
    </row>
    <row r="5" spans="1:31" s="82" customFormat="1" ht="14" x14ac:dyDescent="0.2">
      <c r="A5" s="82" t="s">
        <v>31</v>
      </c>
      <c r="D5" s="102"/>
      <c r="E5" s="103"/>
      <c r="F5" s="83"/>
      <c r="G5" s="83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7"/>
      <c r="AE5" s="87"/>
    </row>
    <row r="6" spans="1:31" s="82" customFormat="1" ht="14" x14ac:dyDescent="0.2">
      <c r="C6" s="82" t="s">
        <v>117</v>
      </c>
      <c r="D6" s="102"/>
      <c r="E6" s="103"/>
      <c r="F6" s="83"/>
      <c r="G6" s="83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  <c r="AE6" s="87"/>
    </row>
    <row r="7" spans="1:31" s="82" customFormat="1" ht="14" x14ac:dyDescent="0.2">
      <c r="D7" s="102" t="s">
        <v>53</v>
      </c>
      <c r="E7" s="90">
        <v>1183987558.4042685</v>
      </c>
      <c r="F7" s="90">
        <v>1056719051.8789797</v>
      </c>
      <c r="G7" s="90">
        <v>1304208965.6219831</v>
      </c>
      <c r="H7" s="90">
        <v>1369420991.2657194</v>
      </c>
      <c r="I7" s="90">
        <v>1483593820.1239557</v>
      </c>
      <c r="J7" s="90">
        <v>1455987760.7499897</v>
      </c>
      <c r="K7" s="90">
        <v>1571993342.7136407</v>
      </c>
      <c r="L7" s="90">
        <v>1557319064.0569329</v>
      </c>
      <c r="M7" s="90">
        <v>1643059708.4387274</v>
      </c>
      <c r="N7" s="90">
        <v>1762982984.7949307</v>
      </c>
      <c r="O7" s="90">
        <v>1799242463.8378055</v>
      </c>
      <c r="P7" s="90">
        <v>1997109288.1130674</v>
      </c>
      <c r="Q7" s="87">
        <f>SUM(E7:P7)</f>
        <v>18185625000</v>
      </c>
      <c r="R7" s="90"/>
      <c r="S7" s="90"/>
      <c r="T7" s="87"/>
      <c r="U7" s="90"/>
      <c r="AE7" s="91">
        <f>SUM(S7:AD7)</f>
        <v>0</v>
      </c>
    </row>
    <row r="8" spans="1:31" x14ac:dyDescent="0.2">
      <c r="A8" s="82"/>
      <c r="B8" s="82"/>
      <c r="C8" s="82"/>
      <c r="D8" s="102" t="s">
        <v>54</v>
      </c>
      <c r="E8" s="90">
        <v>109987915.26159859</v>
      </c>
      <c r="F8" s="90">
        <v>98165157.824823141</v>
      </c>
      <c r="G8" s="90">
        <v>121156024.12881804</v>
      </c>
      <c r="H8" s="90">
        <v>127213971.86621428</v>
      </c>
      <c r="I8" s="90">
        <v>137820190.94047666</v>
      </c>
      <c r="J8" s="90">
        <v>135255693.6215837</v>
      </c>
      <c r="K8" s="90">
        <v>146032168.44880795</v>
      </c>
      <c r="L8" s="90">
        <v>144668984.09272051</v>
      </c>
      <c r="M8" s="90">
        <v>152633961.98611116</v>
      </c>
      <c r="N8" s="90">
        <v>163774375.63668752</v>
      </c>
      <c r="O8" s="90">
        <v>167142742.54230976</v>
      </c>
      <c r="P8" s="90">
        <v>185523813.64984775</v>
      </c>
      <c r="Q8" s="87">
        <f>SUM(E8:P8)</f>
        <v>1689374999.999999</v>
      </c>
      <c r="R8" s="90"/>
      <c r="S8" s="90"/>
      <c r="T8" s="87"/>
    </row>
    <row r="9" spans="1:31" x14ac:dyDescent="0.2">
      <c r="A9" s="84"/>
      <c r="B9" s="84"/>
      <c r="C9" s="84" t="s">
        <v>117</v>
      </c>
      <c r="D9" s="107"/>
      <c r="E9" s="87">
        <f t="shared" ref="E9:G9" si="0">SUM(E7:E8)</f>
        <v>1293975473.6658671</v>
      </c>
      <c r="F9" s="87">
        <f t="shared" si="0"/>
        <v>1154884209.7038028</v>
      </c>
      <c r="G9" s="87">
        <f t="shared" si="0"/>
        <v>1425364989.7508011</v>
      </c>
      <c r="H9" s="87">
        <f>SUM(H7:H8)</f>
        <v>1496634963.1319337</v>
      </c>
      <c r="I9" s="87">
        <f t="shared" ref="I9:Q9" si="1">SUM(I7:I8)</f>
        <v>1621414011.0644324</v>
      </c>
      <c r="J9" s="87">
        <f t="shared" si="1"/>
        <v>1591243454.3715734</v>
      </c>
      <c r="K9" s="87">
        <f t="shared" si="1"/>
        <v>1718025511.1624486</v>
      </c>
      <c r="L9" s="87">
        <f t="shared" si="1"/>
        <v>1701988048.1496534</v>
      </c>
      <c r="M9" s="87">
        <f t="shared" si="1"/>
        <v>1795693670.4248385</v>
      </c>
      <c r="N9" s="87">
        <f t="shared" si="1"/>
        <v>1926757360.4316182</v>
      </c>
      <c r="O9" s="87">
        <f t="shared" si="1"/>
        <v>1966385206.3801153</v>
      </c>
      <c r="P9" s="87">
        <f t="shared" si="1"/>
        <v>2182633101.7629151</v>
      </c>
      <c r="Q9" s="87">
        <f t="shared" si="1"/>
        <v>19875000000</v>
      </c>
      <c r="R9" s="87"/>
      <c r="S9" s="87">
        <v>1147271340</v>
      </c>
      <c r="T9" s="87">
        <v>1266919294</v>
      </c>
      <c r="U9" s="195">
        <v>1702385218</v>
      </c>
      <c r="V9" s="195">
        <v>1691880706</v>
      </c>
    </row>
    <row r="10" spans="1:31" x14ac:dyDescent="0.2">
      <c r="A10" s="82"/>
      <c r="B10" s="82"/>
      <c r="C10" s="82" t="s">
        <v>118</v>
      </c>
      <c r="D10" s="102"/>
      <c r="E10" s="103"/>
      <c r="F10" s="83"/>
      <c r="G10" s="83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195"/>
      <c r="V10" s="195"/>
    </row>
    <row r="11" spans="1:31" x14ac:dyDescent="0.2">
      <c r="A11" s="82"/>
      <c r="B11" s="82"/>
      <c r="C11" s="82"/>
      <c r="D11" s="102" t="s">
        <v>53</v>
      </c>
      <c r="E11" s="90">
        <v>72023163.156873748</v>
      </c>
      <c r="F11" s="90">
        <v>64281290.917475805</v>
      </c>
      <c r="G11" s="90">
        <v>79336353.203110635</v>
      </c>
      <c r="H11" s="90">
        <v>83303266.815834045</v>
      </c>
      <c r="I11" s="90">
        <v>90248515.710190102</v>
      </c>
      <c r="J11" s="90">
        <v>88569211.139549851</v>
      </c>
      <c r="K11" s="90">
        <v>95625948.26281555</v>
      </c>
      <c r="L11" s="90">
        <v>94733297.019650534</v>
      </c>
      <c r="M11" s="90">
        <v>99948987.31609951</v>
      </c>
      <c r="N11" s="90">
        <v>107244041.75987309</v>
      </c>
      <c r="O11" s="90">
        <v>109449742.61927056</v>
      </c>
      <c r="P11" s="90">
        <v>121486182.07925661</v>
      </c>
      <c r="Q11" s="87">
        <f>SUM(E11:P11)</f>
        <v>1106250000</v>
      </c>
      <c r="R11" s="90"/>
      <c r="S11" s="90"/>
      <c r="T11" s="87"/>
      <c r="U11" s="195"/>
      <c r="V11" s="195"/>
    </row>
    <row r="12" spans="1:31" x14ac:dyDescent="0.2">
      <c r="A12" s="82"/>
      <c r="B12" s="82"/>
      <c r="C12" s="82"/>
      <c r="D12" s="102" t="s">
        <v>54</v>
      </c>
      <c r="E12" s="90">
        <v>9358942.1051304787</v>
      </c>
      <c r="F12" s="90">
        <v>8352936.1079205871</v>
      </c>
      <c r="G12" s="90">
        <v>10309243.636562392</v>
      </c>
      <c r="H12" s="90">
        <v>10824718.28680329</v>
      </c>
      <c r="I12" s="90">
        <v>11727208.256126404</v>
      </c>
      <c r="J12" s="90">
        <v>11508993.5379076</v>
      </c>
      <c r="K12" s="90">
        <v>12425970.678218961</v>
      </c>
      <c r="L12" s="90">
        <v>12309976.448881134</v>
      </c>
      <c r="M12" s="90">
        <v>12987721.515651345</v>
      </c>
      <c r="N12" s="90">
        <v>13935666.443373337</v>
      </c>
      <c r="O12" s="90">
        <v>14222282.939227253</v>
      </c>
      <c r="P12" s="90">
        <v>15786340.044197187</v>
      </c>
      <c r="Q12" s="87">
        <f>SUM(E12:P12)</f>
        <v>143749999.99999997</v>
      </c>
      <c r="R12" s="90"/>
      <c r="S12" s="90"/>
      <c r="T12" s="87"/>
      <c r="U12" s="195"/>
      <c r="V12" s="195"/>
    </row>
    <row r="13" spans="1:31" x14ac:dyDescent="0.2">
      <c r="A13" s="84"/>
      <c r="B13" s="84"/>
      <c r="C13" s="84" t="s">
        <v>119</v>
      </c>
      <c r="D13" s="107"/>
      <c r="E13" s="87">
        <f t="shared" ref="E13:G13" si="2">SUM(E11:E12)</f>
        <v>81382105.262004226</v>
      </c>
      <c r="F13" s="87">
        <f t="shared" si="2"/>
        <v>72634227.025396392</v>
      </c>
      <c r="G13" s="87">
        <f t="shared" si="2"/>
        <v>89645596.839673027</v>
      </c>
      <c r="H13" s="87">
        <f t="shared" ref="H13:Q13" si="3">SUM(H11:H12)</f>
        <v>94127985.102637336</v>
      </c>
      <c r="I13" s="87">
        <f t="shared" si="3"/>
        <v>101975723.96631651</v>
      </c>
      <c r="J13" s="87">
        <f t="shared" si="3"/>
        <v>100078204.67745745</v>
      </c>
      <c r="K13" s="87">
        <f t="shared" si="3"/>
        <v>108051918.94103451</v>
      </c>
      <c r="L13" s="87">
        <f t="shared" si="3"/>
        <v>107043273.46853167</v>
      </c>
      <c r="M13" s="87">
        <f t="shared" si="3"/>
        <v>112936708.83175085</v>
      </c>
      <c r="N13" s="87">
        <f t="shared" si="3"/>
        <v>121179708.20324643</v>
      </c>
      <c r="O13" s="87">
        <f t="shared" si="3"/>
        <v>123672025.55849782</v>
      </c>
      <c r="P13" s="87">
        <f t="shared" si="3"/>
        <v>137272522.1234538</v>
      </c>
      <c r="Q13" s="87">
        <f t="shared" si="3"/>
        <v>1250000000</v>
      </c>
      <c r="R13" s="87"/>
      <c r="S13" s="87">
        <v>125989099</v>
      </c>
      <c r="T13" s="87">
        <v>100703382</v>
      </c>
      <c r="U13" s="195">
        <v>169816435</v>
      </c>
      <c r="V13" s="195">
        <v>358703577</v>
      </c>
    </row>
    <row r="14" spans="1:31" x14ac:dyDescent="0.2">
      <c r="A14" s="84" t="s">
        <v>120</v>
      </c>
      <c r="B14" s="84"/>
      <c r="C14" s="84"/>
      <c r="D14" s="107"/>
      <c r="E14" s="87">
        <f t="shared" ref="E14:G14" si="4">SUM(E9,E13)</f>
        <v>1375357578.9278712</v>
      </c>
      <c r="F14" s="87">
        <f t="shared" si="4"/>
        <v>1227518436.7291992</v>
      </c>
      <c r="G14" s="87">
        <f t="shared" si="4"/>
        <v>1515010586.5904741</v>
      </c>
      <c r="H14" s="87">
        <f>SUM(H9,H13)</f>
        <v>1590762948.234571</v>
      </c>
      <c r="I14" s="87">
        <f t="shared" ref="I14:P14" si="5">SUM(I9,I13)</f>
        <v>1723389735.0307488</v>
      </c>
      <c r="J14" s="87">
        <f t="shared" si="5"/>
        <v>1691321659.0490308</v>
      </c>
      <c r="K14" s="87">
        <f t="shared" si="5"/>
        <v>1826077430.1034832</v>
      </c>
      <c r="L14" s="87">
        <f t="shared" si="5"/>
        <v>1809031321.618185</v>
      </c>
      <c r="M14" s="87">
        <f t="shared" si="5"/>
        <v>1908630379.2565894</v>
      </c>
      <c r="N14" s="87">
        <f t="shared" si="5"/>
        <v>2047937068.6348646</v>
      </c>
      <c r="O14" s="87">
        <f t="shared" si="5"/>
        <v>2090057231.9386132</v>
      </c>
      <c r="P14" s="87">
        <f t="shared" si="5"/>
        <v>2319905623.8863688</v>
      </c>
      <c r="Q14" s="87">
        <f>SUM(E14:P14)</f>
        <v>21124999999.999996</v>
      </c>
      <c r="R14" s="87"/>
      <c r="S14" s="87">
        <v>990094784</v>
      </c>
      <c r="T14" s="87">
        <v>934638294</v>
      </c>
      <c r="U14" s="195">
        <v>1192117769</v>
      </c>
      <c r="V14" s="195">
        <v>1417320495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D26"/>
  <sheetViews>
    <sheetView workbookViewId="0">
      <selection activeCell="C3" sqref="C3:C14"/>
    </sheetView>
  </sheetViews>
  <sheetFormatPr baseColWidth="10" defaultRowHeight="15" x14ac:dyDescent="0.2"/>
  <cols>
    <col min="2" max="2" width="2.6640625" customWidth="1"/>
    <col min="3" max="3" width="15.6640625" customWidth="1"/>
    <col min="4" max="4" width="15" customWidth="1"/>
    <col min="5" max="5" width="22.33203125" bestFit="1" customWidth="1"/>
    <col min="6" max="6" width="12.83203125" bestFit="1" customWidth="1"/>
  </cols>
  <sheetData>
    <row r="3" spans="2:3" x14ac:dyDescent="0.2">
      <c r="B3">
        <v>1</v>
      </c>
      <c r="C3" t="s">
        <v>104</v>
      </c>
    </row>
    <row r="4" spans="2:3" x14ac:dyDescent="0.2">
      <c r="B4">
        <v>2</v>
      </c>
      <c r="C4" t="s">
        <v>105</v>
      </c>
    </row>
    <row r="5" spans="2:3" x14ac:dyDescent="0.2">
      <c r="B5">
        <v>3</v>
      </c>
      <c r="C5" t="s">
        <v>106</v>
      </c>
    </row>
    <row r="6" spans="2:3" x14ac:dyDescent="0.2">
      <c r="B6">
        <v>4</v>
      </c>
      <c r="C6" t="s">
        <v>107</v>
      </c>
    </row>
    <row r="7" spans="2:3" x14ac:dyDescent="0.2">
      <c r="B7">
        <v>5</v>
      </c>
      <c r="C7" t="s">
        <v>34</v>
      </c>
    </row>
    <row r="8" spans="2:3" x14ac:dyDescent="0.2">
      <c r="B8">
        <v>6</v>
      </c>
      <c r="C8" t="s">
        <v>108</v>
      </c>
    </row>
    <row r="9" spans="2:3" x14ac:dyDescent="0.2">
      <c r="B9">
        <v>7</v>
      </c>
      <c r="C9" t="s">
        <v>109</v>
      </c>
    </row>
    <row r="10" spans="2:3" x14ac:dyDescent="0.2">
      <c r="B10">
        <v>8</v>
      </c>
      <c r="C10" t="s">
        <v>110</v>
      </c>
    </row>
    <row r="11" spans="2:3" x14ac:dyDescent="0.2">
      <c r="B11">
        <v>9</v>
      </c>
      <c r="C11" t="s">
        <v>111</v>
      </c>
    </row>
    <row r="12" spans="2:3" x14ac:dyDescent="0.2">
      <c r="B12">
        <v>10</v>
      </c>
      <c r="C12" t="s">
        <v>112</v>
      </c>
    </row>
    <row r="13" spans="2:3" x14ac:dyDescent="0.2">
      <c r="B13">
        <v>11</v>
      </c>
      <c r="C13" t="s">
        <v>113</v>
      </c>
    </row>
    <row r="14" spans="2:3" x14ac:dyDescent="0.2">
      <c r="B14">
        <v>12</v>
      </c>
      <c r="C14" t="s">
        <v>114</v>
      </c>
    </row>
    <row r="26" spans="4:4" x14ac:dyDescent="0.2">
      <c r="D26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E39"/>
  <sheetViews>
    <sheetView topLeftCell="A11" workbookViewId="0">
      <selection activeCell="B37" sqref="B37:D40"/>
    </sheetView>
  </sheetViews>
  <sheetFormatPr baseColWidth="10" defaultRowHeight="15" x14ac:dyDescent="0.2"/>
  <cols>
    <col min="1" max="1" width="6.1640625" customWidth="1"/>
    <col min="2" max="5" width="26.1640625" customWidth="1"/>
  </cols>
  <sheetData>
    <row r="1" spans="1:5" ht="21" x14ac:dyDescent="0.25">
      <c r="A1" s="197" t="s">
        <v>139</v>
      </c>
    </row>
    <row r="2" spans="1:5" ht="21" x14ac:dyDescent="0.25">
      <c r="A2" s="197" t="s">
        <v>121</v>
      </c>
    </row>
    <row r="3" spans="1:5" ht="21" x14ac:dyDescent="0.25">
      <c r="A3" s="198">
        <v>2018</v>
      </c>
    </row>
    <row r="5" spans="1:5" ht="16" x14ac:dyDescent="0.2">
      <c r="A5" s="199"/>
      <c r="B5" s="200" t="s">
        <v>140</v>
      </c>
      <c r="C5" s="200" t="s">
        <v>141</v>
      </c>
      <c r="D5" s="200" t="s">
        <v>142</v>
      </c>
      <c r="E5" s="200" t="s">
        <v>143</v>
      </c>
    </row>
    <row r="6" spans="1:5" s="203" customFormat="1" x14ac:dyDescent="0.2">
      <c r="A6" s="201">
        <v>1</v>
      </c>
      <c r="B6" s="202" t="s">
        <v>144</v>
      </c>
      <c r="C6" s="202" t="s">
        <v>144</v>
      </c>
      <c r="D6" s="202" t="s">
        <v>144</v>
      </c>
      <c r="E6" s="202" t="s">
        <v>144</v>
      </c>
    </row>
    <row r="7" spans="1:5" s="203" customFormat="1" x14ac:dyDescent="0.2">
      <c r="A7" s="204">
        <v>2</v>
      </c>
      <c r="B7" s="205" t="s">
        <v>145</v>
      </c>
      <c r="C7" s="205" t="s">
        <v>145</v>
      </c>
      <c r="D7" s="205" t="s">
        <v>145</v>
      </c>
      <c r="E7" s="205" t="s">
        <v>145</v>
      </c>
    </row>
    <row r="8" spans="1:5" s="203" customFormat="1" x14ac:dyDescent="0.2">
      <c r="A8" s="204">
        <v>3</v>
      </c>
      <c r="B8" s="205" t="s">
        <v>146</v>
      </c>
      <c r="C8" s="205" t="s">
        <v>146</v>
      </c>
      <c r="D8" s="205" t="s">
        <v>146</v>
      </c>
      <c r="E8" s="205" t="s">
        <v>146</v>
      </c>
    </row>
    <row r="9" spans="1:5" s="203" customFormat="1" x14ac:dyDescent="0.2">
      <c r="A9" s="204">
        <v>4</v>
      </c>
      <c r="B9" s="205" t="s">
        <v>147</v>
      </c>
      <c r="C9" s="205" t="s">
        <v>147</v>
      </c>
      <c r="D9" s="205" t="s">
        <v>147</v>
      </c>
      <c r="E9" s="205" t="s">
        <v>147</v>
      </c>
    </row>
    <row r="10" spans="1:5" s="203" customFormat="1" x14ac:dyDescent="0.2">
      <c r="A10" s="204">
        <v>5</v>
      </c>
      <c r="B10" s="205" t="s">
        <v>148</v>
      </c>
      <c r="C10" s="205" t="s">
        <v>148</v>
      </c>
      <c r="D10" s="205" t="s">
        <v>148</v>
      </c>
      <c r="E10" s="205" t="s">
        <v>148</v>
      </c>
    </row>
    <row r="11" spans="1:5" s="203" customFormat="1" x14ac:dyDescent="0.2">
      <c r="A11" s="204">
        <v>6</v>
      </c>
      <c r="B11" s="205" t="s">
        <v>149</v>
      </c>
      <c r="C11" s="205" t="s">
        <v>149</v>
      </c>
      <c r="D11" s="206" t="s">
        <v>149</v>
      </c>
      <c r="E11" s="205" t="s">
        <v>150</v>
      </c>
    </row>
    <row r="12" spans="1:5" s="203" customFormat="1" x14ac:dyDescent="0.2">
      <c r="A12" s="204">
        <v>7</v>
      </c>
      <c r="B12" s="205" t="s">
        <v>150</v>
      </c>
      <c r="C12" s="205" t="s">
        <v>150</v>
      </c>
      <c r="D12" s="205" t="s">
        <v>150</v>
      </c>
      <c r="E12" s="205" t="s">
        <v>151</v>
      </c>
    </row>
    <row r="13" spans="1:5" s="203" customFormat="1" x14ac:dyDescent="0.2">
      <c r="A13" s="204">
        <v>8</v>
      </c>
      <c r="B13" s="205" t="s">
        <v>151</v>
      </c>
      <c r="C13" s="205" t="s">
        <v>151</v>
      </c>
      <c r="D13" s="205" t="s">
        <v>151</v>
      </c>
      <c r="E13" s="205" t="s">
        <v>152</v>
      </c>
    </row>
    <row r="14" spans="1:5" s="203" customFormat="1" x14ac:dyDescent="0.2">
      <c r="A14" s="204">
        <v>9</v>
      </c>
      <c r="B14" s="205" t="s">
        <v>152</v>
      </c>
      <c r="C14" s="205" t="s">
        <v>152</v>
      </c>
      <c r="D14" s="205" t="s">
        <v>152</v>
      </c>
      <c r="E14" s="205" t="s">
        <v>153</v>
      </c>
    </row>
    <row r="15" spans="1:5" s="203" customFormat="1" x14ac:dyDescent="0.2">
      <c r="A15" s="204">
        <v>10</v>
      </c>
      <c r="B15" s="205" t="s">
        <v>153</v>
      </c>
      <c r="C15" s="205" t="s">
        <v>153</v>
      </c>
      <c r="D15" s="205" t="s">
        <v>153</v>
      </c>
      <c r="E15" s="205" t="s">
        <v>154</v>
      </c>
    </row>
    <row r="16" spans="1:5" s="203" customFormat="1" x14ac:dyDescent="0.2">
      <c r="A16" s="204">
        <v>11</v>
      </c>
      <c r="B16" s="205" t="s">
        <v>154</v>
      </c>
      <c r="C16" s="205" t="s">
        <v>154</v>
      </c>
      <c r="D16" s="205" t="s">
        <v>154</v>
      </c>
      <c r="E16" s="205" t="s">
        <v>155</v>
      </c>
    </row>
    <row r="17" spans="1:5" s="203" customFormat="1" x14ac:dyDescent="0.2">
      <c r="A17" s="204">
        <v>12</v>
      </c>
      <c r="B17" s="205" t="s">
        <v>155</v>
      </c>
      <c r="C17" s="205" t="s">
        <v>155</v>
      </c>
      <c r="D17" s="205" t="s">
        <v>155</v>
      </c>
      <c r="E17" s="205" t="s">
        <v>156</v>
      </c>
    </row>
    <row r="18" spans="1:5" s="203" customFormat="1" x14ac:dyDescent="0.2">
      <c r="A18" s="204">
        <v>13</v>
      </c>
      <c r="B18" s="205" t="s">
        <v>156</v>
      </c>
      <c r="C18" s="205" t="s">
        <v>156</v>
      </c>
      <c r="D18" s="205" t="s">
        <v>156</v>
      </c>
      <c r="E18" s="205" t="s">
        <v>157</v>
      </c>
    </row>
    <row r="19" spans="1:5" s="203" customFormat="1" x14ac:dyDescent="0.2">
      <c r="A19" s="204">
        <v>14</v>
      </c>
      <c r="B19" s="205" t="s">
        <v>157</v>
      </c>
      <c r="C19" s="205" t="s">
        <v>157</v>
      </c>
      <c r="D19" s="205" t="s">
        <v>157</v>
      </c>
      <c r="E19" s="205" t="s">
        <v>158</v>
      </c>
    </row>
    <row r="20" spans="1:5" s="203" customFormat="1" x14ac:dyDescent="0.2">
      <c r="A20" s="204">
        <v>15</v>
      </c>
      <c r="B20" s="205" t="s">
        <v>158</v>
      </c>
      <c r="C20" s="205" t="s">
        <v>158</v>
      </c>
      <c r="D20" s="205" t="s">
        <v>158</v>
      </c>
      <c r="E20" s="205" t="s">
        <v>159</v>
      </c>
    </row>
    <row r="21" spans="1:5" s="203" customFormat="1" x14ac:dyDescent="0.2">
      <c r="A21" s="204">
        <v>16</v>
      </c>
      <c r="B21" s="205" t="s">
        <v>160</v>
      </c>
      <c r="C21" s="205" t="s">
        <v>160</v>
      </c>
      <c r="D21" s="206" t="s">
        <v>160</v>
      </c>
      <c r="E21" s="205" t="s">
        <v>161</v>
      </c>
    </row>
    <row r="22" spans="1:5" s="203" customFormat="1" x14ac:dyDescent="0.2">
      <c r="A22" s="204">
        <v>17</v>
      </c>
      <c r="B22" s="205" t="s">
        <v>159</v>
      </c>
      <c r="C22" s="205" t="s">
        <v>159</v>
      </c>
      <c r="D22" s="205" t="s">
        <v>159</v>
      </c>
      <c r="E22" s="205" t="s">
        <v>162</v>
      </c>
    </row>
    <row r="23" spans="1:5" s="203" customFormat="1" x14ac:dyDescent="0.2">
      <c r="A23" s="204">
        <v>18</v>
      </c>
      <c r="B23" s="205" t="s">
        <v>161</v>
      </c>
      <c r="C23" s="205" t="s">
        <v>161</v>
      </c>
      <c r="D23" s="205" t="s">
        <v>161</v>
      </c>
      <c r="E23" s="206" t="s">
        <v>163</v>
      </c>
    </row>
    <row r="24" spans="1:5" s="203" customFormat="1" x14ac:dyDescent="0.2">
      <c r="A24" s="204">
        <v>19</v>
      </c>
      <c r="B24" s="205" t="s">
        <v>162</v>
      </c>
      <c r="C24" s="205" t="s">
        <v>162</v>
      </c>
      <c r="D24" s="205" t="s">
        <v>162</v>
      </c>
      <c r="E24" s="205" t="s">
        <v>164</v>
      </c>
    </row>
    <row r="25" spans="1:5" s="203" customFormat="1" x14ac:dyDescent="0.2">
      <c r="A25" s="204">
        <v>20</v>
      </c>
      <c r="B25" s="205" t="s">
        <v>165</v>
      </c>
      <c r="C25" s="205" t="s">
        <v>164</v>
      </c>
      <c r="D25" s="205" t="s">
        <v>164</v>
      </c>
      <c r="E25" s="205" t="s">
        <v>165</v>
      </c>
    </row>
    <row r="26" spans="1:5" s="203" customFormat="1" x14ac:dyDescent="0.2">
      <c r="A26" s="204">
        <v>21</v>
      </c>
      <c r="B26" s="205" t="s">
        <v>166</v>
      </c>
      <c r="C26" s="205" t="s">
        <v>165</v>
      </c>
      <c r="D26" s="205" t="s">
        <v>165</v>
      </c>
      <c r="E26" s="205" t="s">
        <v>166</v>
      </c>
    </row>
    <row r="27" spans="1:5" s="203" customFormat="1" x14ac:dyDescent="0.2">
      <c r="A27" s="204">
        <v>22</v>
      </c>
      <c r="B27" s="205" t="s">
        <v>164</v>
      </c>
      <c r="C27" s="205" t="s">
        <v>166</v>
      </c>
      <c r="D27" s="205" t="s">
        <v>166</v>
      </c>
      <c r="E27" s="205" t="s">
        <v>167</v>
      </c>
    </row>
    <row r="28" spans="1:5" s="203" customFormat="1" x14ac:dyDescent="0.2">
      <c r="A28" s="204">
        <v>23</v>
      </c>
      <c r="B28" s="205"/>
      <c r="C28" s="205" t="s">
        <v>167</v>
      </c>
      <c r="D28" s="205" t="s">
        <v>167</v>
      </c>
      <c r="E28" s="205" t="s">
        <v>168</v>
      </c>
    </row>
    <row r="29" spans="1:5" s="203" customFormat="1" x14ac:dyDescent="0.2">
      <c r="A29" s="204">
        <v>24</v>
      </c>
      <c r="B29" s="207"/>
      <c r="C29" s="205"/>
      <c r="D29" s="205" t="s">
        <v>168</v>
      </c>
      <c r="E29" s="208" t="s">
        <v>169</v>
      </c>
    </row>
    <row r="30" spans="1:5" s="203" customFormat="1" x14ac:dyDescent="0.2">
      <c r="A30" s="204">
        <v>25</v>
      </c>
      <c r="B30" s="207"/>
      <c r="C30" s="208"/>
      <c r="D30" s="206" t="s">
        <v>170</v>
      </c>
      <c r="E30" s="208"/>
    </row>
    <row r="31" spans="1:5" s="203" customFormat="1" x14ac:dyDescent="0.2">
      <c r="A31" s="204">
        <v>26</v>
      </c>
      <c r="B31" s="207"/>
      <c r="C31" s="208"/>
      <c r="D31" s="206"/>
      <c r="E31" s="208"/>
    </row>
    <row r="32" spans="1:5" x14ac:dyDescent="0.2">
      <c r="A32" s="209"/>
      <c r="B32" s="209"/>
      <c r="C32" s="209"/>
      <c r="D32" s="209"/>
      <c r="E32" s="209"/>
    </row>
    <row r="33" spans="1:5" x14ac:dyDescent="0.2">
      <c r="A33" s="210"/>
      <c r="B33" s="210"/>
      <c r="C33" s="210"/>
      <c r="D33" s="210"/>
      <c r="E33" s="210"/>
    </row>
    <row r="35" spans="1:5" ht="16" x14ac:dyDescent="0.2">
      <c r="A35" s="211" t="s">
        <v>171</v>
      </c>
    </row>
    <row r="39" spans="1:5" x14ac:dyDescent="0.2">
      <c r="C39" s="96"/>
      <c r="D39" s="96"/>
    </row>
  </sheetData>
  <conditionalFormatting sqref="C13">
    <cfRule type="duplicateValues" dxfId="32" priority="29" stopIfTrue="1"/>
  </conditionalFormatting>
  <conditionalFormatting sqref="C22">
    <cfRule type="duplicateValues" dxfId="31" priority="28" stopIfTrue="1"/>
  </conditionalFormatting>
  <conditionalFormatting sqref="C23">
    <cfRule type="duplicateValues" dxfId="30" priority="27" stopIfTrue="1"/>
  </conditionalFormatting>
  <conditionalFormatting sqref="C24">
    <cfRule type="duplicateValues" dxfId="29" priority="26" stopIfTrue="1"/>
  </conditionalFormatting>
  <conditionalFormatting sqref="C25">
    <cfRule type="duplicateValues" dxfId="28" priority="25" stopIfTrue="1"/>
  </conditionalFormatting>
  <conditionalFormatting sqref="C26">
    <cfRule type="duplicateValues" dxfId="27" priority="24" stopIfTrue="1"/>
  </conditionalFormatting>
  <conditionalFormatting sqref="D14:D21 D6:D12">
    <cfRule type="duplicateValues" dxfId="26" priority="22" stopIfTrue="1"/>
  </conditionalFormatting>
  <conditionalFormatting sqref="D13">
    <cfRule type="duplicateValues" dxfId="25" priority="21" stopIfTrue="1"/>
  </conditionalFormatting>
  <conditionalFormatting sqref="D22">
    <cfRule type="duplicateValues" dxfId="24" priority="20" stopIfTrue="1"/>
  </conditionalFormatting>
  <conditionalFormatting sqref="E16:E19 E13:E14 E6:E11">
    <cfRule type="duplicateValues" dxfId="23" priority="18" stopIfTrue="1"/>
  </conditionalFormatting>
  <conditionalFormatting sqref="E12">
    <cfRule type="duplicateValues" dxfId="22" priority="17" stopIfTrue="1"/>
  </conditionalFormatting>
  <conditionalFormatting sqref="E15">
    <cfRule type="duplicateValues" dxfId="21" priority="16" stopIfTrue="1"/>
  </conditionalFormatting>
  <conditionalFormatting sqref="E20">
    <cfRule type="duplicateValues" dxfId="20" priority="15" stopIfTrue="1"/>
  </conditionalFormatting>
  <conditionalFormatting sqref="E23">
    <cfRule type="duplicateValues" dxfId="19" priority="14" stopIfTrue="1"/>
  </conditionalFormatting>
  <conditionalFormatting sqref="D23:D30">
    <cfRule type="duplicateValues" dxfId="18" priority="13" stopIfTrue="1"/>
  </conditionalFormatting>
  <conditionalFormatting sqref="E21:E22">
    <cfRule type="duplicateValues" dxfId="17" priority="12" stopIfTrue="1"/>
  </conditionalFormatting>
  <conditionalFormatting sqref="E24:E28">
    <cfRule type="duplicateValues" dxfId="16" priority="11" stopIfTrue="1"/>
  </conditionalFormatting>
  <conditionalFormatting sqref="C25">
    <cfRule type="duplicateValues" dxfId="15" priority="9" stopIfTrue="1"/>
  </conditionalFormatting>
  <conditionalFormatting sqref="C28">
    <cfRule type="duplicateValues" dxfId="14" priority="8" stopIfTrue="1"/>
  </conditionalFormatting>
  <conditionalFormatting sqref="D30">
    <cfRule type="duplicateValues" dxfId="13" priority="7" stopIfTrue="1"/>
  </conditionalFormatting>
  <conditionalFormatting sqref="D31">
    <cfRule type="duplicateValues" dxfId="12" priority="124" stopIfTrue="1"/>
  </conditionalFormatting>
  <conditionalFormatting sqref="C6:C29">
    <cfRule type="duplicateValues" dxfId="11" priority="125" stopIfTrue="1"/>
  </conditionalFormatting>
  <conditionalFormatting sqref="C29">
    <cfRule type="duplicateValues" dxfId="10" priority="127" stopIfTrue="1"/>
  </conditionalFormatting>
  <conditionalFormatting sqref="B29">
    <cfRule type="duplicateValues" dxfId="9" priority="128" stopIfTrue="1"/>
  </conditionalFormatting>
  <conditionalFormatting sqref="B30:B31">
    <cfRule type="duplicateValues" dxfId="8" priority="129" stopIfTrue="1"/>
  </conditionalFormatting>
  <conditionalFormatting sqref="B6:B28">
    <cfRule type="duplicateValues" dxfId="7" priority="130" stopIfTrue="1"/>
  </conditionalFormatting>
  <conditionalFormatting sqref="B13">
    <cfRule type="duplicateValues" dxfId="6" priority="131" stopIfTrue="1"/>
  </conditionalFormatting>
  <conditionalFormatting sqref="B22">
    <cfRule type="duplicateValues" dxfId="5" priority="132" stopIfTrue="1"/>
  </conditionalFormatting>
  <conditionalFormatting sqref="B23">
    <cfRule type="duplicateValues" dxfId="4" priority="133" stopIfTrue="1"/>
  </conditionalFormatting>
  <conditionalFormatting sqref="B24">
    <cfRule type="duplicateValues" dxfId="3" priority="134" stopIfTrue="1"/>
  </conditionalFormatting>
  <conditionalFormatting sqref="B25">
    <cfRule type="duplicateValues" dxfId="2" priority="135" stopIfTrue="1"/>
  </conditionalFormatting>
  <conditionalFormatting sqref="B28">
    <cfRule type="duplicateValues" dxfId="1" priority="136" stopIfTrue="1"/>
  </conditionalFormatting>
  <conditionalFormatting sqref="B27">
    <cfRule type="duplicateValues" dxfId="0" priority="140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9"/>
  <sheetViews>
    <sheetView workbookViewId="0">
      <selection activeCell="F21" sqref="F21"/>
    </sheetView>
  </sheetViews>
  <sheetFormatPr baseColWidth="10" defaultRowHeight="15" x14ac:dyDescent="0.2"/>
  <cols>
    <col min="2" max="2" width="10.83203125" style="215"/>
    <col min="3" max="3" width="35.5" bestFit="1" customWidth="1"/>
  </cols>
  <sheetData>
    <row r="3" spans="2:7" x14ac:dyDescent="0.2">
      <c r="B3" s="212" t="s">
        <v>172</v>
      </c>
      <c r="C3" s="213" t="s">
        <v>173</v>
      </c>
      <c r="D3" s="214" t="s">
        <v>140</v>
      </c>
      <c r="E3" s="214" t="s">
        <v>141</v>
      </c>
      <c r="F3" s="214" t="s">
        <v>142</v>
      </c>
      <c r="G3" s="214" t="s">
        <v>143</v>
      </c>
    </row>
    <row r="4" spans="2:7" x14ac:dyDescent="0.2">
      <c r="B4" s="215">
        <v>1</v>
      </c>
      <c r="C4" t="s">
        <v>187</v>
      </c>
      <c r="D4" s="216"/>
      <c r="E4" s="216"/>
      <c r="F4" s="216"/>
      <c r="G4" s="216">
        <v>1733.66</v>
      </c>
    </row>
    <row r="5" spans="2:7" x14ac:dyDescent="0.2">
      <c r="B5" s="215">
        <v>2</v>
      </c>
      <c r="C5" t="s">
        <v>174</v>
      </c>
      <c r="D5" s="216">
        <v>12878.07</v>
      </c>
      <c r="E5" s="216">
        <v>22589.66</v>
      </c>
      <c r="F5" s="216"/>
      <c r="G5" s="216"/>
    </row>
    <row r="6" spans="2:7" x14ac:dyDescent="0.2">
      <c r="B6" s="215">
        <v>3</v>
      </c>
      <c r="C6" t="s">
        <v>175</v>
      </c>
      <c r="D6" s="216">
        <v>12784.44</v>
      </c>
      <c r="E6" s="216"/>
      <c r="F6" s="216"/>
      <c r="G6" s="216"/>
    </row>
    <row r="7" spans="2:7" x14ac:dyDescent="0.2">
      <c r="B7" s="215">
        <v>4</v>
      </c>
      <c r="C7" t="s">
        <v>176</v>
      </c>
      <c r="D7" s="216"/>
      <c r="E7" s="216"/>
      <c r="F7" s="216"/>
      <c r="G7" s="216">
        <v>12448.8</v>
      </c>
    </row>
    <row r="8" spans="2:7" x14ac:dyDescent="0.2">
      <c r="B8" s="215">
        <v>5</v>
      </c>
      <c r="C8" t="s">
        <v>177</v>
      </c>
      <c r="D8" s="216">
        <v>8785.07</v>
      </c>
      <c r="E8" s="216">
        <v>11356.86</v>
      </c>
      <c r="F8" s="216"/>
      <c r="G8" s="216"/>
    </row>
    <row r="9" spans="2:7" x14ac:dyDescent="0.2">
      <c r="B9" s="215">
        <v>6</v>
      </c>
      <c r="C9" t="s">
        <v>178</v>
      </c>
      <c r="D9" s="216">
        <v>3884.08</v>
      </c>
      <c r="E9" s="216">
        <v>1592.84</v>
      </c>
      <c r="F9" s="216"/>
      <c r="G9" s="216"/>
    </row>
    <row r="10" spans="2:7" x14ac:dyDescent="0.2">
      <c r="B10" s="215">
        <v>7</v>
      </c>
      <c r="C10" t="s">
        <v>179</v>
      </c>
      <c r="D10" s="216">
        <v>8524.2199999999993</v>
      </c>
      <c r="E10" s="216">
        <v>5951.22</v>
      </c>
      <c r="F10" s="216"/>
      <c r="G10" s="216"/>
    </row>
    <row r="11" spans="2:7" x14ac:dyDescent="0.2">
      <c r="B11" s="215">
        <v>8</v>
      </c>
      <c r="C11" t="s">
        <v>180</v>
      </c>
      <c r="D11" s="216">
        <v>21322.52</v>
      </c>
      <c r="E11" s="216">
        <v>4167.72</v>
      </c>
      <c r="F11" s="216"/>
      <c r="G11" s="216"/>
    </row>
    <row r="12" spans="2:7" x14ac:dyDescent="0.2">
      <c r="B12" s="215">
        <v>9</v>
      </c>
      <c r="C12" t="s">
        <v>181</v>
      </c>
      <c r="D12" s="216"/>
      <c r="E12" s="216"/>
      <c r="F12" s="216">
        <v>5931.97</v>
      </c>
      <c r="G12" s="216"/>
    </row>
    <row r="13" spans="2:7" x14ac:dyDescent="0.2">
      <c r="B13" s="215">
        <v>10</v>
      </c>
      <c r="C13" t="s">
        <v>182</v>
      </c>
      <c r="D13" s="216"/>
      <c r="E13" s="216"/>
      <c r="F13" s="216"/>
      <c r="G13" s="216">
        <v>9251.7999999999993</v>
      </c>
    </row>
    <row r="14" spans="2:7" x14ac:dyDescent="0.2">
      <c r="B14" s="215">
        <v>11</v>
      </c>
      <c r="C14" t="s">
        <v>183</v>
      </c>
      <c r="D14" s="216"/>
      <c r="E14" s="216"/>
      <c r="F14" s="216"/>
      <c r="G14" s="216">
        <v>3087.95</v>
      </c>
    </row>
    <row r="15" spans="2:7" x14ac:dyDescent="0.2">
      <c r="B15" s="215">
        <v>12</v>
      </c>
      <c r="C15" t="s">
        <v>188</v>
      </c>
      <c r="D15" s="216">
        <v>381.38</v>
      </c>
      <c r="E15" s="216"/>
      <c r="F15" s="216"/>
      <c r="G15" s="216"/>
    </row>
    <row r="16" spans="2:7" x14ac:dyDescent="0.2">
      <c r="B16" s="215">
        <v>13</v>
      </c>
      <c r="C16" t="s">
        <v>184</v>
      </c>
      <c r="D16" s="216">
        <v>9430.57</v>
      </c>
      <c r="E16" s="216"/>
      <c r="F16" s="216"/>
      <c r="G16" s="216"/>
    </row>
    <row r="17" spans="2:7" x14ac:dyDescent="0.2">
      <c r="B17" s="215">
        <v>14</v>
      </c>
      <c r="C17" t="s">
        <v>185</v>
      </c>
      <c r="D17" s="216">
        <v>-1331.1</v>
      </c>
      <c r="E17" s="216"/>
      <c r="F17" s="216"/>
      <c r="G17" s="216"/>
    </row>
    <row r="18" spans="2:7" x14ac:dyDescent="0.2">
      <c r="B18" s="215">
        <v>15</v>
      </c>
      <c r="C18" t="s">
        <v>186</v>
      </c>
      <c r="D18" s="216"/>
      <c r="E18" s="216"/>
      <c r="F18" s="216">
        <v>5189.3</v>
      </c>
      <c r="G18" s="216"/>
    </row>
    <row r="19" spans="2:7" x14ac:dyDescent="0.2">
      <c r="B19" s="215">
        <v>16</v>
      </c>
      <c r="C19" t="s">
        <v>189</v>
      </c>
      <c r="D19" s="216"/>
      <c r="E19" s="216"/>
      <c r="F19" s="216"/>
      <c r="G19" s="216">
        <v>22975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P&amp;L</vt:lpstr>
      <vt:lpstr>Current Actuals</vt:lpstr>
      <vt:lpstr>Target</vt:lpstr>
      <vt:lpstr>Forecast</vt:lpstr>
      <vt:lpstr>YouTube View</vt:lpstr>
      <vt:lpstr>Sheet1</vt:lpstr>
      <vt:lpstr>Headcount</vt:lpstr>
      <vt:lpstr>Direct to brand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Joseph</dc:creator>
  <cp:lastModifiedBy>Microsoft Office User</cp:lastModifiedBy>
  <cp:lastPrinted>2018-03-22T15:28:35Z</cp:lastPrinted>
  <dcterms:created xsi:type="dcterms:W3CDTF">2018-03-20T07:10:59Z</dcterms:created>
  <dcterms:modified xsi:type="dcterms:W3CDTF">2018-08-23T07:28:57Z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