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Kids BU/"/>
    </mc:Choice>
  </mc:AlternateContent>
  <bookViews>
    <workbookView xWindow="0" yWindow="460" windowWidth="25880" windowHeight="15480"/>
  </bookViews>
  <sheets>
    <sheet name="Total" sheetId="8" r:id="rId1"/>
    <sheet name="MA.CA" sheetId="12" r:id="rId2"/>
    <sheet name="MA.KID" sheetId="10" r:id="rId3"/>
    <sheet name="APD.KID" sheetId="16" r:id="rId4"/>
  </sheets>
  <definedNames>
    <definedName name="_xlnm._FilterDatabase" localSheetId="3" hidden="1">APD.KID!$A$6:$H$97</definedName>
    <definedName name="_xlnm._FilterDatabase" localSheetId="1" hidden="1">MA.CA!$A$6:$H$64</definedName>
    <definedName name="_xlnm._FilterDatabase" localSheetId="2" hidden="1">MA.KID!$A$6:$H$60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1" i="8" l="1"/>
  <c r="AB21" i="8"/>
  <c r="AA21" i="8"/>
  <c r="Z21" i="8"/>
  <c r="Y21" i="8"/>
  <c r="X21" i="8"/>
  <c r="W21" i="8"/>
  <c r="V21" i="8"/>
  <c r="U21" i="8"/>
  <c r="T21" i="8"/>
  <c r="S21" i="8"/>
  <c r="R21" i="8"/>
  <c r="Q21" i="8"/>
  <c r="AE37" i="8"/>
  <c r="AE36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O37" i="8"/>
  <c r="N37" i="8"/>
  <c r="M37" i="8"/>
  <c r="L37" i="8"/>
  <c r="K37" i="8"/>
  <c r="J37" i="8"/>
  <c r="I37" i="8"/>
  <c r="H37" i="8"/>
  <c r="G37" i="8"/>
  <c r="F37" i="8"/>
  <c r="E37" i="8"/>
  <c r="D37" i="8"/>
  <c r="O36" i="8"/>
  <c r="N36" i="8"/>
  <c r="M36" i="8"/>
  <c r="L36" i="8"/>
  <c r="K36" i="8"/>
  <c r="J36" i="8"/>
  <c r="I36" i="8"/>
  <c r="H36" i="8"/>
  <c r="G36" i="8"/>
  <c r="F36" i="8"/>
  <c r="E36" i="8"/>
  <c r="D36" i="8"/>
  <c r="C37" i="8"/>
  <c r="C36" i="8"/>
  <c r="R32" i="8"/>
  <c r="R33" i="8"/>
  <c r="F59" i="12"/>
  <c r="R34" i="8"/>
  <c r="R35" i="8"/>
  <c r="R31" i="8"/>
  <c r="S32" i="8"/>
  <c r="S33" i="8"/>
  <c r="F60" i="12"/>
  <c r="S34" i="8"/>
  <c r="S35" i="8"/>
  <c r="S31" i="8"/>
  <c r="T32" i="8"/>
  <c r="T33" i="8"/>
  <c r="T34" i="8"/>
  <c r="T35" i="8"/>
  <c r="T31" i="8"/>
  <c r="U31" i="8"/>
  <c r="V31" i="8"/>
  <c r="W31" i="8"/>
  <c r="X31" i="8"/>
  <c r="Y31" i="8"/>
  <c r="Z31" i="8"/>
  <c r="AA31" i="8"/>
  <c r="AB31" i="8"/>
  <c r="R29" i="8"/>
  <c r="R30" i="8"/>
  <c r="R28" i="8"/>
  <c r="S29" i="8"/>
  <c r="S30" i="8"/>
  <c r="S28" i="8"/>
  <c r="T29" i="8"/>
  <c r="T30" i="8"/>
  <c r="T28" i="8"/>
  <c r="U28" i="8"/>
  <c r="V28" i="8"/>
  <c r="W28" i="8"/>
  <c r="X28" i="8"/>
  <c r="Y28" i="8"/>
  <c r="Z28" i="8"/>
  <c r="AA28" i="8"/>
  <c r="AB28" i="8"/>
  <c r="R23" i="8"/>
  <c r="R24" i="8"/>
  <c r="R25" i="8"/>
  <c r="R26" i="8"/>
  <c r="R27" i="8"/>
  <c r="R22" i="8"/>
  <c r="S23" i="8"/>
  <c r="S24" i="8"/>
  <c r="S25" i="8"/>
  <c r="S26" i="8"/>
  <c r="S27" i="8"/>
  <c r="S22" i="8"/>
  <c r="T23" i="8"/>
  <c r="T24" i="8"/>
  <c r="T25" i="8"/>
  <c r="T26" i="8"/>
  <c r="T27" i="8"/>
  <c r="T22" i="8"/>
  <c r="U22" i="8"/>
  <c r="V22" i="8"/>
  <c r="W22" i="8"/>
  <c r="X22" i="8"/>
  <c r="Y22" i="8"/>
  <c r="Z22" i="8"/>
  <c r="AA22" i="8"/>
  <c r="AB22" i="8"/>
  <c r="R10" i="8"/>
  <c r="R11" i="8"/>
  <c r="R12" i="8"/>
  <c r="R13" i="8"/>
  <c r="R14" i="8"/>
  <c r="R9" i="8"/>
  <c r="R16" i="8"/>
  <c r="R17" i="8"/>
  <c r="R18" i="8"/>
  <c r="R19" i="8"/>
  <c r="R20" i="8"/>
  <c r="R15" i="8"/>
  <c r="R8" i="8"/>
  <c r="S10" i="8"/>
  <c r="S11" i="8"/>
  <c r="S12" i="8"/>
  <c r="S13" i="8"/>
  <c r="S14" i="8"/>
  <c r="S9" i="8"/>
  <c r="S16" i="8"/>
  <c r="S17" i="8"/>
  <c r="S18" i="8"/>
  <c r="S19" i="8"/>
  <c r="S20" i="8"/>
  <c r="S15" i="8"/>
  <c r="S8" i="8"/>
  <c r="T10" i="8"/>
  <c r="T11" i="8"/>
  <c r="T12" i="8"/>
  <c r="T13" i="8"/>
  <c r="T14" i="8"/>
  <c r="T9" i="8"/>
  <c r="T16" i="8"/>
  <c r="T17" i="8"/>
  <c r="T18" i="8"/>
  <c r="T19" i="8"/>
  <c r="T20" i="8"/>
  <c r="T15" i="8"/>
  <c r="T8" i="8"/>
  <c r="U10" i="8"/>
  <c r="U11" i="8"/>
  <c r="U12" i="8"/>
  <c r="U13" i="8"/>
  <c r="U14" i="8"/>
  <c r="U9" i="8"/>
  <c r="U16" i="8"/>
  <c r="U17" i="8"/>
  <c r="U18" i="8"/>
  <c r="U19" i="8"/>
  <c r="U20" i="8"/>
  <c r="U15" i="8"/>
  <c r="U8" i="8"/>
  <c r="V10" i="8"/>
  <c r="V11" i="8"/>
  <c r="V12" i="8"/>
  <c r="V13" i="8"/>
  <c r="V14" i="8"/>
  <c r="V9" i="8"/>
  <c r="V16" i="8"/>
  <c r="V17" i="8"/>
  <c r="V18" i="8"/>
  <c r="V19" i="8"/>
  <c r="V20" i="8"/>
  <c r="V15" i="8"/>
  <c r="V8" i="8"/>
  <c r="W10" i="8"/>
  <c r="W11" i="8"/>
  <c r="W12" i="8"/>
  <c r="W13" i="8"/>
  <c r="W14" i="8"/>
  <c r="W9" i="8"/>
  <c r="W16" i="8"/>
  <c r="W17" i="8"/>
  <c r="W18" i="8"/>
  <c r="W19" i="8"/>
  <c r="W20" i="8"/>
  <c r="W15" i="8"/>
  <c r="W8" i="8"/>
  <c r="X10" i="8"/>
  <c r="X11" i="8"/>
  <c r="X12" i="8"/>
  <c r="X13" i="8"/>
  <c r="X14" i="8"/>
  <c r="X9" i="8"/>
  <c r="X16" i="8"/>
  <c r="X17" i="8"/>
  <c r="X18" i="8"/>
  <c r="X19" i="8"/>
  <c r="X20" i="8"/>
  <c r="X15" i="8"/>
  <c r="X8" i="8"/>
  <c r="Y10" i="8"/>
  <c r="Y11" i="8"/>
  <c r="Y12" i="8"/>
  <c r="Y13" i="8"/>
  <c r="Y14" i="8"/>
  <c r="Y9" i="8"/>
  <c r="Y16" i="8"/>
  <c r="Y17" i="8"/>
  <c r="Y18" i="8"/>
  <c r="Y19" i="8"/>
  <c r="Y15" i="8"/>
  <c r="Y8" i="8"/>
  <c r="Z10" i="8"/>
  <c r="Z11" i="8"/>
  <c r="Z12" i="8"/>
  <c r="Z13" i="8"/>
  <c r="Z14" i="8"/>
  <c r="Z9" i="8"/>
  <c r="Z16" i="8"/>
  <c r="Z17" i="8"/>
  <c r="Z18" i="8"/>
  <c r="Z19" i="8"/>
  <c r="Z20" i="8"/>
  <c r="Z15" i="8"/>
  <c r="Z8" i="8"/>
  <c r="AA10" i="8"/>
  <c r="AA11" i="8"/>
  <c r="AA12" i="8"/>
  <c r="AA13" i="8"/>
  <c r="AA14" i="8"/>
  <c r="AA9" i="8"/>
  <c r="AA16" i="8"/>
  <c r="AA17" i="8"/>
  <c r="AA18" i="8"/>
  <c r="AA19" i="8"/>
  <c r="AA20" i="8"/>
  <c r="AA15" i="8"/>
  <c r="AA8" i="8"/>
  <c r="AB10" i="8"/>
  <c r="AB11" i="8"/>
  <c r="AB12" i="8"/>
  <c r="AB13" i="8"/>
  <c r="AB14" i="8"/>
  <c r="AB9" i="8"/>
  <c r="AB16" i="8"/>
  <c r="AB17" i="8"/>
  <c r="AB18" i="8"/>
  <c r="AB19" i="8"/>
  <c r="AB20" i="8"/>
  <c r="AB15" i="8"/>
  <c r="AB8" i="8"/>
  <c r="Q23" i="8"/>
  <c r="AC23" i="8"/>
  <c r="Q24" i="8"/>
  <c r="AC24" i="8"/>
  <c r="Q25" i="8"/>
  <c r="AC25" i="8"/>
  <c r="Q26" i="8"/>
  <c r="AC26" i="8"/>
  <c r="Q27" i="8"/>
  <c r="AC27" i="8"/>
  <c r="AC22" i="8"/>
  <c r="Q29" i="8"/>
  <c r="AC29" i="8"/>
  <c r="F44" i="12"/>
  <c r="Q30" i="8"/>
  <c r="AC30" i="8"/>
  <c r="AC28" i="8"/>
  <c r="Q32" i="8"/>
  <c r="AC32" i="8"/>
  <c r="Q33" i="8"/>
  <c r="AC33" i="8"/>
  <c r="F58" i="12"/>
  <c r="Q34" i="8"/>
  <c r="AC34" i="8"/>
  <c r="Q35" i="8"/>
  <c r="AC35" i="8"/>
  <c r="AC31" i="8"/>
  <c r="Q22" i="8"/>
  <c r="Q28" i="8"/>
  <c r="Q31" i="8"/>
  <c r="G59" i="12"/>
  <c r="G60" i="12"/>
  <c r="G64" i="12"/>
  <c r="G63" i="12"/>
  <c r="G62" i="12"/>
  <c r="G61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O31" i="8"/>
  <c r="AE31" i="8"/>
  <c r="O28" i="8"/>
  <c r="AE28" i="8"/>
  <c r="O22" i="8"/>
  <c r="AE22" i="8"/>
  <c r="O15" i="8"/>
  <c r="Q16" i="8"/>
  <c r="Q17" i="8"/>
  <c r="Q18" i="8"/>
  <c r="Q19" i="8"/>
  <c r="Q20" i="8"/>
  <c r="Q15" i="8"/>
  <c r="AC15" i="8"/>
  <c r="AE15" i="8"/>
  <c r="O9" i="8"/>
  <c r="Q10" i="8"/>
  <c r="Q11" i="8"/>
  <c r="Q12" i="8"/>
  <c r="Q13" i="8"/>
  <c r="Q14" i="8"/>
  <c r="Q9" i="8"/>
  <c r="AC9" i="8"/>
  <c r="AE9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AE21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AC8" i="8"/>
  <c r="AE8" i="8"/>
  <c r="G5" i="16"/>
  <c r="O17" i="8"/>
  <c r="AC17" i="8"/>
  <c r="AC19" i="8"/>
  <c r="O20" i="8"/>
  <c r="O19" i="8"/>
  <c r="O18" i="8"/>
  <c r="O16" i="8"/>
  <c r="F5" i="16"/>
  <c r="AC20" i="8"/>
  <c r="AC16" i="8"/>
  <c r="AC18" i="8"/>
  <c r="G5" i="10"/>
  <c r="G5" i="12"/>
  <c r="F5" i="12"/>
  <c r="O27" i="8"/>
  <c r="O26" i="8"/>
  <c r="O25" i="8"/>
  <c r="O24" i="8"/>
  <c r="O23" i="8"/>
  <c r="F5" i="10"/>
  <c r="AC14" i="8"/>
  <c r="O14" i="8"/>
  <c r="AC13" i="8"/>
  <c r="O13" i="8"/>
  <c r="AC12" i="8"/>
  <c r="O12" i="8"/>
  <c r="AC11" i="8"/>
  <c r="O11" i="8"/>
  <c r="O10" i="8"/>
  <c r="AC10" i="8"/>
</calcChain>
</file>

<file path=xl/sharedStrings.xml><?xml version="1.0" encoding="utf-8"?>
<sst xmlns="http://schemas.openxmlformats.org/spreadsheetml/2006/main" count="1006" uniqueCount="269">
  <si>
    <t>01/10/2018</t>
  </si>
  <si>
    <t>01/11/2018</t>
  </si>
  <si>
    <t>01/31/2018</t>
  </si>
  <si>
    <t>Accrual - Appsflyer: Fee in Jan 2018 - Con.App. Team -  POPS VN</t>
  </si>
  <si>
    <t>Accrual - Marketing fee on Google Ads in Jan 2018 - CA</t>
  </si>
  <si>
    <t>Accrual - Marketing fee on Google Ads in Jan 2018 - Kids</t>
  </si>
  <si>
    <t>Accrual - Marketing fee on Facebook Ads in Jan 2018 - Kids</t>
  </si>
  <si>
    <t>Accrual - Marketing fee on Coc Coc Ads in Jan 2018 - CA</t>
  </si>
  <si>
    <t>TOTAL</t>
  </si>
  <si>
    <t>USD</t>
  </si>
  <si>
    <t>VND</t>
  </si>
  <si>
    <t>App Flyer</t>
  </si>
  <si>
    <t>Coc Coc</t>
  </si>
  <si>
    <t>Google</t>
  </si>
  <si>
    <t>Google Ads</t>
  </si>
  <si>
    <t>Facebook Ads</t>
  </si>
  <si>
    <t>Withholding Tax</t>
  </si>
  <si>
    <t>Accrual - Withholding Tax from Marketing fee on GG, FB ads in Jan 2018 - CA</t>
  </si>
  <si>
    <t>Withholding tax</t>
  </si>
  <si>
    <t>Accrual - Withholding Tax from Marketing fee on GG, FB ads in Jan 2018 - Kids</t>
  </si>
  <si>
    <t>Accrual - Marketing fee on Google Ads in Jan 2018 - PS project - Kids</t>
  </si>
  <si>
    <t>MARKETING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</si>
  <si>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</si>
  <si>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</si>
  <si>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</si>
  <si>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</si>
  <si>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</si>
  <si>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</si>
  <si>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</si>
  <si>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</si>
  <si>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</si>
  <si>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</si>
  <si>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</si>
  <si>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</si>
  <si>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</si>
  <si>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Media Buying</t>
  </si>
  <si>
    <t>Video viral</t>
  </si>
  <si>
    <t>PR</t>
  </si>
  <si>
    <t>Event/ Press Conference</t>
  </si>
  <si>
    <t>Communication Supporting</t>
  </si>
  <si>
    <t>CS</t>
  </si>
  <si>
    <t>VV</t>
  </si>
  <si>
    <t>CODE</t>
  </si>
  <si>
    <t>MONTH</t>
  </si>
  <si>
    <t>JAN</t>
  </si>
  <si>
    <t>FEB</t>
  </si>
  <si>
    <t>MAR</t>
  </si>
  <si>
    <t>Total</t>
  </si>
  <si>
    <t>02/09/2018</t>
  </si>
  <si>
    <t>02/28/2018</t>
  </si>
  <si>
    <t>03/26/2018</t>
  </si>
  <si>
    <t>03/27/2018</t>
  </si>
  <si>
    <t>Play Buttion Event</t>
  </si>
  <si>
    <t>03/12/2018</t>
  </si>
  <si>
    <t>03/31/2018</t>
  </si>
  <si>
    <t>GG Ads</t>
  </si>
  <si>
    <t>FB Ads</t>
  </si>
  <si>
    <t>WHT</t>
  </si>
  <si>
    <t>Withholding Tax from Google, Facebook Ads service in Mar 2018 - BU Kids</t>
  </si>
  <si>
    <t>OT</t>
  </si>
  <si>
    <t>Others</t>
  </si>
  <si>
    <t>02/26/2018</t>
  </si>
  <si>
    <t>MB</t>
  </si>
  <si>
    <t>BU KIDS</t>
  </si>
  <si>
    <t>02/08/2018</t>
  </si>
  <si>
    <t>Payment for Marketing fee on Google Ads on 8th Feb 2018 - BU Kids - Tini Project</t>
  </si>
  <si>
    <t>Payment for Marketing fee on Google Ads on 9th Feb 2018 - BU Kids - Tini Project</t>
  </si>
  <si>
    <t>Payment for Marketing fee on Google Ads on 9th Feb 2018 - BU kids</t>
  </si>
  <si>
    <t>02/10/2018</t>
  </si>
  <si>
    <t>Payment for Marketing fee on Google Ads on 10th Feb 2018 - BU Kids - Kids</t>
  </si>
  <si>
    <t>Payment for Marketing fee on Google Ads on 10th Feb 2018 - BU Kids</t>
  </si>
  <si>
    <t>02/11/2018</t>
  </si>
  <si>
    <t>Payment for Marketing fee on Google Ads on 11st Feb 2018 - BU Kids</t>
  </si>
  <si>
    <t>Marketing fee on Facebook Ads in Feb 2018 - BU Kids</t>
  </si>
  <si>
    <t>Teaser - POPS Kids</t>
  </si>
  <si>
    <t>Payment for recording clip teaser 30s POPS Kids - Cao Thanh Danh - Kids</t>
  </si>
  <si>
    <t>Payment for Marketing fee on Google Ads on 11st Feb 2018 - BU Kids - PS campaign</t>
  </si>
  <si>
    <t>02/13/2018</t>
  </si>
  <si>
    <t>Payment for Marketing fee on Google Ads on 13rd Feb 2018 - BU Kids - PS campaign</t>
  </si>
  <si>
    <t>02/12/2018</t>
  </si>
  <si>
    <t>Payment for Marketing fee on Google Ads on 12nd Feb 2018 - BU Kids - PS campaign</t>
  </si>
  <si>
    <t>02/15/2018</t>
  </si>
  <si>
    <t>Payment for Marketing fee on Google Ads on 15th Feb 2018 - BU Kids - PS campaign</t>
  </si>
  <si>
    <t>02/16/2018</t>
  </si>
  <si>
    <t>Payment for Marketing fee on Google Ads on 16th Feb 2018 - BU Kids - PS campaign</t>
  </si>
  <si>
    <t>02/14/2018</t>
  </si>
  <si>
    <t>Payment for Marketing fee on Google Ads on 14th Feb 2018 - BU Kids - PS campaign</t>
  </si>
  <si>
    <t>02/17/2018</t>
  </si>
  <si>
    <t>Payment for Marketing fee on Google Ads on 17th Feb 2018 - BU Kids - PS campaign</t>
  </si>
  <si>
    <t>02/18/2018</t>
  </si>
  <si>
    <t>Payment for Marketing fee on Google Ads on 18th Feb 2018 - BU Kids - PS campaign</t>
  </si>
  <si>
    <t>Accrual - Withholding tax in Feb 2018 - BU Kids</t>
  </si>
  <si>
    <t>Accrual - Withholding tax in Feb 2018 - BU Kids - PS campaign</t>
  </si>
  <si>
    <t>MARKETING COST</t>
  </si>
  <si>
    <t>DATE</t>
  </si>
  <si>
    <t>VOUCHER</t>
  </si>
  <si>
    <t>MEMO/DECRIPTION</t>
  </si>
  <si>
    <t>Google Ads - PS campaign</t>
  </si>
  <si>
    <t>Marketing fee on Google Ads in Mar 2018 - BU Kids</t>
  </si>
  <si>
    <t>Marketing fee on Facebook Ads in Mar 2018 - BU Kids</t>
  </si>
  <si>
    <t>Payment for location for Play button event 2018- Gala center - BU Kids</t>
  </si>
  <si>
    <t>Payment for cross promotion fee on Bao Ngu channel - PS project - BU Kids</t>
  </si>
  <si>
    <t>Marketing fee on Google Ads in Mar 2018 - BU Kids - PS campaign</t>
  </si>
  <si>
    <t>CON.APP TEAM</t>
  </si>
  <si>
    <t>DS</t>
  </si>
  <si>
    <t>02/02/2018</t>
  </si>
  <si>
    <t>Payment for Marketing fee on Google Ads on 2nd Feb 2018 - CA</t>
  </si>
  <si>
    <t>02/03/2018</t>
  </si>
  <si>
    <t>Payment for Marketing fee on Google Ads on 3rd Feb 2018 - CA</t>
  </si>
  <si>
    <t>02/04/2018</t>
  </si>
  <si>
    <t>Payment for Marketing fee on Google Ads on 4th Feb 2018 - CA</t>
  </si>
  <si>
    <t>02/05/2018</t>
  </si>
  <si>
    <t>Payment for Marketing fee on Google Ads on 5th Feb 2018 - CA</t>
  </si>
  <si>
    <t>02/06/2018</t>
  </si>
  <si>
    <t>Payment for Marketing fee on Google Ads on 6th Feb 2018 - CA</t>
  </si>
  <si>
    <t>02/07/2018</t>
  </si>
  <si>
    <t>Payment for Marketing fee on Google Ads on 7th Feb 2018 - CA</t>
  </si>
  <si>
    <t>Payment for Marketing fee on Google Ads on 8th Feb 2018 - CA</t>
  </si>
  <si>
    <t>Payment for Marketing fee on Google Ads on 9th Feb 2018 - CA</t>
  </si>
  <si>
    <t>Payment for Marketing fee on Google Ads on 10th Feb 2018 - CA</t>
  </si>
  <si>
    <t>Apps Flyer</t>
  </si>
  <si>
    <t>Accrual - Appsflyer: Fee in Feb 2018 - Con.App. Team -  POPS VN</t>
  </si>
  <si>
    <t>Accrual - Withholding tax in Feb 2018 - CA</t>
  </si>
  <si>
    <t>AppsFlyer</t>
  </si>
  <si>
    <t>Accrual -  Appsflyer: Fee in Mar 2017 - Con.App. Team -  POPS VN</t>
  </si>
  <si>
    <t>Withholding Tax from Google, Facebook Ads service in Mar 2018 - CA</t>
  </si>
  <si>
    <t>Marketing fee on Google Ads in Mar 2018 - CA</t>
  </si>
  <si>
    <t xml:space="preserve">POPS WORLDWIDE </t>
  </si>
  <si>
    <t xml:space="preserve">    </t>
  </si>
  <si>
    <t>BUDGET 2018</t>
  </si>
  <si>
    <t>INVESTMENT FUND</t>
  </si>
  <si>
    <t>Co-op Production</t>
  </si>
  <si>
    <t>Production</t>
  </si>
  <si>
    <t>Localize</t>
  </si>
  <si>
    <t>DQ</t>
  </si>
  <si>
    <t>SX</t>
  </si>
  <si>
    <t>LC</t>
  </si>
  <si>
    <t>DETAIL MARKETING COST SHEET - CONNECTED APP. TEAM</t>
  </si>
  <si>
    <t>DETAIL MARKETING COST SHEET - BU KIDS</t>
  </si>
  <si>
    <t>Payment for hiring voice talent - Huynh Viet Quang - Shooting day on 15th Mar 2018- SNBC Kids Campaign - PopsKid Project</t>
  </si>
  <si>
    <t>Payment for hiring equipment and technician - Le Phi Tan - Shooting day on 15th Mar 2018- SNBC Kids Campaign - PopsKid Project</t>
  </si>
  <si>
    <t>Payment for cost of meals for crew - SNBC campaign - Shooting day on 15th Mar 2018</t>
  </si>
  <si>
    <t>Payment for buying color pencil, drawing paper, print logo - SNBC campaign - Shooting day on 15th Mar 2018</t>
  </si>
  <si>
    <t>Payment for hiring talent -Ha Mi - Nguyen Chi Dung - Shooting day on 23,24th Dec 2017- E87,88,89,90,91- MCL Campaign - PopsKid Project</t>
  </si>
  <si>
    <t>Payment for hiring talent -Bao Tien - Tran Quang Phong - Shooting day on 23,24th Dec 2017- E87,88,89,90,91- MCL Campaign - PopsKid Project</t>
  </si>
  <si>
    <t>Payment for editing costumes - Tran Thi Bich Ngoc - Shooting day on 23,24th Dec 2017- E87,88,89,90,91- MCL Campaign - PopsKid Project</t>
  </si>
  <si>
    <t>Payment for hiring assistant production - Truong Nguyen Truc Phuong -Shooting day on 23,24th Dec 2017- E87,88,89,90,91- MCL Campaign - PopsKid Project</t>
  </si>
  <si>
    <t>Payment for hiring make up - Nguyen Hoang - Shooting day on 23,24th Dec 2017- E87,88,89,90,91- MCL Campaign - PopsKid Project</t>
  </si>
  <si>
    <t>Payment for hiring talent -GOLD - Hoang Thi Thuy Nhien -Shooting day on 23,24th Dec 2017- E87,88,89,90,91- MCL Campaign - PopsKid Project</t>
  </si>
  <si>
    <t>Payment for hiring Talent -Tina - Nguyen Thi My Quy - Shooting day on 23,24th Dec 2017- E87,88,89,90,91- MCL Campaign - PopsKid Project</t>
  </si>
  <si>
    <t>Payment for hiring talent - Ben Lee - Nguyen Thi Ngoc Anh - Shooting day on 23,24th Dec 2017- E87,88,89,90,91- MCL Campaign - PopsKid Project</t>
  </si>
  <si>
    <t>Payment for hiring recording and instrumental combinations -  Shooting day on 23,24th Dec 2017- E87,88,89,90,91- MCL Campaign - PopsKid Project</t>
  </si>
  <si>
    <t>Payment for hiring director - Nguyen Thi Huyen Trang - Shooting day on 23,24th Dec 2017- E87,88,89,90,91- MCL Campaign - PopsKid Project</t>
  </si>
  <si>
    <t>Payment for hiring talent - Bao An - Nguyen Ai Phuong - Shooting day on 23,24th Dec 2017- E87,88,89,90,91- MCL Campaign - PopsKid Project</t>
  </si>
  <si>
    <t>Payment for hiring DOP and cameraman - Diep Phuoc Thanh - Shooting day on 23,24th Dec 2017- E87,88,89,90,91- MCL Campaign - PopsKid Project</t>
  </si>
  <si>
    <t>Payment for hiring Choreographer - Nguyen Huy Hao -Shooting day on 23,24th Dec 2017- E87,88,89,90,91- MCL Campaign - PopsKid Project</t>
  </si>
  <si>
    <t>Payment for hiring talent -Ben Hoang Quan - Nguyen Thi Cuc - Shooting day on 23,24th Dec 2017- E87,88,89,90,91- MCL Campaign - PopsKid Project</t>
  </si>
  <si>
    <t>Payment for hiring studio, technician and equipment - Shooting day on 23,24th Dec 2017- E87,88,89,90,91- MCL Campaign - PopsKid Project</t>
  </si>
  <si>
    <t>Clear advance - Advance for production fee - MCL campaign - Ep 92-97 - Shooting day from 20 to 21st Jan 2018 - Payment for making props - Phan Thi Thanh Nhi</t>
  </si>
  <si>
    <t>Clear advance - Advance for production fee - MCL campaign - Ep 92-97 - Shooting day from 20 to 21st Jan 2018 - Payment for washing costumes - Tran Thi Bich Ngoc</t>
  </si>
  <si>
    <t>Clear advance - Advance for production fee - MCL campaign - Ep 92-97 - Shooting day from 20 to 21st Jan 2018 - Payment for catering for crew - Nguyen Thi Bach Van</t>
  </si>
  <si>
    <t>Payment for hiring studio and equipment - Shooting day on 20,21st Jan 2018- E92-97- MCL Campaign - PopsKid Project</t>
  </si>
  <si>
    <t>Payment for hiring Choreographer - Nguyen Huy Hao -Shooting day on 20,21st Jan 2018- E92-97- MCL Campaign - PopsKid Project</t>
  </si>
  <si>
    <t>Payment for hiring recording and instrumental combinations - Van Tu Quy - Shooting day on 20,21st Jan 2018- E92-97- MCL Campaign - PopsKid Project</t>
  </si>
  <si>
    <t>Payment for hiring talent - Bao An - Nguyen Ai Phuong - Shooting day on 20,21st Jan 2018- E92-97- MCL Campaign - PopsKid Project</t>
  </si>
  <si>
    <t>Payment for hiring director - Nguyen Thi Huyen Trang - Shooting day on 20,21stJan 2018- E92-97- MCL Campaign - PopsKid Project</t>
  </si>
  <si>
    <t>Payment for hiring DOP and cameraman - Diep Phuoc Thanh - Shooting day on 20,21st Jan 2018- E92-97- MCL Campaign - PopsKid Project</t>
  </si>
  <si>
    <t>Payment for hiring talent - Ha Mi - Nguyen Chi Dung - Shooting day on 20,21st Jan 2018- E92-97- MCL Campaign - PopsKid Project</t>
  </si>
  <si>
    <t>Payment for hiring talent - Ben Hoang Quan - Nguyen Thi Cuc - Shooting day on 20,21st Jan 2018- E92-97- MCL Campaign - PopsKid Project</t>
  </si>
  <si>
    <t>Payment for hiring talent - GOLD - Hoang Thi Thuy Nhien - Shooting day on 20,21st Jan 2018- E92-97- MCL Campaign - PopsKid Project</t>
  </si>
  <si>
    <t>Payment for hiring assistant production - Truong Nguyen Truc Phuong - Shooting day on 20,21st Jan 2018- E92-97- MCL Campaign - PopsKid Project</t>
  </si>
  <si>
    <t>Payment for hiring talent -Ben Lee - Nguyen Thi Ngoc Anh - Shooting day on 20,21st Jan 2018- E92-97- MCL Campaign - PopsKid Project</t>
  </si>
  <si>
    <t>Payment for hiring Talent - Tina - Tran Thi My Quy - Shooting day on 20,21st Jan 2018- E92-97- MCL Campaign - PopsKid Project</t>
  </si>
  <si>
    <t>Payment for hiring make up - Nguyen Hoang - Shooting day on 20,21st Jan 2018- E92-97- MCL Campaign - PopsKid Project</t>
  </si>
  <si>
    <t>Payment for hiring talent -Bao Tien - Tran Quang Phong - Shooting day on 20,21st Jan 2018- E92-97- MCL Campaign - PopsKid Project</t>
  </si>
  <si>
    <t>Payment for hiring talent - GOLD - Hoang Thi Thuy Nhien - Shooting day on 11,12nd Feb 2018- E97-102- MCL Campaign - PopsKid Project</t>
  </si>
  <si>
    <t>Payment for hiring recording and instrumental combinations- Tran Ngoc Phuong Thanh - Shooting day on 11,12nd Feb 2018- E97-102- MCL Campaign - PopsKid Project</t>
  </si>
  <si>
    <t>Payment for hiring make up - Nguyen Hoang - Shooting day on 11,12nd Feb 2018- E97-102- MCL Campaign - PopsKid Project</t>
  </si>
  <si>
    <t>Payment for hiring choreographer - Nguyen Huy Hao -Shooting day on 11,12nd Feb 2018- E97-102- MCL Campaign - PopsKid Project</t>
  </si>
  <si>
    <t>Payment for hiring talent -Ben Hoang Quan - Nguyen Thi Cuc - Shooting day on 11,12nd Feb 2018- E97-102- MCL Campaign - PopsKid Project</t>
  </si>
  <si>
    <t>Payment for hiring Talent -Tina - Tran Thi My Quy - Shooting day on 11,12nd Feb 2018- E97-102- MCL Campaign - PopsKid Project</t>
  </si>
  <si>
    <t>Payment for hiring assistant production - Truong Nguyen Truc Phuong - Shooting day on 11,12nd Feb 2018- E97-102- MCL Campaign - PopsKid Project</t>
  </si>
  <si>
    <t>Payment for hiring talent - Bao Tien - Nguyen Quang Phong - Shooting day on 11,12nd Feb 2018- E97-102- MCL Campaign - PopsKid Project</t>
  </si>
  <si>
    <t>Payment for hiring talent - Ha Mi - Nguyen Chi Dung - Shooting day on 11,12nd Feb 2018- E97-102- MCL Campaign - PopsKid Project</t>
  </si>
  <si>
    <t>Payment for hiring talent - Bao An - Nguyen Ai Phuong - Shooting day on 11,12nd Feb 2018- E97-102- MCL Campaign - PopsKid Project</t>
  </si>
  <si>
    <t>Payment for hiring director - Nguyen Thi Huyen Trang - Shooting day on 11,12nd Feb 2018- E97-102- MCL Campaign - PopsKid Project</t>
  </si>
  <si>
    <t>Payment for hiring DOP and cameraman - Diep Phuoc Thanh -  Shooting day on 11,12nd Feb 2018- E97-102- MCL Campaign - PopsKid Project</t>
  </si>
  <si>
    <t>Payment for hiring talent - Ben Lee - Nguyen Thi Ngoc Anh -Shooting day on 11,12nd Feb 2018- E97-102- MCL Campaign - PopsKid Project</t>
  </si>
  <si>
    <t>Clear advance - Advance for production fee - MCL campaign - Ep 98-102 - Shooting day from 11 to 12nd Feb 2018 - Making props - Phan Thi Thanh Nhi</t>
  </si>
  <si>
    <t>Clear advance - Advance for production fee - MCL campaign - Ep 98-102 - Shooting day from 11 to 12nd Feb 2018 - Washing costumes - Tran Thi Bich Ngoc</t>
  </si>
  <si>
    <t>Clear advance - Advance for production fee - MCL campaign - Ep 98-102 - Shooting day from 11 to 12nd Feb 2018 - Catering fee for crew - Nguyen Thi Bach Van</t>
  </si>
  <si>
    <t>Payment for hiring studio and equipment - Shooting day on 11,12nd Feb 2018-E98-102-MCL Campaign - PopsKid Project</t>
  </si>
  <si>
    <t>The first payment for instrumental combinations and recording 3 songs - MCL English version campaign -50percent</t>
  </si>
  <si>
    <t>Production - SNBC</t>
  </si>
  <si>
    <t>Production - MCL</t>
  </si>
  <si>
    <t>Payment for translation and recording fee - UUUM Batch 2-1, 35 eps,1file films title - Choi Cung gau Bon- Do choi be con</t>
  </si>
  <si>
    <t>Localize - UUUM</t>
  </si>
  <si>
    <t>The first payment for dubbing fee - Ed,Edd n Eddy Big Picture show - TED Campaign- PopsKid Project - 40percent</t>
  </si>
  <si>
    <t>The first payment for dubbing fee - TED Phase 3 Campaign- PopsKid Project - 40percent</t>
  </si>
  <si>
    <t>Localize - Turner</t>
  </si>
  <si>
    <t>The first payment for dubbing fee -Phim Boboiboy Galaxy- PopsKid Project -40percent</t>
  </si>
  <si>
    <t>Localize - Boboyboi Galaxy</t>
  </si>
  <si>
    <t>Payment for buyout fee with No.contract 2818-2017-HDMNDCT-But Do photography - MV Song xa anh chang de dang version</t>
  </si>
  <si>
    <t>Buyout - But Do</t>
  </si>
  <si>
    <t>TOTAL MARKETING COST</t>
  </si>
  <si>
    <t>TOTAL INVESTMENT FUND</t>
  </si>
  <si>
    <t>BUDGET</t>
  </si>
  <si>
    <t>Exclusive</t>
  </si>
  <si>
    <t>Buyout</t>
  </si>
  <si>
    <t>MD</t>
  </si>
  <si>
    <t>The first payment for dubbing - TED 1 2018 Campaign- PopsKid Project -40percent</t>
  </si>
  <si>
    <t>The final payment for dubbing -Phim Ed,Edd n Eddy Big Picture show- TED phase Campaign- PopsKid Project -60percent</t>
  </si>
  <si>
    <t>APR</t>
  </si>
  <si>
    <t>Ngân sách còn lại</t>
  </si>
  <si>
    <t>MARKETING  KIDS APP.</t>
  </si>
  <si>
    <t>BrightCove</t>
  </si>
  <si>
    <t>CDN</t>
  </si>
  <si>
    <t>Headnumber</t>
  </si>
  <si>
    <t>VPS - Vinaphone</t>
  </si>
  <si>
    <t>Proxy VPN</t>
  </si>
  <si>
    <t>CMC</t>
  </si>
  <si>
    <t>VIDEO FLATFORM</t>
  </si>
  <si>
    <t>SERVER &amp; SERVICE</t>
  </si>
  <si>
    <t>04/30/2018</t>
  </si>
  <si>
    <t>Accrual - Marketing fee on Google Ads in Apr 2018 - CA</t>
  </si>
  <si>
    <t>Accrual - WHT from GG, FB ads in Apr 2018 - CA</t>
  </si>
  <si>
    <t>Accrual - Appsflyer: Fee in Apr 2018 - Con.App. Team -  POPS VN</t>
  </si>
  <si>
    <t>04/10/2018</t>
  </si>
  <si>
    <t>04/26/2018</t>
  </si>
  <si>
    <t>Accrual - Marketing fee on Facebook Ads in Apr 2018 - BU Kids</t>
  </si>
  <si>
    <t>Accrual - Marketing fee on Google Ads in Apr 2018 - BU Kids</t>
  </si>
  <si>
    <t>Accrual - WHT from GG, FB ads in Apr 2018 - BU Kids</t>
  </si>
  <si>
    <t>Allocate for CMC server charge in Jan 2018</t>
  </si>
  <si>
    <t>Cost of App - Payment for hiring VPS Cloud VNPT in Feb 2018 - CA</t>
  </si>
  <si>
    <t>Allocate - Cost of app - Brightcove: INV 1008063: Fee in Feb 2018 - Cont.App. Team - POPS VN</t>
  </si>
  <si>
    <t>Allocate for hiring CMC server in Feb 2018</t>
  </si>
  <si>
    <t>Payment for CDN service fee in Jan 2018 - VNPT - CA</t>
  </si>
  <si>
    <t>Payment for hiring VPS Cloud VNPT in Mar 2018 - CA</t>
  </si>
  <si>
    <t>Payment for Service fee CDN in Feb 2018 - CA</t>
  </si>
  <si>
    <t>Paid - KeenInternetTechnologies : Fee in Mar 2018 - CA. - POPS VN</t>
  </si>
  <si>
    <t>Allocate for hiring CMC server in Mar 2018</t>
  </si>
  <si>
    <t>Paid - Brightcove: Fee in Mar 2018 - POPS VN</t>
  </si>
  <si>
    <t>Accrual - Service fee CDN in Apr 2018 - CA</t>
  </si>
  <si>
    <t>Payment for Service fee CDN in Mar 2018 - CA</t>
  </si>
  <si>
    <t>Payment for hiring VPS Cloud VNPT in Apr 2018 - CA</t>
  </si>
  <si>
    <t>Payment for telecommunications number store from Jan - Mar 2018 - CA</t>
  </si>
  <si>
    <t>Accrual - Telecommunication number in Apr 2018</t>
  </si>
  <si>
    <t>Cost of Apps - Paid in Mar 2018 - VC 1803368 - Brightcove: Fee in Apr 2018 - POPS VN</t>
  </si>
  <si>
    <t>Paid - KeenInternetTechnologies : Fee in Apr 2018 - Con App. Team - POPS VN</t>
  </si>
  <si>
    <t>Allocate for hiring CMC server in Apr 2018</t>
  </si>
  <si>
    <t>Bright Cove</t>
  </si>
  <si>
    <t>VPS-Vinaphone</t>
  </si>
  <si>
    <t>VPS</t>
  </si>
  <si>
    <t>Cost of Good - App - Video Cloud Advantage fee Jan 2018 - Bright Cove</t>
  </si>
  <si>
    <t>BC</t>
  </si>
  <si>
    <t>HN</t>
  </si>
  <si>
    <t>VPN</t>
  </si>
  <si>
    <t>The final payment for dubbing fee - TED Phase 3 Campaign- PopsKid Project - 60percent</t>
  </si>
  <si>
    <t>Payment for dubbing fee - Shooting day on 23rd Mar 2018- TED 1 2018 Campaign - PopsKids Project  - Camp Lazlo Film</t>
  </si>
  <si>
    <t>The final payment for dubbing fee - Phim Boboiboy Galaxy- PopsKid Project - 60percent</t>
  </si>
  <si>
    <t>The final payment for rename fee - Phim Boboiboy Galaxy- PopsKid Project - 60percent</t>
  </si>
  <si>
    <t>Payment for hiring voice talent - Nguyen Thi Phuong - Recording 3 songs - MCL English version campaign - Popskids Project</t>
  </si>
  <si>
    <t>Payment for hiring voice talent - Nguyen Ngoc Hong Chau - Recording 3 songs - MCL English campaign - Popskids Project</t>
  </si>
  <si>
    <t>The final payment for instrumental combinations and recording 3 songs - MCL English version - POPS Kids campaign- 50 percent</t>
  </si>
  <si>
    <t>Clear advance -advance for production fee - MCL - Ep 106-111 - Shooting day from 21st to 22nd Apr 2018 - Payment for hiring costumes - Nguyen Le Thao Ly</t>
  </si>
  <si>
    <t>Clear advance -advance for production fee - MCL - Ep 106-111 - Shooting day from 21st to 22nd Apr 2018 - Payment for hiring technician - Nguyen Huu Vinh</t>
  </si>
  <si>
    <t>Clear advance -advance for production fee - MCL - Ep 106-111 - Shooting day from 21st to 22nd Apr 2018 - Payment for making props - Le Minh Loi</t>
  </si>
  <si>
    <t>Clear advance -advance for production fee - MCL - Ep 106-111 - Shooting day from 21st to 22nd Apr 2018 - Payment for cost of meals for crew - Nguyen Thi Bach Van</t>
  </si>
  <si>
    <t>Clear advance -advance for production fee - MCL - Ep 106-111 - Shooting day from 21st to 22nd Apr 2018 - Payment for transportation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</si>
</sst>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_€"/>
    <numFmt numFmtId="167" formatCode="_(* #,##0_);_(* \(#,##0\);_(* &quot;-&quot;??_);_(@_)"/>
  </numFmts>
  <fonts count="3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10"/>
      <color rgb="FFFF0000"/>
      <name val="Arial"/>
      <family val="2"/>
    </font>
    <font>
      <b/>
      <sz val="2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3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9">
    <xf numFmtId="0" fontId="0" fillId="0" borderId="0" xfId="0"/>
    <xf numFmtId="0" fontId="6" fillId="0" borderId="3" xfId="0" applyFont="1" applyBorder="1" applyAlignment="1">
      <alignment horizontal="left" wrapText="1"/>
    </xf>
    <xf numFmtId="166" fontId="6" fillId="0" borderId="3" xfId="0" applyNumberFormat="1" applyFont="1" applyBorder="1" applyAlignment="1">
      <alignment horizontal="right" wrapText="1"/>
    </xf>
    <xf numFmtId="167" fontId="6" fillId="0" borderId="3" xfId="1" applyNumberFormat="1" applyFont="1" applyBorder="1"/>
    <xf numFmtId="14" fontId="6" fillId="0" borderId="3" xfId="0" applyNumberFormat="1" applyFont="1" applyBorder="1" applyAlignment="1">
      <alignment horizontal="left" wrapText="1"/>
    </xf>
    <xf numFmtId="0" fontId="0" fillId="0" borderId="0" xfId="0"/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7" borderId="0" xfId="0" applyFill="1"/>
    <xf numFmtId="0" fontId="8" fillId="7" borderId="0" xfId="0" applyFont="1" applyFill="1"/>
    <xf numFmtId="0" fontId="9" fillId="4" borderId="0" xfId="0" applyFont="1" applyFill="1" applyAlignment="1">
      <alignment horizontal="center"/>
    </xf>
    <xf numFmtId="0" fontId="8" fillId="3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10" fillId="8" borderId="0" xfId="0" applyFont="1" applyFill="1" applyAlignment="1">
      <alignment horizontal="right" vertical="center"/>
    </xf>
    <xf numFmtId="0" fontId="3" fillId="0" borderId="0" xfId="2" applyFont="1" applyFill="1"/>
    <xf numFmtId="0" fontId="3" fillId="0" borderId="0" xfId="2" applyFont="1" applyAlignment="1">
      <alignment horizontal="center"/>
    </xf>
    <xf numFmtId="0" fontId="3" fillId="0" borderId="0" xfId="2" applyFont="1"/>
    <xf numFmtId="0" fontId="12" fillId="2" borderId="3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167" fontId="12" fillId="2" borderId="2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3" fillId="0" borderId="0" xfId="0" applyFont="1"/>
    <xf numFmtId="167" fontId="13" fillId="0" borderId="0" xfId="1" applyNumberFormat="1" applyFont="1"/>
    <xf numFmtId="0" fontId="11" fillId="0" borderId="0" xfId="2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167" fontId="6" fillId="0" borderId="0" xfId="1" applyNumberFormat="1" applyFont="1"/>
    <xf numFmtId="0" fontId="6" fillId="0" borderId="0" xfId="0" applyFont="1" applyAlignment="1">
      <alignment horizontal="left"/>
    </xf>
    <xf numFmtId="0" fontId="13" fillId="0" borderId="3" xfId="0" applyFont="1" applyBorder="1"/>
    <xf numFmtId="167" fontId="13" fillId="0" borderId="3" xfId="1" applyNumberFormat="1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0" borderId="0" xfId="0" applyFont="1" applyFill="1"/>
    <xf numFmtId="0" fontId="16" fillId="10" borderId="0" xfId="0" applyFont="1" applyFill="1"/>
    <xf numFmtId="0" fontId="17" fillId="10" borderId="0" xfId="0" applyFont="1" applyFill="1"/>
    <xf numFmtId="0" fontId="18" fillId="10" borderId="0" xfId="0" applyFont="1" applyFill="1"/>
    <xf numFmtId="0" fontId="19" fillId="10" borderId="0" xfId="0" applyFont="1" applyFill="1"/>
    <xf numFmtId="0" fontId="20" fillId="10" borderId="0" xfId="0" applyFont="1" applyFill="1" applyAlignment="1"/>
    <xf numFmtId="0" fontId="23" fillId="10" borderId="1" xfId="0" applyFont="1" applyFill="1" applyBorder="1" applyAlignment="1">
      <alignment vertical="center"/>
    </xf>
    <xf numFmtId="0" fontId="25" fillId="8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30" fillId="0" borderId="0" xfId="2" applyFont="1" applyAlignment="1">
      <alignment horizontal="right" wrapText="1"/>
    </xf>
    <xf numFmtId="165" fontId="11" fillId="0" borderId="0" xfId="1" applyNumberFormat="1" applyFont="1"/>
    <xf numFmtId="167" fontId="11" fillId="0" borderId="0" xfId="1" applyNumberFormat="1" applyFont="1"/>
    <xf numFmtId="0" fontId="10" fillId="11" borderId="0" xfId="0" applyFont="1" applyFill="1" applyAlignment="1">
      <alignment horizontal="right" vertical="center"/>
    </xf>
    <xf numFmtId="0" fontId="5" fillId="11" borderId="0" xfId="0" applyFont="1" applyFill="1" applyAlignment="1">
      <alignment horizontal="center"/>
    </xf>
    <xf numFmtId="164" fontId="16" fillId="10" borderId="0" xfId="4" applyFont="1" applyFill="1"/>
    <xf numFmtId="164" fontId="23" fillId="10" borderId="1" xfId="4" applyFont="1" applyFill="1" applyBorder="1" applyAlignment="1">
      <alignment vertical="center"/>
    </xf>
    <xf numFmtId="164" fontId="11" fillId="0" borderId="0" xfId="4" applyFont="1"/>
    <xf numFmtId="164" fontId="12" fillId="2" borderId="2" xfId="4" applyFont="1" applyFill="1" applyBorder="1" applyAlignment="1">
      <alignment horizontal="center" vertical="center"/>
    </xf>
    <xf numFmtId="164" fontId="6" fillId="0" borderId="3" xfId="4" applyFont="1" applyBorder="1" applyAlignment="1">
      <alignment horizontal="right" wrapText="1"/>
    </xf>
    <xf numFmtId="164" fontId="6" fillId="0" borderId="3" xfId="4" applyFont="1" applyBorder="1"/>
    <xf numFmtId="164" fontId="13" fillId="0" borderId="3" xfId="4" applyFont="1" applyBorder="1"/>
    <xf numFmtId="164" fontId="13" fillId="0" borderId="0" xfId="4" applyFont="1"/>
    <xf numFmtId="164" fontId="20" fillId="10" borderId="0" xfId="4" applyFont="1" applyFill="1" applyAlignment="1"/>
    <xf numFmtId="0" fontId="31" fillId="0" borderId="0" xfId="0" applyFont="1"/>
    <xf numFmtId="41" fontId="10" fillId="11" borderId="0" xfId="5" applyFont="1" applyFill="1"/>
    <xf numFmtId="41" fontId="8" fillId="7" borderId="0" xfId="5" applyFont="1" applyFill="1"/>
    <xf numFmtId="41" fontId="4" fillId="4" borderId="0" xfId="5" applyFont="1" applyFill="1" applyAlignment="1">
      <alignment horizontal="center"/>
    </xf>
    <xf numFmtId="41" fontId="8" fillId="4" borderId="0" xfId="5" applyFont="1" applyFill="1"/>
    <xf numFmtId="41" fontId="28" fillId="5" borderId="0" xfId="5" applyFont="1" applyFill="1" applyAlignment="1">
      <alignment horizontal="center"/>
    </xf>
    <xf numFmtId="41" fontId="29" fillId="5" borderId="0" xfId="5" applyFont="1" applyFill="1"/>
    <xf numFmtId="41" fontId="13" fillId="7" borderId="0" xfId="5" applyFont="1" applyFill="1"/>
    <xf numFmtId="41" fontId="0" fillId="0" borderId="0" xfId="5" applyFont="1"/>
    <xf numFmtId="41" fontId="26" fillId="0" borderId="0" xfId="5" applyFont="1"/>
    <xf numFmtId="41" fontId="27" fillId="0" borderId="0" xfId="5" applyFont="1"/>
    <xf numFmtId="41" fontId="26" fillId="7" borderId="0" xfId="5" applyFont="1" applyFill="1"/>
    <xf numFmtId="41" fontId="0" fillId="7" borderId="0" xfId="5" applyFont="1" applyFill="1"/>
    <xf numFmtId="41" fontId="10" fillId="9" borderId="0" xfId="5" applyFont="1" applyFill="1"/>
    <xf numFmtId="0" fontId="24" fillId="2" borderId="6" xfId="0" applyFont="1" applyFill="1" applyBorder="1" applyAlignment="1"/>
    <xf numFmtId="0" fontId="24" fillId="2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164" fontId="3" fillId="0" borderId="3" xfId="4" applyFont="1" applyBorder="1" applyAlignment="1">
      <alignment horizontal="right" wrapText="1"/>
    </xf>
    <xf numFmtId="167" fontId="3" fillId="0" borderId="3" xfId="1" applyNumberFormat="1" applyFont="1" applyBorder="1"/>
    <xf numFmtId="166" fontId="3" fillId="0" borderId="3" xfId="0" applyNumberFormat="1" applyFont="1" applyBorder="1" applyAlignment="1">
      <alignment horizontal="center" vertical="center" wrapText="1"/>
    </xf>
    <xf numFmtId="0" fontId="32" fillId="0" borderId="0" xfId="0" applyFont="1"/>
    <xf numFmtId="14" fontId="3" fillId="0" borderId="3" xfId="0" applyNumberFormat="1" applyFont="1" applyBorder="1" applyAlignment="1">
      <alignment horizontal="left" wrapText="1"/>
    </xf>
    <xf numFmtId="167" fontId="33" fillId="12" borderId="3" xfId="1" applyNumberFormat="1" applyFont="1" applyFill="1" applyBorder="1" applyAlignment="1">
      <alignment vertical="center"/>
    </xf>
    <xf numFmtId="164" fontId="32" fillId="0" borderId="0" xfId="0" applyNumberFormat="1" applyFont="1"/>
    <xf numFmtId="0" fontId="20" fillId="10" borderId="0" xfId="0" applyFont="1" applyFill="1" applyAlignment="1">
      <alignment horizontal="left"/>
    </xf>
    <xf numFmtId="0" fontId="20" fillId="10" borderId="0" xfId="0" applyFont="1" applyFill="1" applyAlignment="1">
      <alignment horizontal="center"/>
    </xf>
  </cellXfs>
  <cellStyles count="6">
    <cellStyle name="Comma" xfId="1" builtinId="3"/>
    <cellStyle name="Comma [0]" xfId="5" builtinId="6"/>
    <cellStyle name="Comma 4" xfId="3"/>
    <cellStyle name="Currency" xfId="4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2055943</xdr:colOff>
      <xdr:row>4</xdr:row>
      <xdr:rowOff>104775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5E34684A-55AF-4360-A8B3-F39737BD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1474918</xdr:colOff>
      <xdr:row>3</xdr:row>
      <xdr:rowOff>314325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8FD4F985-8E0D-4386-8992-ED869504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2065468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1474918</xdr:colOff>
      <xdr:row>4</xdr:row>
      <xdr:rowOff>0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44949177-E7A7-4854-841D-47A5984C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206546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96E96FDB-53C8-4D8A-BB67-4C3465BD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workbookViewId="0">
      <pane xSplit="2" ySplit="7" topLeftCell="I21" activePane="bottomRight" state="frozen"/>
      <selection pane="topRight" activeCell="C1" sqref="C1"/>
      <selection pane="bottomLeft" activeCell="A7" sqref="A7"/>
      <selection pane="bottomRight" activeCell="A7" sqref="A7:XFD7"/>
    </sheetView>
  </sheetViews>
  <sheetFormatPr baseColWidth="10" defaultColWidth="8.83203125" defaultRowHeight="15" x14ac:dyDescent="0.2"/>
  <cols>
    <col min="1" max="1" width="34.33203125" customWidth="1"/>
    <col min="2" max="2" width="6" style="9" customWidth="1"/>
    <col min="3" max="3" width="17.5" customWidth="1"/>
    <col min="4" max="13" width="9.83203125" customWidth="1"/>
    <col min="14" max="14" width="9.83203125" style="5" customWidth="1"/>
    <col min="15" max="15" width="11.5" customWidth="1"/>
    <col min="16" max="16" width="0.6640625" style="13" customWidth="1"/>
    <col min="17" max="17" width="9.83203125" bestFit="1" customWidth="1"/>
    <col min="18" max="20" width="8.6640625" bestFit="1" customWidth="1"/>
    <col min="21" max="24" width="5.5" bestFit="1" customWidth="1"/>
    <col min="25" max="25" width="8.6640625" bestFit="1" customWidth="1"/>
    <col min="26" max="27" width="5.5" bestFit="1" customWidth="1"/>
    <col min="28" max="28" width="5.5" style="5" bestFit="1" customWidth="1"/>
    <col min="29" max="29" width="12.6640625" bestFit="1" customWidth="1"/>
    <col min="30" max="30" width="3.6640625" customWidth="1"/>
    <col min="31" max="31" width="12.6640625" style="18" bestFit="1" customWidth="1"/>
  </cols>
  <sheetData>
    <row r="1" spans="1:31" s="52" customFormat="1" ht="13" x14ac:dyDescent="0.15">
      <c r="A1" s="51"/>
      <c r="C1" s="58" t="s">
        <v>127</v>
      </c>
      <c r="D1" s="59"/>
      <c r="E1" s="59"/>
      <c r="F1" s="59"/>
      <c r="G1" s="59"/>
      <c r="H1" s="59" t="s">
        <v>128</v>
      </c>
      <c r="I1" s="59"/>
      <c r="J1" s="59"/>
      <c r="K1" s="60"/>
      <c r="L1" s="61"/>
      <c r="M1" s="59"/>
      <c r="N1" s="59"/>
      <c r="O1" s="62"/>
      <c r="P1" s="58"/>
      <c r="Q1" s="59"/>
      <c r="R1" s="59"/>
      <c r="S1" s="59"/>
      <c r="T1" s="59"/>
      <c r="U1" s="59" t="s">
        <v>128</v>
      </c>
      <c r="V1" s="59"/>
      <c r="W1" s="59"/>
      <c r="X1" s="60"/>
      <c r="Y1" s="61"/>
      <c r="Z1" s="59"/>
      <c r="AA1" s="59"/>
      <c r="AB1" s="62"/>
      <c r="AC1" s="62"/>
      <c r="AE1" s="62"/>
    </row>
    <row r="2" spans="1:31" s="52" customFormat="1" ht="12.75" customHeight="1" x14ac:dyDescent="0.25">
      <c r="A2" s="51"/>
      <c r="C2" s="107" t="s">
        <v>129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E2" s="63"/>
    </row>
    <row r="3" spans="1:31" s="52" customFormat="1" ht="12.75" customHeight="1" x14ac:dyDescent="0.25">
      <c r="A3" s="53"/>
      <c r="B3" s="54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E3" s="63"/>
    </row>
    <row r="4" spans="1:31" s="57" customFormat="1" ht="25.5" customHeight="1" x14ac:dyDescent="0.2">
      <c r="A4" s="55"/>
      <c r="B4" s="56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E4" s="64"/>
    </row>
    <row r="5" spans="1:31" ht="34" x14ac:dyDescent="0.2">
      <c r="C5" s="95" t="s">
        <v>206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Q5" s="95" t="s">
        <v>34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E5" s="96" t="s">
        <v>213</v>
      </c>
    </row>
    <row r="6" spans="1:31" s="11" customFormat="1" x14ac:dyDescent="0.2">
      <c r="B6" s="12"/>
      <c r="C6" s="65" t="s">
        <v>22</v>
      </c>
      <c r="D6" s="65" t="s">
        <v>23</v>
      </c>
      <c r="E6" s="65" t="s">
        <v>24</v>
      </c>
      <c r="F6" s="65" t="s">
        <v>25</v>
      </c>
      <c r="G6" s="65" t="s">
        <v>26</v>
      </c>
      <c r="H6" s="65" t="s">
        <v>27</v>
      </c>
      <c r="I6" s="65" t="s">
        <v>28</v>
      </c>
      <c r="J6" s="65" t="s">
        <v>29</v>
      </c>
      <c r="K6" s="65" t="s">
        <v>30</v>
      </c>
      <c r="L6" s="65" t="s">
        <v>31</v>
      </c>
      <c r="M6" s="65" t="s">
        <v>32</v>
      </c>
      <c r="N6" s="65" t="s">
        <v>33</v>
      </c>
      <c r="O6" s="65" t="s">
        <v>47</v>
      </c>
      <c r="P6" s="14"/>
      <c r="Q6" s="65" t="s">
        <v>22</v>
      </c>
      <c r="R6" s="65" t="s">
        <v>23</v>
      </c>
      <c r="S6" s="65" t="s">
        <v>24</v>
      </c>
      <c r="T6" s="65" t="s">
        <v>25</v>
      </c>
      <c r="U6" s="65" t="s">
        <v>26</v>
      </c>
      <c r="V6" s="65" t="s">
        <v>27</v>
      </c>
      <c r="W6" s="65" t="s">
        <v>28</v>
      </c>
      <c r="X6" s="65" t="s">
        <v>29</v>
      </c>
      <c r="Y6" s="65" t="s">
        <v>30</v>
      </c>
      <c r="Z6" s="65" t="s">
        <v>31</v>
      </c>
      <c r="AA6" s="65" t="s">
        <v>32</v>
      </c>
      <c r="AB6" s="65" t="s">
        <v>33</v>
      </c>
      <c r="AC6" s="65" t="s">
        <v>47</v>
      </c>
      <c r="AE6" s="65"/>
    </row>
    <row r="7" spans="1:31" s="18" customFormat="1" ht="21.75" customHeight="1" x14ac:dyDescent="0.2">
      <c r="A7" s="70"/>
      <c r="B7" s="71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E7" s="82"/>
    </row>
    <row r="8" spans="1:31" s="6" customFormat="1" ht="20" x14ac:dyDescent="0.25">
      <c r="A8" s="15" t="s">
        <v>63</v>
      </c>
      <c r="B8" s="10"/>
      <c r="C8" s="84">
        <f>+C9+C15</f>
        <v>4738.5763477756236</v>
      </c>
      <c r="D8" s="84">
        <f t="shared" ref="D8:N8" si="0">+D9+D15</f>
        <v>21998.881341087283</v>
      </c>
      <c r="E8" s="84">
        <f t="shared" si="0"/>
        <v>21079.30376923149</v>
      </c>
      <c r="F8" s="84">
        <f t="shared" si="0"/>
        <v>25054.703740543868</v>
      </c>
      <c r="G8" s="84">
        <f t="shared" si="0"/>
        <v>26490.371086005267</v>
      </c>
      <c r="H8" s="84">
        <f t="shared" si="0"/>
        <v>28093.427693713038</v>
      </c>
      <c r="I8" s="84">
        <f t="shared" si="0"/>
        <v>28143.386818253806</v>
      </c>
      <c r="J8" s="84">
        <f t="shared" si="0"/>
        <v>29825.705772523117</v>
      </c>
      <c r="K8" s="84">
        <f t="shared" si="0"/>
        <v>29948.622290407991</v>
      </c>
      <c r="L8" s="84">
        <f t="shared" si="0"/>
        <v>31715.404210290133</v>
      </c>
      <c r="M8" s="84">
        <f t="shared" si="0"/>
        <v>33660.369169392929</v>
      </c>
      <c r="N8" s="84">
        <f t="shared" si="0"/>
        <v>34996.469117359782</v>
      </c>
      <c r="O8" s="85">
        <f>+SUM(C8:N8)</f>
        <v>315745.22135658434</v>
      </c>
      <c r="P8" s="93"/>
      <c r="Q8" s="84">
        <f>+Q9+Q15</f>
        <v>11801.97</v>
      </c>
      <c r="R8" s="84">
        <f t="shared" ref="R8:AB8" si="1">+R9+R15</f>
        <v>31410.102872976266</v>
      </c>
      <c r="S8" s="84">
        <f t="shared" si="1"/>
        <v>10612.927288135594</v>
      </c>
      <c r="T8" s="84">
        <f t="shared" si="1"/>
        <v>10768.78</v>
      </c>
      <c r="U8" s="84">
        <f t="shared" si="1"/>
        <v>0</v>
      </c>
      <c r="V8" s="84">
        <f t="shared" si="1"/>
        <v>0</v>
      </c>
      <c r="W8" s="84">
        <f t="shared" si="1"/>
        <v>0</v>
      </c>
      <c r="X8" s="84">
        <f t="shared" si="1"/>
        <v>0</v>
      </c>
      <c r="Y8" s="84">
        <f t="shared" si="1"/>
        <v>57000</v>
      </c>
      <c r="Z8" s="84">
        <f t="shared" si="1"/>
        <v>0</v>
      </c>
      <c r="AA8" s="84">
        <f t="shared" si="1"/>
        <v>0</v>
      </c>
      <c r="AB8" s="84">
        <f t="shared" si="1"/>
        <v>0</v>
      </c>
      <c r="AC8" s="85">
        <f>+SUM(Q8:AB8)</f>
        <v>121593.78016111185</v>
      </c>
      <c r="AE8" s="85">
        <f t="shared" ref="AE8:AE9" si="2">O8-AC8</f>
        <v>194151.44119547249</v>
      </c>
    </row>
    <row r="9" spans="1:31" s="31" customFormat="1" ht="14" x14ac:dyDescent="0.2">
      <c r="A9" s="66" t="s">
        <v>21</v>
      </c>
      <c r="B9" s="66"/>
      <c r="C9" s="86">
        <v>4738.5763477756236</v>
      </c>
      <c r="D9" s="86">
        <v>4229.2200369286929</v>
      </c>
      <c r="E9" s="86">
        <v>5219.7286307488939</v>
      </c>
      <c r="F9" s="86">
        <v>5480.7213752355183</v>
      </c>
      <c r="G9" s="86">
        <v>5937.665928872073</v>
      </c>
      <c r="H9" s="86">
        <v>5827.180460442768</v>
      </c>
      <c r="I9" s="86">
        <v>6291.4600915934279</v>
      </c>
      <c r="J9" s="86">
        <v>6232.730429047765</v>
      </c>
      <c r="K9" s="86">
        <v>6575.8831814788737</v>
      </c>
      <c r="L9" s="86">
        <v>7055.8422797443563</v>
      </c>
      <c r="M9" s="86">
        <v>7200.9606203515868</v>
      </c>
      <c r="N9" s="86">
        <v>7992.8667910413378</v>
      </c>
      <c r="O9" s="87">
        <f>+SUM(C9:N9)</f>
        <v>72782.836173260919</v>
      </c>
      <c r="P9" s="88"/>
      <c r="Q9" s="86">
        <f>+SUM(Q10:Q14)</f>
        <v>3892.55</v>
      </c>
      <c r="R9" s="86">
        <f t="shared" ref="R9" si="3">+SUM(R10:R14)</f>
        <v>18516.712872976266</v>
      </c>
      <c r="S9" s="86">
        <f t="shared" ref="S9" si="4">+SUM(S10:S14)</f>
        <v>4785.0472881355936</v>
      </c>
      <c r="T9" s="86">
        <f t="shared" ref="T9" si="5">+SUM(T10:T14)</f>
        <v>1639.82</v>
      </c>
      <c r="U9" s="86">
        <f t="shared" ref="U9" si="6">+SUM(U10:U14)</f>
        <v>0</v>
      </c>
      <c r="V9" s="86">
        <f t="shared" ref="V9" si="7">+SUM(V10:V14)</f>
        <v>0</v>
      </c>
      <c r="W9" s="86">
        <f t="shared" ref="W9" si="8">+SUM(W10:W14)</f>
        <v>0</v>
      </c>
      <c r="X9" s="86">
        <f t="shared" ref="X9" si="9">+SUM(X10:X14)</f>
        <v>0</v>
      </c>
      <c r="Y9" s="86">
        <f t="shared" ref="Y9" si="10">+SUM(Y10:Y14)</f>
        <v>0</v>
      </c>
      <c r="Z9" s="86">
        <f t="shared" ref="Z9" si="11">+SUM(Z10:Z14)</f>
        <v>0</v>
      </c>
      <c r="AA9" s="86">
        <f t="shared" ref="AA9" si="12">+SUM(AA10:AA14)</f>
        <v>0</v>
      </c>
      <c r="AB9" s="86">
        <f t="shared" ref="AB9" si="13">+SUM(AB10:AB14)</f>
        <v>0</v>
      </c>
      <c r="AC9" s="87">
        <f>+SUM(Q9:AB9)</f>
        <v>28834.130161111858</v>
      </c>
      <c r="AE9" s="87">
        <f t="shared" si="2"/>
        <v>43948.706012149065</v>
      </c>
    </row>
    <row r="10" spans="1:31" s="6" customFormat="1" x14ac:dyDescent="0.2">
      <c r="A10" s="16" t="s">
        <v>35</v>
      </c>
      <c r="B10" s="17" t="s">
        <v>62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>
        <f>+SUM(C10:N10)</f>
        <v>0</v>
      </c>
      <c r="P10" s="92"/>
      <c r="Q10" s="90">
        <f>+SUMIFS(MA.KID!$F:$F,MA.KID!$A:$A,Total!Q$6,MA.KID!$H:$H,Total!$B10)</f>
        <v>3892.55</v>
      </c>
      <c r="R10" s="90">
        <f>+SUMIFS(MA.KID!$F:$F,MA.KID!$A:$A,Total!R$6,MA.KID!$H:$H,Total!$B10)</f>
        <v>18492.212872976266</v>
      </c>
      <c r="S10" s="90">
        <f>+SUMIFS(MA.KID!$F:$F,MA.KID!$A:$A,Total!S$6,MA.KID!$H:$H,Total!$B10)</f>
        <v>4530.8100000000004</v>
      </c>
      <c r="T10" s="90">
        <f>+SUMIFS(MA.KID!$F:$F,MA.KID!$A:$A,Total!T$6,MA.KID!$H:$H,Total!$B10)</f>
        <v>1639.82</v>
      </c>
      <c r="U10" s="90">
        <f>+SUMIFS(MA.KID!$F:$F,MA.KID!$A:$A,Total!U$6,MA.KID!$H:$H,Total!$B10)</f>
        <v>0</v>
      </c>
      <c r="V10" s="90">
        <f>+SUMIFS(MA.KID!$F:$F,MA.KID!$A:$A,Total!V$6,MA.KID!$H:$H,Total!$B10)</f>
        <v>0</v>
      </c>
      <c r="W10" s="90">
        <f>+SUMIFS(MA.KID!$F:$F,MA.KID!$A:$A,Total!W$6,MA.KID!$H:$H,Total!$B10)</f>
        <v>0</v>
      </c>
      <c r="X10" s="90">
        <f>+SUMIFS(MA.KID!$F:$F,MA.KID!$A:$A,Total!X$6,MA.KID!$H:$H,Total!$B10)</f>
        <v>0</v>
      </c>
      <c r="Y10" s="90">
        <f>+SUMIFS(MA.KID!$F:$F,MA.KID!$A:$A,Total!Y$6,MA.KID!$H:$H,Total!$B10)</f>
        <v>0</v>
      </c>
      <c r="Z10" s="90">
        <f>+SUMIFS(MA.KID!$F:$F,MA.KID!$A:$A,Total!Z$6,MA.KID!$H:$H,Total!$B10)</f>
        <v>0</v>
      </c>
      <c r="AA10" s="90">
        <f>+SUMIFS(MA.KID!$F:$F,MA.KID!$A:$A,Total!AA$6,MA.KID!$H:$H,Total!$B10)</f>
        <v>0</v>
      </c>
      <c r="AB10" s="90">
        <f>+SUMIFS(MA.KID!$F:$F,MA.KID!$A:$A,Total!AB$6,MA.KID!$H:$H,Total!$B10)</f>
        <v>0</v>
      </c>
      <c r="AC10" s="91">
        <f>+SUM(Q10:AB10)</f>
        <v>28555.392872976267</v>
      </c>
      <c r="AE10" s="91"/>
    </row>
    <row r="11" spans="1:31" s="6" customFormat="1" x14ac:dyDescent="0.2">
      <c r="A11" s="16" t="s">
        <v>38</v>
      </c>
      <c r="B11" s="17" t="s">
        <v>37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>
        <f t="shared" ref="O11:O14" si="14">+SUM(C11:N11)</f>
        <v>0</v>
      </c>
      <c r="P11" s="92"/>
      <c r="Q11" s="90">
        <f>+SUMIFS(MA.KID!$F:$F,MA.KID!$A:$A,Total!Q$6,MA.KID!$H:$H,Total!$B11)</f>
        <v>0</v>
      </c>
      <c r="R11" s="90">
        <f>+SUMIFS(MA.KID!$F:$F,MA.KID!$A:$A,Total!R$6,MA.KID!$H:$H,Total!$B11)</f>
        <v>0</v>
      </c>
      <c r="S11" s="90">
        <f>+SUMIFS(MA.KID!$F:$F,MA.KID!$A:$A,Total!S$6,MA.KID!$H:$H,Total!$B11)</f>
        <v>254.23728813559322</v>
      </c>
      <c r="T11" s="90">
        <f>+SUMIFS(MA.KID!$F:$F,MA.KID!$A:$A,Total!T$6,MA.KID!$H:$H,Total!$B11)</f>
        <v>0</v>
      </c>
      <c r="U11" s="90">
        <f>+SUMIFS(MA.KID!$F:$F,MA.KID!$A:$A,Total!U$6,MA.KID!$H:$H,Total!$B11)</f>
        <v>0</v>
      </c>
      <c r="V11" s="90">
        <f>+SUMIFS(MA.KID!$F:$F,MA.KID!$A:$A,Total!V$6,MA.KID!$H:$H,Total!$B11)</f>
        <v>0</v>
      </c>
      <c r="W11" s="90">
        <f>+SUMIFS(MA.KID!$F:$F,MA.KID!$A:$A,Total!W$6,MA.KID!$H:$H,Total!$B11)</f>
        <v>0</v>
      </c>
      <c r="X11" s="90">
        <f>+SUMIFS(MA.KID!$F:$F,MA.KID!$A:$A,Total!X$6,MA.KID!$H:$H,Total!$B11)</f>
        <v>0</v>
      </c>
      <c r="Y11" s="90">
        <f>+SUMIFS(MA.KID!$F:$F,MA.KID!$A:$A,Total!Y$6,MA.KID!$H:$H,Total!$B11)</f>
        <v>0</v>
      </c>
      <c r="Z11" s="90">
        <f>+SUMIFS(MA.KID!$F:$F,MA.KID!$A:$A,Total!Z$6,MA.KID!$H:$H,Total!$B11)</f>
        <v>0</v>
      </c>
      <c r="AA11" s="90">
        <f>+SUMIFS(MA.KID!$F:$F,MA.KID!$A:$A,Total!AA$6,MA.KID!$H:$H,Total!$B11)</f>
        <v>0</v>
      </c>
      <c r="AB11" s="90">
        <f>+SUMIFS(MA.KID!$F:$F,MA.KID!$A:$A,Total!AB$6,MA.KID!$H:$H,Total!$B11)</f>
        <v>0</v>
      </c>
      <c r="AC11" s="91">
        <f t="shared" ref="AC11:AC14" si="15">+SUM(Q11:AB11)</f>
        <v>254.23728813559322</v>
      </c>
      <c r="AE11" s="91"/>
    </row>
    <row r="12" spans="1:31" s="6" customFormat="1" x14ac:dyDescent="0.2">
      <c r="A12" s="16" t="s">
        <v>39</v>
      </c>
      <c r="B12" s="17" t="s">
        <v>40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>
        <f t="shared" si="14"/>
        <v>0</v>
      </c>
      <c r="P12" s="92"/>
      <c r="Q12" s="90">
        <f>+SUMIFS(MA.KID!$F:$F,MA.KID!$A:$A,Total!Q$6,MA.KID!$H:$H,Total!$B12)</f>
        <v>0</v>
      </c>
      <c r="R12" s="90">
        <f>+SUMIFS(MA.KID!$F:$F,MA.KID!$A:$A,Total!R$6,MA.KID!$H:$H,Total!$B12)</f>
        <v>0</v>
      </c>
      <c r="S12" s="90">
        <f>+SUMIFS(MA.KID!$F:$F,MA.KID!$A:$A,Total!S$6,MA.KID!$H:$H,Total!$B12)</f>
        <v>0</v>
      </c>
      <c r="T12" s="90">
        <f>+SUMIFS(MA.KID!$F:$F,MA.KID!$A:$A,Total!T$6,MA.KID!$H:$H,Total!$B12)</f>
        <v>0</v>
      </c>
      <c r="U12" s="90">
        <f>+SUMIFS(MA.KID!$F:$F,MA.KID!$A:$A,Total!U$6,MA.KID!$H:$H,Total!$B12)</f>
        <v>0</v>
      </c>
      <c r="V12" s="90">
        <f>+SUMIFS(MA.KID!$F:$F,MA.KID!$A:$A,Total!V$6,MA.KID!$H:$H,Total!$B12)</f>
        <v>0</v>
      </c>
      <c r="W12" s="90">
        <f>+SUMIFS(MA.KID!$F:$F,MA.KID!$A:$A,Total!W$6,MA.KID!$H:$H,Total!$B12)</f>
        <v>0</v>
      </c>
      <c r="X12" s="90">
        <f>+SUMIFS(MA.KID!$F:$F,MA.KID!$A:$A,Total!X$6,MA.KID!$H:$H,Total!$B12)</f>
        <v>0</v>
      </c>
      <c r="Y12" s="90">
        <f>+SUMIFS(MA.KID!$F:$F,MA.KID!$A:$A,Total!Y$6,MA.KID!$H:$H,Total!$B12)</f>
        <v>0</v>
      </c>
      <c r="Z12" s="90">
        <f>+SUMIFS(MA.KID!$F:$F,MA.KID!$A:$A,Total!Z$6,MA.KID!$H:$H,Total!$B12)</f>
        <v>0</v>
      </c>
      <c r="AA12" s="90">
        <f>+SUMIFS(MA.KID!$F:$F,MA.KID!$A:$A,Total!AA$6,MA.KID!$H:$H,Total!$B12)</f>
        <v>0</v>
      </c>
      <c r="AB12" s="90">
        <f>+SUMIFS(MA.KID!$F:$F,MA.KID!$A:$A,Total!AB$6,MA.KID!$H:$H,Total!$B12)</f>
        <v>0</v>
      </c>
      <c r="AC12" s="91">
        <f t="shared" si="15"/>
        <v>0</v>
      </c>
      <c r="AE12" s="91"/>
    </row>
    <row r="13" spans="1:31" s="6" customFormat="1" x14ac:dyDescent="0.2">
      <c r="A13" s="16" t="s">
        <v>36</v>
      </c>
      <c r="B13" s="17" t="s">
        <v>41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>
        <f t="shared" si="14"/>
        <v>0</v>
      </c>
      <c r="P13" s="92"/>
      <c r="Q13" s="90">
        <f>+SUMIFS(MA.KID!$F:$F,MA.KID!$A:$A,Total!Q$6,MA.KID!$H:$H,Total!$B13)</f>
        <v>0</v>
      </c>
      <c r="R13" s="90">
        <f>+SUMIFS(MA.KID!$F:$F,MA.KID!$A:$A,Total!R$6,MA.KID!$H:$H,Total!$B13)</f>
        <v>0</v>
      </c>
      <c r="S13" s="90">
        <f>+SUMIFS(MA.KID!$F:$F,MA.KID!$A:$A,Total!S$6,MA.KID!$H:$H,Total!$B13)</f>
        <v>0</v>
      </c>
      <c r="T13" s="90">
        <f>+SUMIFS(MA.KID!$F:$F,MA.KID!$A:$A,Total!T$6,MA.KID!$H:$H,Total!$B13)</f>
        <v>0</v>
      </c>
      <c r="U13" s="90">
        <f>+SUMIFS(MA.KID!$F:$F,MA.KID!$A:$A,Total!U$6,MA.KID!$H:$H,Total!$B13)</f>
        <v>0</v>
      </c>
      <c r="V13" s="90">
        <f>+SUMIFS(MA.KID!$F:$F,MA.KID!$A:$A,Total!V$6,MA.KID!$H:$H,Total!$B13)</f>
        <v>0</v>
      </c>
      <c r="W13" s="90">
        <f>+SUMIFS(MA.KID!$F:$F,MA.KID!$A:$A,Total!W$6,MA.KID!$H:$H,Total!$B13)</f>
        <v>0</v>
      </c>
      <c r="X13" s="90">
        <f>+SUMIFS(MA.KID!$F:$F,MA.KID!$A:$A,Total!X$6,MA.KID!$H:$H,Total!$B13)</f>
        <v>0</v>
      </c>
      <c r="Y13" s="90">
        <f>+SUMIFS(MA.KID!$F:$F,MA.KID!$A:$A,Total!Y$6,MA.KID!$H:$H,Total!$B13)</f>
        <v>0</v>
      </c>
      <c r="Z13" s="90">
        <f>+SUMIFS(MA.KID!$F:$F,MA.KID!$A:$A,Total!Z$6,MA.KID!$H:$H,Total!$B13)</f>
        <v>0</v>
      </c>
      <c r="AA13" s="90">
        <f>+SUMIFS(MA.KID!$F:$F,MA.KID!$A:$A,Total!AA$6,MA.KID!$H:$H,Total!$B13)</f>
        <v>0</v>
      </c>
      <c r="AB13" s="90">
        <f>+SUMIFS(MA.KID!$F:$F,MA.KID!$A:$A,Total!AB$6,MA.KID!$H:$H,Total!$B13)</f>
        <v>0</v>
      </c>
      <c r="AC13" s="91">
        <f t="shared" si="15"/>
        <v>0</v>
      </c>
      <c r="AE13" s="91"/>
    </row>
    <row r="14" spans="1:31" s="6" customFormat="1" x14ac:dyDescent="0.2">
      <c r="A14" s="16" t="s">
        <v>60</v>
      </c>
      <c r="B14" s="17" t="s">
        <v>59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>
        <f t="shared" si="14"/>
        <v>0</v>
      </c>
      <c r="P14" s="92"/>
      <c r="Q14" s="90">
        <f>+SUMIFS(MA.KID!$F:$F,MA.KID!$A:$A,Total!Q$6,MA.KID!$H:$H,Total!$B14)</f>
        <v>0</v>
      </c>
      <c r="R14" s="90">
        <f>+SUMIFS(MA.KID!$F:$F,MA.KID!$A:$A,Total!R$6,MA.KID!$H:$H,Total!$B14)</f>
        <v>24.5</v>
      </c>
      <c r="S14" s="90">
        <f>+SUMIFS(MA.KID!$F:$F,MA.KID!$A:$A,Total!S$6,MA.KID!$H:$H,Total!$B14)</f>
        <v>0</v>
      </c>
      <c r="T14" s="90">
        <f>+SUMIFS(MA.KID!$F:$F,MA.KID!$A:$A,Total!T$6,MA.KID!$H:$H,Total!$B14)</f>
        <v>0</v>
      </c>
      <c r="U14" s="90">
        <f>+SUMIFS(MA.KID!$F:$F,MA.KID!$A:$A,Total!U$6,MA.KID!$H:$H,Total!$B14)</f>
        <v>0</v>
      </c>
      <c r="V14" s="90">
        <f>+SUMIFS(MA.KID!$F:$F,MA.KID!$A:$A,Total!V$6,MA.KID!$H:$H,Total!$B14)</f>
        <v>0</v>
      </c>
      <c r="W14" s="90">
        <f>+SUMIFS(MA.KID!$F:$F,MA.KID!$A:$A,Total!W$6,MA.KID!$H:$H,Total!$B14)</f>
        <v>0</v>
      </c>
      <c r="X14" s="90">
        <f>+SUMIFS(MA.KID!$F:$F,MA.KID!$A:$A,Total!X$6,MA.KID!$H:$H,Total!$B14)</f>
        <v>0</v>
      </c>
      <c r="Y14" s="90">
        <f>+SUMIFS(MA.KID!$F:$F,MA.KID!$A:$A,Total!Y$6,MA.KID!$H:$H,Total!$B14)</f>
        <v>0</v>
      </c>
      <c r="Z14" s="90">
        <f>+SUMIFS(MA.KID!$F:$F,MA.KID!$A:$A,Total!Z$6,MA.KID!$H:$H,Total!$B14)</f>
        <v>0</v>
      </c>
      <c r="AA14" s="90">
        <f>+SUMIFS(MA.KID!$F:$F,MA.KID!$A:$A,Total!AA$6,MA.KID!$H:$H,Total!$B14)</f>
        <v>0</v>
      </c>
      <c r="AB14" s="90">
        <f>+SUMIFS(MA.KID!$F:$F,MA.KID!$A:$A,Total!AB$6,MA.KID!$H:$H,Total!$B14)</f>
        <v>0</v>
      </c>
      <c r="AC14" s="91">
        <f t="shared" si="15"/>
        <v>24.5</v>
      </c>
      <c r="AE14" s="91"/>
    </row>
    <row r="15" spans="1:31" s="31" customFormat="1" ht="14" x14ac:dyDescent="0.2">
      <c r="A15" s="66" t="s">
        <v>130</v>
      </c>
      <c r="B15" s="66"/>
      <c r="C15" s="86"/>
      <c r="D15" s="86">
        <v>17769.661304158588</v>
      </c>
      <c r="E15" s="86">
        <v>15859.575138482596</v>
      </c>
      <c r="F15" s="86">
        <v>19573.982365308351</v>
      </c>
      <c r="G15" s="86">
        <v>20552.705157133194</v>
      </c>
      <c r="H15" s="86">
        <v>22266.247233270271</v>
      </c>
      <c r="I15" s="86">
        <v>21851.926726660378</v>
      </c>
      <c r="J15" s="86">
        <v>23592.975343475351</v>
      </c>
      <c r="K15" s="86">
        <v>23372.73910892912</v>
      </c>
      <c r="L15" s="86">
        <v>24659.561930545777</v>
      </c>
      <c r="M15" s="86">
        <v>26459.408549041338</v>
      </c>
      <c r="N15" s="86">
        <v>27003.602326318447</v>
      </c>
      <c r="O15" s="87">
        <f>+SUM(C15:N15)</f>
        <v>242962.38518332341</v>
      </c>
      <c r="P15" s="88"/>
      <c r="Q15" s="86">
        <f t="shared" ref="Q15:AB15" si="16">+SUM(Q16:Q20)</f>
        <v>7909.4199999999992</v>
      </c>
      <c r="R15" s="86">
        <f t="shared" si="16"/>
        <v>12893.39</v>
      </c>
      <c r="S15" s="86">
        <f t="shared" si="16"/>
        <v>5827.880000000001</v>
      </c>
      <c r="T15" s="86">
        <f t="shared" si="16"/>
        <v>9128.9600000000009</v>
      </c>
      <c r="U15" s="86">
        <f t="shared" si="16"/>
        <v>0</v>
      </c>
      <c r="V15" s="86">
        <f t="shared" si="16"/>
        <v>0</v>
      </c>
      <c r="W15" s="86">
        <f t="shared" si="16"/>
        <v>0</v>
      </c>
      <c r="X15" s="86">
        <f t="shared" si="16"/>
        <v>0</v>
      </c>
      <c r="Y15" s="86">
        <f t="shared" si="16"/>
        <v>57000</v>
      </c>
      <c r="Z15" s="86">
        <f t="shared" si="16"/>
        <v>0</v>
      </c>
      <c r="AA15" s="86">
        <f t="shared" si="16"/>
        <v>0</v>
      </c>
      <c r="AB15" s="86">
        <f t="shared" si="16"/>
        <v>0</v>
      </c>
      <c r="AC15" s="87">
        <f>+SUM(Q15:AB15)</f>
        <v>92759.65</v>
      </c>
      <c r="AE15" s="87">
        <f>O15-AC15</f>
        <v>150202.73518332341</v>
      </c>
    </row>
    <row r="16" spans="1:31" s="18" customFormat="1" x14ac:dyDescent="0.2">
      <c r="A16" s="16" t="s">
        <v>207</v>
      </c>
      <c r="B16" s="17" t="s">
        <v>134</v>
      </c>
      <c r="C16" s="89"/>
      <c r="D16" s="89"/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1">
        <f>+SUM(C16:N16)</f>
        <v>0</v>
      </c>
      <c r="P16" s="92"/>
      <c r="Q16" s="90">
        <f>+SUMIFS(APD.KID!$F:$F,APD.KID!$H:$H,Total!$B16,APD.KID!$A:$A,Total!Q$6)</f>
        <v>0</v>
      </c>
      <c r="R16" s="90">
        <f>+SUMIFS(APD.KID!$F:$F,APD.KID!$H:$H,Total!$B16,APD.KID!$A:$A,Total!R$6)</f>
        <v>0</v>
      </c>
      <c r="S16" s="90">
        <f>+SUMIFS(APD.KID!$F:$F,APD.KID!$H:$H,Total!$B16,APD.KID!$A:$A,Total!S$6)</f>
        <v>0</v>
      </c>
      <c r="T16" s="90">
        <f>+SUMIFS(APD.KID!$F:$F,APD.KID!$H:$H,Total!$B16,APD.KID!$A:$A,Total!T$6)</f>
        <v>0</v>
      </c>
      <c r="U16" s="90">
        <f>+SUMIFS(APD.KID!$F:$F,APD.KID!$H:$H,Total!$B16,APD.KID!$A:$A,Total!U$6)</f>
        <v>0</v>
      </c>
      <c r="V16" s="90">
        <f>+SUMIFS(APD.KID!$F:$F,APD.KID!$H:$H,Total!$B16,APD.KID!$A:$A,Total!V$6)</f>
        <v>0</v>
      </c>
      <c r="W16" s="90">
        <f>+SUMIFS(APD.KID!$F:$F,APD.KID!$H:$H,Total!$B16,APD.KID!$A:$A,Total!W$6)</f>
        <v>0</v>
      </c>
      <c r="X16" s="90">
        <f>+SUMIFS(APD.KID!$F:$F,APD.KID!$H:$H,Total!$B16,APD.KID!$A:$A,Total!X$6)</f>
        <v>0</v>
      </c>
      <c r="Y16" s="90">
        <f>+SUMIFS(APD.KID!$F:$F,APD.KID!$H:$H,Total!$B16,APD.KID!$A:$A,Total!Y$6)</f>
        <v>0</v>
      </c>
      <c r="Z16" s="90">
        <f>+SUMIFS(APD.KID!$F:$F,APD.KID!$H:$H,Total!$B16,APD.KID!$A:$A,Total!Z$6)</f>
        <v>0</v>
      </c>
      <c r="AA16" s="90">
        <f>+SUMIFS(APD.KID!$F:$F,APD.KID!$H:$H,Total!$B16,APD.KID!$A:$A,Total!AA$6)</f>
        <v>0</v>
      </c>
      <c r="AB16" s="90">
        <f>+SUMIFS(APD.KID!$F:$F,APD.KID!$H:$H,Total!$B16,APD.KID!$A:$A,Total!AB$6)</f>
        <v>0</v>
      </c>
      <c r="AC16" s="91">
        <f>+SUM(Q16:AB16)</f>
        <v>0</v>
      </c>
      <c r="AE16" s="91"/>
    </row>
    <row r="17" spans="1:31" s="18" customFormat="1" x14ac:dyDescent="0.2">
      <c r="A17" s="16" t="s">
        <v>208</v>
      </c>
      <c r="B17" s="17" t="s">
        <v>209</v>
      </c>
      <c r="C17" s="89"/>
      <c r="D17" s="89"/>
      <c r="E17" s="89"/>
      <c r="F17" s="90"/>
      <c r="G17" s="90"/>
      <c r="H17" s="90"/>
      <c r="I17" s="90"/>
      <c r="J17" s="90"/>
      <c r="K17" s="90"/>
      <c r="L17" s="90"/>
      <c r="M17" s="90"/>
      <c r="N17" s="90"/>
      <c r="O17" s="91">
        <f>+SUM(C17:N17)</f>
        <v>0</v>
      </c>
      <c r="P17" s="92"/>
      <c r="Q17" s="90">
        <f>+SUMIFS(APD.KID!$F:$F,APD.KID!$H:$H,Total!$B17,APD.KID!$A:$A,Total!Q$6)</f>
        <v>0</v>
      </c>
      <c r="R17" s="90">
        <f>+SUMIFS(APD.KID!$F:$F,APD.KID!$H:$H,Total!$B17,APD.KID!$A:$A,Total!R$6)</f>
        <v>147</v>
      </c>
      <c r="S17" s="90">
        <f>+SUMIFS(APD.KID!$F:$F,APD.KID!$H:$H,Total!$B17,APD.KID!$A:$A,Total!S$6)</f>
        <v>0</v>
      </c>
      <c r="T17" s="90">
        <f>+SUMIFS(APD.KID!$F:$F,APD.KID!$H:$H,Total!$B17,APD.KID!$A:$A,Total!T$6)</f>
        <v>0</v>
      </c>
      <c r="U17" s="90">
        <f>+SUMIFS(APD.KID!$F:$F,APD.KID!$H:$H,Total!$B17,APD.KID!$A:$A,Total!U$6)</f>
        <v>0</v>
      </c>
      <c r="V17" s="90">
        <f>+SUMIFS(APD.KID!$F:$F,APD.KID!$H:$H,Total!$B17,APD.KID!$A:$A,Total!V$6)</f>
        <v>0</v>
      </c>
      <c r="W17" s="90">
        <f>+SUMIFS(APD.KID!$F:$F,APD.KID!$H:$H,Total!$B17,APD.KID!$A:$A,Total!W$6)</f>
        <v>0</v>
      </c>
      <c r="X17" s="90">
        <f>+SUMIFS(APD.KID!$F:$F,APD.KID!$H:$H,Total!$B17,APD.KID!$A:$A,Total!X$6)</f>
        <v>0</v>
      </c>
      <c r="Y17" s="90">
        <f>+SUMIFS(APD.KID!$F:$F,APD.KID!$H:$H,Total!$B17,APD.KID!$A:$A,Total!Y$6)</f>
        <v>0</v>
      </c>
      <c r="Z17" s="90">
        <f>+SUMIFS(APD.KID!$F:$F,APD.KID!$H:$H,Total!$B17,APD.KID!$A:$A,Total!Z$6)</f>
        <v>0</v>
      </c>
      <c r="AA17" s="90">
        <f>+SUMIFS(APD.KID!$F:$F,APD.KID!$H:$H,Total!$B17,APD.KID!$A:$A,Total!AA$6)</f>
        <v>0</v>
      </c>
      <c r="AB17" s="90">
        <f>+SUMIFS(APD.KID!$F:$F,APD.KID!$H:$H,Total!$B17,APD.KID!$A:$A,Total!AB$6)</f>
        <v>0</v>
      </c>
      <c r="AC17" s="91">
        <f>+SUM(Q17:AB17)</f>
        <v>147</v>
      </c>
      <c r="AE17" s="91"/>
    </row>
    <row r="18" spans="1:31" s="18" customFormat="1" x14ac:dyDescent="0.2">
      <c r="A18" s="16" t="s">
        <v>131</v>
      </c>
      <c r="B18" s="17" t="s">
        <v>104</v>
      </c>
      <c r="C18" s="89"/>
      <c r="D18" s="89"/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1">
        <f t="shared" ref="O18:O20" si="17">+SUM(C18:N18)</f>
        <v>0</v>
      </c>
      <c r="P18" s="92"/>
      <c r="Q18" s="90">
        <f>+SUMIFS(APD.KID!$F:$F,APD.KID!$H:$H,Total!$B18,APD.KID!$A:$A,Total!Q$6)</f>
        <v>0</v>
      </c>
      <c r="R18" s="90">
        <f>+SUMIFS(APD.KID!$F:$F,APD.KID!$H:$H,Total!$B18,APD.KID!$A:$A,Total!R$6)</f>
        <v>0</v>
      </c>
      <c r="S18" s="90">
        <f>+SUMIFS(APD.KID!$F:$F,APD.KID!$H:$H,Total!$B18,APD.KID!$A:$A,Total!S$6)</f>
        <v>0</v>
      </c>
      <c r="T18" s="90">
        <f>+SUMIFS(APD.KID!$F:$F,APD.KID!$H:$H,Total!$B18,APD.KID!$A:$A,Total!T$6)</f>
        <v>0</v>
      </c>
      <c r="U18" s="90">
        <f>+SUMIFS(APD.KID!$F:$F,APD.KID!$H:$H,Total!$B18,APD.KID!$A:$A,Total!U$6)</f>
        <v>0</v>
      </c>
      <c r="V18" s="90">
        <f>+SUMIFS(APD.KID!$F:$F,APD.KID!$H:$H,Total!$B18,APD.KID!$A:$A,Total!V$6)</f>
        <v>0</v>
      </c>
      <c r="W18" s="90">
        <f>+SUMIFS(APD.KID!$F:$F,APD.KID!$H:$H,Total!$B18,APD.KID!$A:$A,Total!W$6)</f>
        <v>0</v>
      </c>
      <c r="X18" s="90">
        <f>+SUMIFS(APD.KID!$F:$F,APD.KID!$H:$H,Total!$B18,APD.KID!$A:$A,Total!X$6)</f>
        <v>0</v>
      </c>
      <c r="Y18" s="90">
        <f>+SUMIFS(APD.KID!$F:$F,APD.KID!$H:$H,Total!$B18,APD.KID!$A:$A,Total!Y$6)</f>
        <v>0</v>
      </c>
      <c r="Z18" s="90">
        <f>+SUMIFS(APD.KID!$F:$F,APD.KID!$H:$H,Total!$B18,APD.KID!$A:$A,Total!Z$6)</f>
        <v>0</v>
      </c>
      <c r="AA18" s="90">
        <f>+SUMIFS(APD.KID!$F:$F,APD.KID!$H:$H,Total!$B18,APD.KID!$A:$A,Total!AA$6)</f>
        <v>0</v>
      </c>
      <c r="AB18" s="90">
        <f>+SUMIFS(APD.KID!$F:$F,APD.KID!$H:$H,Total!$B18,APD.KID!$A:$A,Total!AB$6)</f>
        <v>0</v>
      </c>
      <c r="AC18" s="91">
        <f t="shared" ref="AC18:AC20" si="18">+SUM(Q18:AB18)</f>
        <v>0</v>
      </c>
      <c r="AE18" s="91"/>
    </row>
    <row r="19" spans="1:31" s="18" customFormat="1" x14ac:dyDescent="0.2">
      <c r="A19" s="16" t="s">
        <v>132</v>
      </c>
      <c r="B19" s="17" t="s">
        <v>135</v>
      </c>
      <c r="C19" s="89"/>
      <c r="D19" s="89"/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1">
        <f t="shared" si="17"/>
        <v>0</v>
      </c>
      <c r="P19" s="92"/>
      <c r="Q19" s="90">
        <f>+SUMIFS(APD.KID!$F:$F,APD.KID!$H:$H,Total!$B19,APD.KID!$A:$A,Total!Q$6)</f>
        <v>7909.4199999999992</v>
      </c>
      <c r="R19" s="90">
        <f>+SUMIFS(APD.KID!$F:$F,APD.KID!$H:$H,Total!$B19,APD.KID!$A:$A,Total!R$6)</f>
        <v>12324.34</v>
      </c>
      <c r="S19" s="90">
        <f>+SUMIFS(APD.KID!$F:$F,APD.KID!$H:$H,Total!$B19,APD.KID!$A:$A,Total!S$6)</f>
        <v>2976.9100000000003</v>
      </c>
      <c r="T19" s="90">
        <f>+SUMIFS(APD.KID!$F:$F,APD.KID!$H:$H,Total!$B19,APD.KID!$A:$A,Total!T$6)</f>
        <v>799.61000000000013</v>
      </c>
      <c r="U19" s="90">
        <f>+SUMIFS(APD.KID!$F:$F,APD.KID!$H:$H,Total!$B19,APD.KID!$A:$A,Total!U$6)</f>
        <v>0</v>
      </c>
      <c r="V19" s="90">
        <f>+SUMIFS(APD.KID!$F:$F,APD.KID!$H:$H,Total!$B19,APD.KID!$A:$A,Total!V$6)</f>
        <v>0</v>
      </c>
      <c r="W19" s="90">
        <f>+SUMIFS(APD.KID!$F:$F,APD.KID!$H:$H,Total!$B19,APD.KID!$A:$A,Total!W$6)</f>
        <v>0</v>
      </c>
      <c r="X19" s="90">
        <f>+SUMIFS(APD.KID!$F:$F,APD.KID!$H:$H,Total!$B19,APD.KID!$A:$A,Total!X$6)</f>
        <v>0</v>
      </c>
      <c r="Y19" s="90">
        <f>+SUMIFS(APD.KID!$F:$F,APD.KID!$H:$H,Total!$B19,APD.KID!$A:$A,Total!Y$6)</f>
        <v>0</v>
      </c>
      <c r="Z19" s="90">
        <f>+SUMIFS(APD.KID!$F:$F,APD.KID!$H:$H,Total!$B19,APD.KID!$A:$A,Total!Z$6)</f>
        <v>0</v>
      </c>
      <c r="AA19" s="90">
        <f>+SUMIFS(APD.KID!$F:$F,APD.KID!$H:$H,Total!$B19,APD.KID!$A:$A,Total!AA$6)</f>
        <v>0</v>
      </c>
      <c r="AB19" s="90">
        <f>+SUMIFS(APD.KID!$F:$F,APD.KID!$H:$H,Total!$B19,APD.KID!$A:$A,Total!AB$6)</f>
        <v>0</v>
      </c>
      <c r="AC19" s="91">
        <f t="shared" si="18"/>
        <v>24010.28</v>
      </c>
      <c r="AE19" s="91"/>
    </row>
    <row r="20" spans="1:31" s="18" customFormat="1" x14ac:dyDescent="0.2">
      <c r="A20" s="16" t="s">
        <v>133</v>
      </c>
      <c r="B20" s="17" t="s">
        <v>136</v>
      </c>
      <c r="C20" s="89"/>
      <c r="D20" s="89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>
        <f t="shared" si="17"/>
        <v>0</v>
      </c>
      <c r="P20" s="92"/>
      <c r="Q20" s="90">
        <f>+SUMIFS(APD.KID!$F:$F,APD.KID!$H:$H,Total!$B20,APD.KID!$A:$A,Total!Q$6)</f>
        <v>0</v>
      </c>
      <c r="R20" s="90">
        <f>+SUMIFS(APD.KID!$F:$F,APD.KID!$H:$H,Total!$B20,APD.KID!$A:$A,Total!R$6)</f>
        <v>422.05</v>
      </c>
      <c r="S20" s="90">
        <f>+SUMIFS(APD.KID!$F:$F,APD.KID!$H:$H,Total!$B20,APD.KID!$A:$A,Total!S$6)</f>
        <v>2850.9700000000003</v>
      </c>
      <c r="T20" s="90">
        <f>+SUMIFS(APD.KID!$F:$F,APD.KID!$H:$H,Total!$B20,APD.KID!$A:$A,Total!T$6)</f>
        <v>8329.35</v>
      </c>
      <c r="U20" s="90">
        <f>+SUMIFS(APD.KID!$F:$F,APD.KID!$H:$H,Total!$B20,APD.KID!$A:$A,Total!U$6)</f>
        <v>0</v>
      </c>
      <c r="V20" s="90">
        <f>+SUMIFS(APD.KID!$F:$F,APD.KID!$H:$H,Total!$B20,APD.KID!$A:$A,Total!V$6)</f>
        <v>0</v>
      </c>
      <c r="W20" s="90">
        <f>+SUMIFS(APD.KID!$F:$F,APD.KID!$H:$H,Total!$B20,APD.KID!$A:$A,Total!W$6)</f>
        <v>0</v>
      </c>
      <c r="X20" s="90">
        <f>+SUMIFS(APD.KID!$F:$F,APD.KID!$H:$H,Total!$B20,APD.KID!$A:$A,Total!X$6)</f>
        <v>0</v>
      </c>
      <c r="Y20" s="90">
        <v>57000</v>
      </c>
      <c r="Z20" s="90">
        <f>+SUMIFS(APD.KID!$F:$F,APD.KID!$H:$H,Total!$B20,APD.KID!$A:$A,Total!Z$6)</f>
        <v>0</v>
      </c>
      <c r="AA20" s="90">
        <f>+SUMIFS(APD.KID!$F:$F,APD.KID!$H:$H,Total!$B20,APD.KID!$A:$A,Total!AA$6)</f>
        <v>0</v>
      </c>
      <c r="AB20" s="90">
        <f>+SUMIFS(APD.KID!$F:$F,APD.KID!$H:$H,Total!$B20,APD.KID!$A:$A,Total!AB$6)</f>
        <v>0</v>
      </c>
      <c r="AC20" s="91">
        <f t="shared" si="18"/>
        <v>68602.37</v>
      </c>
      <c r="AE20" s="91"/>
    </row>
    <row r="21" spans="1:31" s="18" customFormat="1" ht="20" x14ac:dyDescent="0.25">
      <c r="A21" s="15" t="s">
        <v>103</v>
      </c>
      <c r="B21" s="10"/>
      <c r="C21" s="84">
        <f>SUM(C22,C28,C31)</f>
        <v>20388.679867986801</v>
      </c>
      <c r="D21" s="84">
        <f>SUM(D22,D28,D31)</f>
        <v>23582.283828382839</v>
      </c>
      <c r="E21" s="84">
        <f>SUM(E22,E28,E31)</f>
        <v>21843.249174917495</v>
      </c>
      <c r="F21" s="84">
        <f>SUM(F22,F28,F31)</f>
        <v>15842.591254125413</v>
      </c>
      <c r="G21" s="84">
        <f>SUM(G22,G28,G31)</f>
        <v>15879.871254125414</v>
      </c>
      <c r="H21" s="84">
        <f>SUM(H22,H28,H31)</f>
        <v>23015.106915016502</v>
      </c>
      <c r="I21" s="84">
        <f>SUM(I22,I28,I31)</f>
        <v>25517.740680981849</v>
      </c>
      <c r="J21" s="84">
        <f>SUM(J22,J28,J31)</f>
        <v>25727.947376606848</v>
      </c>
      <c r="K21" s="84">
        <f>SUM(K22,K28,K31)</f>
        <v>22624.803336867059</v>
      </c>
      <c r="L21" s="84">
        <f>SUM(L22,L28,L31)</f>
        <v>22746.673432831121</v>
      </c>
      <c r="M21" s="84">
        <f>SUM(M22,M28,M31)</f>
        <v>25000.19223772658</v>
      </c>
      <c r="N21" s="84">
        <f>SUM(N22,N28,N31)</f>
        <v>26239.938350977682</v>
      </c>
      <c r="O21" s="85">
        <f>+SUM(C21:N21)</f>
        <v>268409.07771054556</v>
      </c>
      <c r="P21" s="93"/>
      <c r="Q21" s="84">
        <f t="shared" ref="Q21:AC21" si="19">SUM(Q22,Q28,Q31)</f>
        <v>21210.337234084545</v>
      </c>
      <c r="R21" s="84">
        <f t="shared" si="19"/>
        <v>22029.920000000002</v>
      </c>
      <c r="S21" s="84">
        <f t="shared" si="19"/>
        <v>19850.929999999997</v>
      </c>
      <c r="T21" s="84">
        <f t="shared" si="19"/>
        <v>12011.55</v>
      </c>
      <c r="U21" s="84">
        <f t="shared" si="19"/>
        <v>0</v>
      </c>
      <c r="V21" s="84">
        <f t="shared" si="19"/>
        <v>0</v>
      </c>
      <c r="W21" s="84">
        <f t="shared" si="19"/>
        <v>0</v>
      </c>
      <c r="X21" s="84">
        <f t="shared" si="19"/>
        <v>0</v>
      </c>
      <c r="Y21" s="84">
        <f t="shared" si="19"/>
        <v>0</v>
      </c>
      <c r="Z21" s="84">
        <f t="shared" si="19"/>
        <v>0</v>
      </c>
      <c r="AA21" s="84">
        <f t="shared" si="19"/>
        <v>0</v>
      </c>
      <c r="AB21" s="84">
        <f t="shared" si="19"/>
        <v>0</v>
      </c>
      <c r="AC21" s="84">
        <f t="shared" si="19"/>
        <v>75102.737234084561</v>
      </c>
      <c r="AE21" s="85">
        <f>O21-AC21</f>
        <v>193306.34047646099</v>
      </c>
    </row>
    <row r="22" spans="1:31" s="31" customFormat="1" ht="14" x14ac:dyDescent="0.2">
      <c r="A22" s="66" t="s">
        <v>214</v>
      </c>
      <c r="B22" s="66"/>
      <c r="C22" s="86">
        <v>11663.679867986799</v>
      </c>
      <c r="D22" s="86">
        <v>14823.283828382839</v>
      </c>
      <c r="E22" s="86">
        <v>13662.249174917493</v>
      </c>
      <c r="F22" s="86">
        <v>7531.5912541254129</v>
      </c>
      <c r="G22" s="86">
        <v>7561.8712541254126</v>
      </c>
      <c r="H22" s="86">
        <v>14523.106915016502</v>
      </c>
      <c r="I22" s="86">
        <v>15583.740680981848</v>
      </c>
      <c r="J22" s="86">
        <v>15619.947376606848</v>
      </c>
      <c r="K22" s="86">
        <v>12578.80333686706</v>
      </c>
      <c r="L22" s="86">
        <v>12619.673432831123</v>
      </c>
      <c r="M22" s="86">
        <v>14716.19223772658</v>
      </c>
      <c r="N22" s="86">
        <v>15788.938350977682</v>
      </c>
      <c r="O22" s="86">
        <f>SUM(C22:N22)</f>
        <v>156673.07771054562</v>
      </c>
      <c r="P22" s="88"/>
      <c r="Q22" s="86">
        <f>SUM(Q23:Q27)</f>
        <v>13127.947234084548</v>
      </c>
      <c r="R22" s="86">
        <f t="shared" ref="R22:AB22" si="20">SUM(R23:R27)</f>
        <v>13235.080000000002</v>
      </c>
      <c r="S22" s="86">
        <f t="shared" si="20"/>
        <v>11911.41</v>
      </c>
      <c r="T22" s="86">
        <f t="shared" si="20"/>
        <v>4072.2599999999998</v>
      </c>
      <c r="U22" s="86">
        <f t="shared" si="20"/>
        <v>0</v>
      </c>
      <c r="V22" s="86">
        <f t="shared" si="20"/>
        <v>0</v>
      </c>
      <c r="W22" s="86">
        <f t="shared" si="20"/>
        <v>0</v>
      </c>
      <c r="X22" s="86">
        <f t="shared" si="20"/>
        <v>0</v>
      </c>
      <c r="Y22" s="86">
        <f t="shared" si="20"/>
        <v>0</v>
      </c>
      <c r="Z22" s="86">
        <f t="shared" si="20"/>
        <v>0</v>
      </c>
      <c r="AA22" s="86">
        <f t="shared" si="20"/>
        <v>0</v>
      </c>
      <c r="AB22" s="86">
        <f t="shared" si="20"/>
        <v>0</v>
      </c>
      <c r="AC22" s="86">
        <f t="shared" ref="AC22" si="21">SUM(AC23:AC27)</f>
        <v>42346.697234084553</v>
      </c>
      <c r="AE22" s="87">
        <f>O22-AC22</f>
        <v>114326.38047646107</v>
      </c>
    </row>
    <row r="23" spans="1:31" s="18" customFormat="1" x14ac:dyDescent="0.2">
      <c r="A23" s="16" t="s">
        <v>35</v>
      </c>
      <c r="B23" s="17" t="s">
        <v>62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>
        <f>+SUM(C23:N23)</f>
        <v>0</v>
      </c>
      <c r="P23" s="92"/>
      <c r="Q23" s="90">
        <f>+SUMIFS(MA.CA!$F:$F,MA.CA!$H:$H,Total!B23,MA.CA!$A:$A,Total!$Q$6)</f>
        <v>11745.147234084548</v>
      </c>
      <c r="R23" s="90">
        <f>+SUMIFS(MA.CA!$F:$F,MA.CA!$H:$H,Total!B23,MA.CA!$A:$A,Total!$R$6)</f>
        <v>11646.680000000002</v>
      </c>
      <c r="S23" s="90">
        <f>+SUMIFS(MA.CA!$F:$F,MA.CA!$H:$H,Total!B23,MA.CA!$A:$A,Total!$S$6)</f>
        <v>10522.25</v>
      </c>
      <c r="T23" s="90">
        <f>+SUMIFS(MA.CA!$F:$F,MA.CA!$H:$H,Total!B23,MA.CA!$A:$A,Total!$T$6)</f>
        <v>3671.2599999999998</v>
      </c>
      <c r="U23" s="90"/>
      <c r="V23" s="90"/>
      <c r="W23" s="90"/>
      <c r="X23" s="90"/>
      <c r="Y23" s="90"/>
      <c r="Z23" s="90"/>
      <c r="AA23" s="90"/>
      <c r="AB23" s="90"/>
      <c r="AC23" s="91">
        <f>+SUM(Q23:AB23)</f>
        <v>37585.337234084553</v>
      </c>
      <c r="AE23" s="91"/>
    </row>
    <row r="24" spans="1:31" s="18" customFormat="1" x14ac:dyDescent="0.2">
      <c r="A24" s="16" t="s">
        <v>38</v>
      </c>
      <c r="B24" s="17" t="s">
        <v>37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>
        <f t="shared" ref="O24:O27" si="22">+SUM(C24:N24)</f>
        <v>0</v>
      </c>
      <c r="P24" s="92"/>
      <c r="Q24" s="90">
        <f>+SUMIFS(MA.CA!$F:$F,MA.CA!$H:$H,Total!B24,MA.CA!$A:$A,Total!$Q$6)</f>
        <v>0</v>
      </c>
      <c r="R24" s="90">
        <f>+SUMIFS(MA.CA!$F:$F,MA.CA!$H:$H,Total!B24,MA.CA!$A:$A,Total!$R$6)</f>
        <v>0</v>
      </c>
      <c r="S24" s="90">
        <f>+SUMIFS(MA.CA!$F:$F,MA.CA!$H:$H,Total!B24,MA.CA!$A:$A,Total!$S$6)</f>
        <v>0</v>
      </c>
      <c r="T24" s="90">
        <f>+SUMIFS(MA.CA!$F:$F,MA.CA!$H:$H,Total!B24,MA.CA!$A:$A,Total!$T$6)</f>
        <v>0</v>
      </c>
      <c r="U24" s="90"/>
      <c r="V24" s="90"/>
      <c r="W24" s="90"/>
      <c r="X24" s="90"/>
      <c r="Y24" s="90"/>
      <c r="Z24" s="90"/>
      <c r="AA24" s="90"/>
      <c r="AB24" s="90"/>
      <c r="AC24" s="91">
        <f t="shared" ref="AC24:AC27" si="23">+SUM(Q24:AB24)</f>
        <v>0</v>
      </c>
      <c r="AE24" s="91"/>
    </row>
    <row r="25" spans="1:31" s="18" customFormat="1" x14ac:dyDescent="0.2">
      <c r="A25" s="16" t="s">
        <v>39</v>
      </c>
      <c r="B25" s="17" t="s">
        <v>40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>
        <f t="shared" si="22"/>
        <v>0</v>
      </c>
      <c r="P25" s="92"/>
      <c r="Q25" s="90">
        <f>+SUMIFS(MA.CA!$F:$F,MA.CA!$H:$H,Total!B25,MA.CA!$A:$A,Total!$Q$6)</f>
        <v>0</v>
      </c>
      <c r="R25" s="90">
        <f>+SUMIFS(MA.CA!$F:$F,MA.CA!$H:$H,Total!B25,MA.CA!$A:$A,Total!$R$6)</f>
        <v>0</v>
      </c>
      <c r="S25" s="90">
        <f>+SUMIFS(MA.CA!$F:$F,MA.CA!$H:$H,Total!B25,MA.CA!$A:$A,Total!$S$6)</f>
        <v>0</v>
      </c>
      <c r="T25" s="90">
        <f>+SUMIFS(MA.CA!$F:$F,MA.CA!$H:$H,Total!B25,MA.CA!$A:$A,Total!$T$6)</f>
        <v>0</v>
      </c>
      <c r="U25" s="90"/>
      <c r="V25" s="90"/>
      <c r="W25" s="90"/>
      <c r="X25" s="90"/>
      <c r="Y25" s="90"/>
      <c r="Z25" s="90"/>
      <c r="AA25" s="90"/>
      <c r="AB25" s="90"/>
      <c r="AC25" s="91">
        <f t="shared" si="23"/>
        <v>0</v>
      </c>
      <c r="AE25" s="91"/>
    </row>
    <row r="26" spans="1:31" s="18" customFormat="1" x14ac:dyDescent="0.2">
      <c r="A26" s="16" t="s">
        <v>36</v>
      </c>
      <c r="B26" s="17" t="s">
        <v>41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>
        <f t="shared" si="22"/>
        <v>0</v>
      </c>
      <c r="P26" s="92"/>
      <c r="Q26" s="90">
        <f>+SUMIFS(MA.CA!$F:$F,MA.CA!$H:$H,Total!B26,MA.CA!$A:$A,Total!$Q$6)</f>
        <v>0</v>
      </c>
      <c r="R26" s="90">
        <f>+SUMIFS(MA.CA!$F:$F,MA.CA!$H:$H,Total!B26,MA.CA!$A:$A,Total!$R$6)</f>
        <v>0</v>
      </c>
      <c r="S26" s="90">
        <f>+SUMIFS(MA.CA!$F:$F,MA.CA!$H:$H,Total!B26,MA.CA!$A:$A,Total!$S$6)</f>
        <v>0</v>
      </c>
      <c r="T26" s="90">
        <f>+SUMIFS(MA.CA!$F:$F,MA.CA!$H:$H,Total!B26,MA.CA!$A:$A,Total!$T$6)</f>
        <v>0</v>
      </c>
      <c r="U26" s="90"/>
      <c r="V26" s="90"/>
      <c r="W26" s="90"/>
      <c r="X26" s="90"/>
      <c r="Y26" s="90"/>
      <c r="Z26" s="90"/>
      <c r="AA26" s="90"/>
      <c r="AB26" s="90"/>
      <c r="AC26" s="91">
        <f t="shared" si="23"/>
        <v>0</v>
      </c>
      <c r="AE26" s="91"/>
    </row>
    <row r="27" spans="1:31" s="18" customFormat="1" x14ac:dyDescent="0.2">
      <c r="A27" s="16" t="s">
        <v>60</v>
      </c>
      <c r="B27" s="17" t="s">
        <v>59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>
        <f t="shared" si="22"/>
        <v>0</v>
      </c>
      <c r="P27" s="92"/>
      <c r="Q27" s="90">
        <f>+SUMIFS(MA.CA!$F:$F,MA.CA!$H:$H,Total!B27,MA.CA!$A:$A,Total!$Q$6)</f>
        <v>1382.8</v>
      </c>
      <c r="R27" s="90">
        <f>+SUMIFS(MA.CA!$F:$F,MA.CA!$H:$H,Total!B27,MA.CA!$A:$A,Total!$R$6)</f>
        <v>1588.4</v>
      </c>
      <c r="S27" s="90">
        <f>+SUMIFS(MA.CA!$F:$F,MA.CA!$H:$H,Total!B27,MA.CA!$A:$A,Total!$S$6)</f>
        <v>1389.16</v>
      </c>
      <c r="T27" s="90">
        <f>+SUMIFS(MA.CA!$F:$F,MA.CA!$H:$H,Total!B27,MA.CA!$A:$A,Total!$T$6)</f>
        <v>401</v>
      </c>
      <c r="U27" s="90"/>
      <c r="V27" s="90"/>
      <c r="W27" s="90"/>
      <c r="X27" s="90"/>
      <c r="Y27" s="90"/>
      <c r="Z27" s="90"/>
      <c r="AA27" s="90"/>
      <c r="AB27" s="90"/>
      <c r="AC27" s="91">
        <f t="shared" si="23"/>
        <v>4761.3599999999997</v>
      </c>
      <c r="AE27" s="91"/>
    </row>
    <row r="28" spans="1:31" s="31" customFormat="1" ht="14" x14ac:dyDescent="0.2">
      <c r="A28" s="66" t="s">
        <v>221</v>
      </c>
      <c r="B28" s="66"/>
      <c r="C28" s="86">
        <v>7058</v>
      </c>
      <c r="D28" s="86">
        <v>7092</v>
      </c>
      <c r="E28" s="86">
        <v>6514</v>
      </c>
      <c r="F28" s="86">
        <v>6644</v>
      </c>
      <c r="G28" s="86">
        <v>6651</v>
      </c>
      <c r="H28" s="86">
        <v>6825</v>
      </c>
      <c r="I28" s="86">
        <v>7934</v>
      </c>
      <c r="J28" s="86">
        <v>8108</v>
      </c>
      <c r="K28" s="86">
        <v>8046</v>
      </c>
      <c r="L28" s="86">
        <v>8127</v>
      </c>
      <c r="M28" s="86">
        <v>8284</v>
      </c>
      <c r="N28" s="86">
        <v>8451</v>
      </c>
      <c r="O28" s="86">
        <f>SUM(C28:N28)</f>
        <v>89734</v>
      </c>
      <c r="P28" s="88"/>
      <c r="Q28" s="86">
        <f>SUM(Q29:Q30)</f>
        <v>7608.3600000000006</v>
      </c>
      <c r="R28" s="86">
        <f t="shared" ref="R28:AB28" si="24">SUM(R29:R30)</f>
        <v>8159.88</v>
      </c>
      <c r="S28" s="86">
        <f t="shared" si="24"/>
        <v>7294.9</v>
      </c>
      <c r="T28" s="86">
        <f t="shared" si="24"/>
        <v>7294.91</v>
      </c>
      <c r="U28" s="86">
        <f t="shared" si="24"/>
        <v>0</v>
      </c>
      <c r="V28" s="86">
        <f t="shared" si="24"/>
        <v>0</v>
      </c>
      <c r="W28" s="86">
        <f t="shared" si="24"/>
        <v>0</v>
      </c>
      <c r="X28" s="86">
        <f t="shared" si="24"/>
        <v>0</v>
      </c>
      <c r="Y28" s="86">
        <f t="shared" si="24"/>
        <v>0</v>
      </c>
      <c r="Z28" s="86">
        <f t="shared" si="24"/>
        <v>0</v>
      </c>
      <c r="AA28" s="86">
        <f t="shared" si="24"/>
        <v>0</v>
      </c>
      <c r="AB28" s="86">
        <f t="shared" si="24"/>
        <v>0</v>
      </c>
      <c r="AC28" s="86">
        <f>SUM(AC29:AC30)</f>
        <v>30358.049999999996</v>
      </c>
      <c r="AE28" s="87">
        <f>O28-AC28</f>
        <v>59375.950000000004</v>
      </c>
    </row>
    <row r="29" spans="1:31" s="18" customFormat="1" x14ac:dyDescent="0.2">
      <c r="A29" s="16" t="s">
        <v>216</v>
      </c>
      <c r="B29" s="17" t="s">
        <v>216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  <c r="P29" s="92"/>
      <c r="Q29" s="90">
        <f>+SUMIFS(MA.CA!$F:$F,MA.CA!$H:$H,Total!B29,MA.CA!$A:$A,Total!$Q$6)</f>
        <v>1191.69</v>
      </c>
      <c r="R29" s="90">
        <f>+SUMIFS(MA.CA!$F:$F,MA.CA!$H:$H,Total!B29,MA.CA!$A:$A,Total!$R$6)</f>
        <v>1743.22</v>
      </c>
      <c r="S29" s="90">
        <f>+SUMIFS(MA.CA!$F:$F,MA.CA!$H:$H,Total!B29,MA.CA!$A:$A,Total!$S$6)</f>
        <v>878.24</v>
      </c>
      <c r="T29" s="90">
        <f>+SUMIFS(MA.CA!$F:$F,MA.CA!$H:$H,Total!B29,MA.CA!$A:$A,Total!$T$6)</f>
        <v>878.24</v>
      </c>
      <c r="U29" s="90"/>
      <c r="V29" s="90"/>
      <c r="W29" s="90"/>
      <c r="X29" s="90"/>
      <c r="Y29" s="90"/>
      <c r="Z29" s="90"/>
      <c r="AA29" s="90"/>
      <c r="AB29" s="90"/>
      <c r="AC29" s="91">
        <f t="shared" ref="AC29:AC35" si="25">+SUM(Q29:AB29)</f>
        <v>4691.3899999999994</v>
      </c>
      <c r="AE29" s="91"/>
    </row>
    <row r="30" spans="1:31" s="18" customFormat="1" ht="15.75" customHeight="1" x14ac:dyDescent="0.2">
      <c r="A30" s="16" t="s">
        <v>215</v>
      </c>
      <c r="B30" s="17" t="s">
        <v>254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1"/>
      <c r="P30" s="92"/>
      <c r="Q30" s="90">
        <f>+SUMIFS(MA.CA!$F:$F,MA.CA!$H:$H,Total!B30,MA.CA!$A:$A,Total!$Q$6)</f>
        <v>6416.67</v>
      </c>
      <c r="R30" s="90">
        <f>+SUMIFS(MA.CA!$F:$F,MA.CA!$H:$H,Total!B30,MA.CA!$A:$A,Total!$R$6)</f>
        <v>6416.66</v>
      </c>
      <c r="S30" s="90">
        <f>+SUMIFS(MA.CA!$F:$F,MA.CA!$H:$H,Total!B30,MA.CA!$A:$A,Total!$S$6)</f>
        <v>6416.66</v>
      </c>
      <c r="T30" s="90">
        <f>+SUMIFS(MA.CA!$F:$F,MA.CA!$H:$H,Total!B30,MA.CA!$A:$A,Total!$T$6)</f>
        <v>6416.67</v>
      </c>
      <c r="U30" s="90"/>
      <c r="V30" s="90"/>
      <c r="W30" s="90"/>
      <c r="X30" s="90"/>
      <c r="Y30" s="90"/>
      <c r="Z30" s="90"/>
      <c r="AA30" s="90"/>
      <c r="AB30" s="90"/>
      <c r="AC30" s="91">
        <f t="shared" si="25"/>
        <v>25666.659999999996</v>
      </c>
      <c r="AE30" s="91"/>
    </row>
    <row r="31" spans="1:31" s="31" customFormat="1" ht="14" x14ac:dyDescent="0.2">
      <c r="A31" s="66" t="s">
        <v>222</v>
      </c>
      <c r="B31" s="66"/>
      <c r="C31" s="86">
        <v>1667</v>
      </c>
      <c r="D31" s="86">
        <v>1667</v>
      </c>
      <c r="E31" s="86">
        <v>1667</v>
      </c>
      <c r="F31" s="86">
        <v>1667</v>
      </c>
      <c r="G31" s="86">
        <v>1667</v>
      </c>
      <c r="H31" s="86">
        <v>1667</v>
      </c>
      <c r="I31" s="86">
        <v>2000</v>
      </c>
      <c r="J31" s="86">
        <v>2000</v>
      </c>
      <c r="K31" s="86">
        <v>2000</v>
      </c>
      <c r="L31" s="86">
        <v>2000</v>
      </c>
      <c r="M31" s="86">
        <v>2000</v>
      </c>
      <c r="N31" s="86">
        <v>2000</v>
      </c>
      <c r="O31" s="86">
        <f>SUM(C31:N31)</f>
        <v>22002</v>
      </c>
      <c r="P31" s="88"/>
      <c r="Q31" s="86">
        <f>SUM(Q32:Q35)</f>
        <v>474.03</v>
      </c>
      <c r="R31" s="86">
        <f t="shared" ref="R31:AB31" si="26">SUM(R32:R35)</f>
        <v>634.96</v>
      </c>
      <c r="S31" s="86">
        <f t="shared" si="26"/>
        <v>644.62</v>
      </c>
      <c r="T31" s="86">
        <f t="shared" si="26"/>
        <v>644.38</v>
      </c>
      <c r="U31" s="86">
        <f t="shared" si="26"/>
        <v>0</v>
      </c>
      <c r="V31" s="86">
        <f t="shared" si="26"/>
        <v>0</v>
      </c>
      <c r="W31" s="86">
        <f t="shared" si="26"/>
        <v>0</v>
      </c>
      <c r="X31" s="86">
        <f t="shared" si="26"/>
        <v>0</v>
      </c>
      <c r="Y31" s="86">
        <f t="shared" si="26"/>
        <v>0</v>
      </c>
      <c r="Z31" s="86">
        <f t="shared" si="26"/>
        <v>0</v>
      </c>
      <c r="AA31" s="86">
        <f t="shared" si="26"/>
        <v>0</v>
      </c>
      <c r="AB31" s="86">
        <f t="shared" si="26"/>
        <v>0</v>
      </c>
      <c r="AC31" s="86">
        <f t="shared" ref="AC31" si="27">SUM(AC32:AC35)</f>
        <v>2397.9899999999998</v>
      </c>
      <c r="AE31" s="87">
        <f>O31-AC31</f>
        <v>19604.010000000002</v>
      </c>
    </row>
    <row r="32" spans="1:31" s="18" customFormat="1" x14ac:dyDescent="0.2">
      <c r="A32" s="16" t="s">
        <v>218</v>
      </c>
      <c r="B32" s="17" t="s">
        <v>252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2"/>
      <c r="Q32" s="90">
        <f>+SUMIFS(MA.CA!$F:$F,MA.CA!$H:$H,Total!B32,MA.CA!$A:$A,Total!$Q$6)</f>
        <v>0</v>
      </c>
      <c r="R32" s="90">
        <f>+SUMIFS(MA.CA!$F:$F,MA.CA!$H:$H,Total!B32,MA.CA!$A:$A,Total!$R$6)</f>
        <v>160.93</v>
      </c>
      <c r="S32" s="90">
        <f>+SUMIFS(MA.CA!$F:$F,MA.CA!$H:$H,Total!B32,MA.CA!$A:$A,Total!$S$6)</f>
        <v>160.63999999999999</v>
      </c>
      <c r="T32" s="90">
        <f>+SUMIFS(MA.CA!$F:$F,MA.CA!$H:$H,Total!B32,MA.CA!$A:$A,Total!$T$6)</f>
        <v>160.4</v>
      </c>
      <c r="U32" s="90"/>
      <c r="V32" s="90"/>
      <c r="W32" s="90"/>
      <c r="X32" s="90"/>
      <c r="Y32" s="90"/>
      <c r="Z32" s="90"/>
      <c r="AA32" s="90"/>
      <c r="AB32" s="90"/>
      <c r="AC32" s="91">
        <f t="shared" si="25"/>
        <v>481.97</v>
      </c>
      <c r="AE32" s="91"/>
    </row>
    <row r="33" spans="1:31" s="18" customFormat="1" x14ac:dyDescent="0.2">
      <c r="A33" s="16" t="s">
        <v>219</v>
      </c>
      <c r="B33" s="17" t="s">
        <v>256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  <c r="P33" s="92"/>
      <c r="Q33" s="90">
        <f>+SUMIFS(MA.CA!$F:$F,MA.CA!$H:$H,Total!B33,MA.CA!$A:$A,Total!$Q$6)</f>
        <v>0</v>
      </c>
      <c r="R33" s="90">
        <f>+SUMIFS(MA.CA!$F:$F,MA.CA!$H:$H,Total!B33,MA.CA!$A:$A,Total!$R$6)</f>
        <v>0</v>
      </c>
      <c r="S33" s="90">
        <f>+SUMIFS(MA.CA!$F:$F,MA.CA!$H:$H,Total!B33,MA.CA!$A:$A,Total!$S$6)</f>
        <v>9.9499999999999993</v>
      </c>
      <c r="T33" s="90">
        <f>+SUMIFS(MA.CA!$F:$F,MA.CA!$H:$H,Total!B33,MA.CA!$A:$A,Total!$T$6)</f>
        <v>9.9499999999999993</v>
      </c>
      <c r="U33" s="90"/>
      <c r="V33" s="90"/>
      <c r="W33" s="90"/>
      <c r="X33" s="90"/>
      <c r="Y33" s="90"/>
      <c r="Z33" s="90"/>
      <c r="AA33" s="90"/>
      <c r="AB33" s="90"/>
      <c r="AC33" s="91">
        <f t="shared" si="25"/>
        <v>19.899999999999999</v>
      </c>
      <c r="AE33" s="91"/>
    </row>
    <row r="34" spans="1:31" s="18" customFormat="1" x14ac:dyDescent="0.2">
      <c r="A34" s="16" t="s">
        <v>217</v>
      </c>
      <c r="B34" s="17" t="s">
        <v>255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1"/>
      <c r="P34" s="92"/>
      <c r="Q34" s="90">
        <f>+SUMIFS(MA.CA!$F:$F,MA.CA!$H:$H,Total!B34,MA.CA!$A:$A,Total!$Q$6)</f>
        <v>183.15</v>
      </c>
      <c r="R34" s="90">
        <f>+SUMIFS(MA.CA!$F:$F,MA.CA!$H:$H,Total!B34,MA.CA!$A:$A,Total!$R$6)</f>
        <v>183.15</v>
      </c>
      <c r="S34" s="90">
        <f>+SUMIFS(MA.CA!$F:$F,MA.CA!$H:$H,Total!B34,MA.CA!$A:$A,Total!$S$6)</f>
        <v>183.15</v>
      </c>
      <c r="T34" s="90">
        <f>+SUMIFS(MA.CA!$F:$F,MA.CA!$H:$H,Total!B34,MA.CA!$A:$A,Total!$T$6)</f>
        <v>183.15</v>
      </c>
      <c r="U34" s="90"/>
      <c r="V34" s="90"/>
      <c r="W34" s="90"/>
      <c r="X34" s="90"/>
      <c r="Y34" s="90"/>
      <c r="Z34" s="90"/>
      <c r="AA34" s="90"/>
      <c r="AB34" s="90"/>
      <c r="AC34" s="91">
        <f t="shared" si="25"/>
        <v>732.6</v>
      </c>
      <c r="AE34" s="91"/>
    </row>
    <row r="35" spans="1:31" s="18" customFormat="1" x14ac:dyDescent="0.2">
      <c r="A35" s="16" t="s">
        <v>220</v>
      </c>
      <c r="B35" s="17" t="s">
        <v>220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1"/>
      <c r="P35" s="92"/>
      <c r="Q35" s="90">
        <f>+SUMIFS(MA.CA!$F:$F,MA.CA!$H:$H,Total!B35,MA.CA!$A:$A,Total!$Q$6)</f>
        <v>290.88</v>
      </c>
      <c r="R35" s="90">
        <f>+SUMIFS(MA.CA!$F:$F,MA.CA!$H:$H,Total!B35,MA.CA!$A:$A,Total!$R$6)</f>
        <v>290.88</v>
      </c>
      <c r="S35" s="90">
        <f>+SUMIFS(MA.CA!$F:$F,MA.CA!$H:$H,Total!B35,MA.CA!$A:$A,Total!$S$6)</f>
        <v>290.88</v>
      </c>
      <c r="T35" s="90">
        <f>+SUMIFS(MA.CA!$F:$F,MA.CA!$H:$H,Total!B35,MA.CA!$A:$A,Total!$T$6)</f>
        <v>290.88</v>
      </c>
      <c r="U35" s="90"/>
      <c r="V35" s="90"/>
      <c r="W35" s="90"/>
      <c r="X35" s="90"/>
      <c r="Y35" s="90"/>
      <c r="Z35" s="90"/>
      <c r="AA35" s="90"/>
      <c r="AB35" s="90"/>
      <c r="AC35" s="91">
        <f t="shared" si="25"/>
        <v>1163.52</v>
      </c>
      <c r="AE35" s="91"/>
    </row>
    <row r="36" spans="1:31" ht="21.75" customHeight="1" x14ac:dyDescent="0.2">
      <c r="A36" s="22" t="s">
        <v>204</v>
      </c>
      <c r="B36" s="21"/>
      <c r="C36" s="94">
        <f>C9+C22</f>
        <v>16402.256215762423</v>
      </c>
      <c r="D36" s="94">
        <f t="shared" ref="D36:O36" si="28">D9+D22</f>
        <v>19052.503865311533</v>
      </c>
      <c r="E36" s="94">
        <f t="shared" si="28"/>
        <v>18881.977805666385</v>
      </c>
      <c r="F36" s="94">
        <f t="shared" si="28"/>
        <v>13012.312629360931</v>
      </c>
      <c r="G36" s="94">
        <f t="shared" si="28"/>
        <v>13499.537182997487</v>
      </c>
      <c r="H36" s="94">
        <f t="shared" si="28"/>
        <v>20350.287375459269</v>
      </c>
      <c r="I36" s="94">
        <f t="shared" si="28"/>
        <v>21875.200772575277</v>
      </c>
      <c r="J36" s="94">
        <f t="shared" si="28"/>
        <v>21852.677805654614</v>
      </c>
      <c r="K36" s="94">
        <f t="shared" si="28"/>
        <v>19154.686518345934</v>
      </c>
      <c r="L36" s="94">
        <f t="shared" si="28"/>
        <v>19675.515712575478</v>
      </c>
      <c r="M36" s="94">
        <f t="shared" si="28"/>
        <v>21917.152858078167</v>
      </c>
      <c r="N36" s="94">
        <f t="shared" si="28"/>
        <v>23781.80514201902</v>
      </c>
      <c r="O36" s="94">
        <f t="shared" si="28"/>
        <v>229455.91388380656</v>
      </c>
      <c r="P36" s="93"/>
      <c r="Q36" s="94">
        <f t="shared" ref="Q36:AC36" si="29">Q9+Q22</f>
        <v>17020.497234084549</v>
      </c>
      <c r="R36" s="94">
        <f t="shared" si="29"/>
        <v>31751.792872976268</v>
      </c>
      <c r="S36" s="94">
        <f t="shared" si="29"/>
        <v>16696.457288135593</v>
      </c>
      <c r="T36" s="94">
        <f t="shared" si="29"/>
        <v>5712.08</v>
      </c>
      <c r="U36" s="94">
        <f t="shared" si="29"/>
        <v>0</v>
      </c>
      <c r="V36" s="94">
        <f t="shared" si="29"/>
        <v>0</v>
      </c>
      <c r="W36" s="94">
        <f t="shared" si="29"/>
        <v>0</v>
      </c>
      <c r="X36" s="94">
        <f t="shared" si="29"/>
        <v>0</v>
      </c>
      <c r="Y36" s="94">
        <f t="shared" si="29"/>
        <v>0</v>
      </c>
      <c r="Z36" s="94">
        <f t="shared" si="29"/>
        <v>0</v>
      </c>
      <c r="AA36" s="94">
        <f t="shared" si="29"/>
        <v>0</v>
      </c>
      <c r="AB36" s="94">
        <f t="shared" si="29"/>
        <v>0</v>
      </c>
      <c r="AC36" s="94">
        <f t="shared" si="29"/>
        <v>71180.827395196407</v>
      </c>
      <c r="AE36" s="94">
        <f>AE9+AE22</f>
        <v>158275.08648861013</v>
      </c>
    </row>
    <row r="37" spans="1:31" s="18" customFormat="1" ht="21.75" customHeight="1" x14ac:dyDescent="0.2">
      <c r="A37" s="22" t="s">
        <v>205</v>
      </c>
      <c r="B37" s="21"/>
      <c r="C37" s="94">
        <f>C15+C28+C31</f>
        <v>8725</v>
      </c>
      <c r="D37" s="94">
        <f t="shared" ref="D37:O37" si="30">D15+D28+D31</f>
        <v>26528.661304158588</v>
      </c>
      <c r="E37" s="94">
        <f t="shared" si="30"/>
        <v>24040.575138482596</v>
      </c>
      <c r="F37" s="94">
        <f t="shared" si="30"/>
        <v>27884.982365308351</v>
      </c>
      <c r="G37" s="94">
        <f t="shared" si="30"/>
        <v>28870.705157133194</v>
      </c>
      <c r="H37" s="94">
        <f t="shared" si="30"/>
        <v>30758.247233270271</v>
      </c>
      <c r="I37" s="94">
        <f t="shared" si="30"/>
        <v>31785.926726660378</v>
      </c>
      <c r="J37" s="94">
        <f t="shared" si="30"/>
        <v>33700.975343475351</v>
      </c>
      <c r="K37" s="94">
        <f t="shared" si="30"/>
        <v>33418.73910892912</v>
      </c>
      <c r="L37" s="94">
        <f t="shared" si="30"/>
        <v>34786.56193054578</v>
      </c>
      <c r="M37" s="94">
        <f t="shared" si="30"/>
        <v>36743.408549041342</v>
      </c>
      <c r="N37" s="94">
        <f t="shared" si="30"/>
        <v>37454.602326318447</v>
      </c>
      <c r="O37" s="94">
        <f t="shared" si="30"/>
        <v>354698.38518332341</v>
      </c>
      <c r="P37" s="93"/>
      <c r="Q37" s="94">
        <f t="shared" ref="Q37:AC37" si="31">Q15+Q28+Q31</f>
        <v>15991.81</v>
      </c>
      <c r="R37" s="94">
        <f t="shared" si="31"/>
        <v>21688.23</v>
      </c>
      <c r="S37" s="94">
        <f t="shared" si="31"/>
        <v>13767.400000000001</v>
      </c>
      <c r="T37" s="94">
        <f t="shared" si="31"/>
        <v>17068.250000000004</v>
      </c>
      <c r="U37" s="94">
        <f t="shared" si="31"/>
        <v>0</v>
      </c>
      <c r="V37" s="94">
        <f t="shared" si="31"/>
        <v>0</v>
      </c>
      <c r="W37" s="94">
        <f t="shared" si="31"/>
        <v>0</v>
      </c>
      <c r="X37" s="94">
        <f t="shared" si="31"/>
        <v>0</v>
      </c>
      <c r="Y37" s="94">
        <f t="shared" si="31"/>
        <v>57000</v>
      </c>
      <c r="Z37" s="94">
        <f t="shared" si="31"/>
        <v>0</v>
      </c>
      <c r="AA37" s="94">
        <f t="shared" si="31"/>
        <v>0</v>
      </c>
      <c r="AB37" s="94">
        <f t="shared" si="31"/>
        <v>0</v>
      </c>
      <c r="AC37" s="94">
        <f t="shared" si="31"/>
        <v>125515.68999999999</v>
      </c>
      <c r="AE37" s="94">
        <f>AE15+AE28+AE31</f>
        <v>229182.69518332343</v>
      </c>
    </row>
  </sheetData>
  <mergeCells count="1">
    <mergeCell ref="C2:O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ySplit="6" topLeftCell="A7" activePane="bottomLeft" state="frozen"/>
      <selection pane="bottomLeft" activeCell="A6" sqref="A6"/>
    </sheetView>
  </sheetViews>
  <sheetFormatPr baseColWidth="10" defaultColWidth="8.83203125" defaultRowHeight="13" x14ac:dyDescent="0.15"/>
  <cols>
    <col min="1" max="1" width="9.1640625" style="40" bestFit="1" customWidth="1"/>
    <col min="2" max="2" width="22.6640625" style="42" customWidth="1"/>
    <col min="3" max="3" width="12" style="40" customWidth="1"/>
    <col min="4" max="4" width="13" style="40" customWidth="1"/>
    <col min="5" max="5" width="86.83203125" style="40" customWidth="1"/>
    <col min="6" max="6" width="11.5" style="40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2" customFormat="1" x14ac:dyDescent="0.15">
      <c r="A1" s="51"/>
      <c r="C1" s="58" t="s">
        <v>127</v>
      </c>
      <c r="D1" s="59"/>
      <c r="E1" s="59"/>
      <c r="F1" s="59"/>
      <c r="G1" s="59"/>
      <c r="H1" s="59" t="s">
        <v>128</v>
      </c>
    </row>
    <row r="2" spans="1:8" s="52" customFormat="1" ht="12.75" customHeight="1" x14ac:dyDescent="0.15">
      <c r="A2" s="51"/>
      <c r="C2" s="107" t="s">
        <v>129</v>
      </c>
      <c r="D2" s="107"/>
      <c r="E2" s="107"/>
      <c r="F2" s="107"/>
      <c r="G2" s="107"/>
      <c r="H2" s="107"/>
    </row>
    <row r="3" spans="1:8" s="52" customFormat="1" ht="12.75" customHeight="1" x14ac:dyDescent="0.15">
      <c r="A3" s="53"/>
      <c r="B3" s="54"/>
      <c r="C3" s="107"/>
      <c r="D3" s="107"/>
      <c r="E3" s="107"/>
      <c r="F3" s="107"/>
      <c r="G3" s="107"/>
      <c r="H3" s="107"/>
    </row>
    <row r="4" spans="1:8" s="57" customFormat="1" ht="25.5" customHeight="1" x14ac:dyDescent="0.2">
      <c r="A4" s="55"/>
      <c r="B4" s="56"/>
      <c r="C4" s="64" t="s">
        <v>137</v>
      </c>
      <c r="D4" s="64"/>
      <c r="E4" s="64"/>
      <c r="F4" s="64"/>
      <c r="G4" s="64"/>
      <c r="H4" s="64"/>
    </row>
    <row r="5" spans="1:8" s="23" customFormat="1" ht="12.75" customHeight="1" x14ac:dyDescent="0.15">
      <c r="A5" s="24"/>
      <c r="B5" s="33"/>
      <c r="C5" s="24"/>
      <c r="D5" s="24"/>
      <c r="E5" s="67" t="s">
        <v>8</v>
      </c>
      <c r="F5" s="68">
        <f>+SUBTOTAL(9,F7:F1048576)</f>
        <v>75102.737234084503</v>
      </c>
      <c r="G5" s="69">
        <f>+SUBTOTAL(9,G7:G1048576)</f>
        <v>1704585465.2105262</v>
      </c>
      <c r="H5" s="25"/>
    </row>
    <row r="6" spans="1:8" s="30" customFormat="1" ht="31.5" customHeight="1" x14ac:dyDescent="0.2">
      <c r="A6" s="26" t="s">
        <v>43</v>
      </c>
      <c r="B6" s="27" t="s">
        <v>93</v>
      </c>
      <c r="C6" s="27" t="s">
        <v>94</v>
      </c>
      <c r="D6" s="27" t="s">
        <v>95</v>
      </c>
      <c r="E6" s="27" t="s">
        <v>96</v>
      </c>
      <c r="F6" s="28" t="s">
        <v>9</v>
      </c>
      <c r="G6" s="29" t="s">
        <v>10</v>
      </c>
      <c r="H6" s="28" t="s">
        <v>42</v>
      </c>
    </row>
    <row r="7" spans="1:8" x14ac:dyDescent="0.15">
      <c r="A7" s="39" t="s">
        <v>44</v>
      </c>
      <c r="B7" s="34" t="s">
        <v>11</v>
      </c>
      <c r="C7" s="1" t="s">
        <v>2</v>
      </c>
      <c r="D7" s="1">
        <v>1801451</v>
      </c>
      <c r="E7" s="1" t="s">
        <v>3</v>
      </c>
      <c r="F7" s="2">
        <v>1198.5999999999999</v>
      </c>
      <c r="G7" s="3">
        <v>27166268.999999996</v>
      </c>
      <c r="H7" s="8" t="s">
        <v>59</v>
      </c>
    </row>
    <row r="8" spans="1:8" x14ac:dyDescent="0.15">
      <c r="A8" s="7" t="s">
        <v>44</v>
      </c>
      <c r="B8" s="34" t="s">
        <v>13</v>
      </c>
      <c r="C8" s="1" t="s">
        <v>2</v>
      </c>
      <c r="D8" s="1">
        <v>1801458</v>
      </c>
      <c r="E8" s="1" t="s">
        <v>4</v>
      </c>
      <c r="F8" s="2">
        <v>11157.89</v>
      </c>
      <c r="G8" s="3">
        <v>252893576.84999999</v>
      </c>
      <c r="H8" s="8" t="s">
        <v>62</v>
      </c>
    </row>
    <row r="9" spans="1:8" x14ac:dyDescent="0.15">
      <c r="A9" s="7" t="s">
        <v>44</v>
      </c>
      <c r="B9" s="34" t="s">
        <v>12</v>
      </c>
      <c r="C9" s="1" t="s">
        <v>2</v>
      </c>
      <c r="D9" s="1">
        <v>1801458</v>
      </c>
      <c r="E9" s="1" t="s">
        <v>7</v>
      </c>
      <c r="F9" s="2">
        <v>184.2</v>
      </c>
      <c r="G9" s="3">
        <v>4174892.9999999995</v>
      </c>
      <c r="H9" s="8" t="s">
        <v>59</v>
      </c>
    </row>
    <row r="10" spans="1:8" x14ac:dyDescent="0.15">
      <c r="A10" s="7" t="s">
        <v>44</v>
      </c>
      <c r="B10" s="34" t="s">
        <v>16</v>
      </c>
      <c r="C10" s="1" t="s">
        <v>2</v>
      </c>
      <c r="D10" s="1">
        <v>1801460</v>
      </c>
      <c r="E10" s="1" t="s">
        <v>17</v>
      </c>
      <c r="F10" s="2">
        <v>587.25723408454962</v>
      </c>
      <c r="G10" s="3">
        <v>13310185.210526317</v>
      </c>
      <c r="H10" s="8" t="s">
        <v>62</v>
      </c>
    </row>
    <row r="11" spans="1:8" x14ac:dyDescent="0.15">
      <c r="A11" s="7" t="s">
        <v>45</v>
      </c>
      <c r="B11" s="35" t="s">
        <v>14</v>
      </c>
      <c r="C11" s="1" t="s">
        <v>105</v>
      </c>
      <c r="D11" s="1">
        <v>1802384</v>
      </c>
      <c r="E11" s="1" t="s">
        <v>106</v>
      </c>
      <c r="F11" s="2">
        <v>219.89</v>
      </c>
      <c r="G11" s="3">
        <v>4986005.75</v>
      </c>
      <c r="H11" s="8" t="s">
        <v>62</v>
      </c>
    </row>
    <row r="12" spans="1:8" x14ac:dyDescent="0.15">
      <c r="A12" s="7" t="s">
        <v>45</v>
      </c>
      <c r="B12" s="35" t="s">
        <v>14</v>
      </c>
      <c r="C12" s="1" t="s">
        <v>105</v>
      </c>
      <c r="D12" s="1">
        <v>1802385</v>
      </c>
      <c r="E12" s="1" t="s">
        <v>106</v>
      </c>
      <c r="F12" s="2">
        <v>355.92</v>
      </c>
      <c r="G12" s="3">
        <v>8070486</v>
      </c>
      <c r="H12" s="8" t="s">
        <v>62</v>
      </c>
    </row>
    <row r="13" spans="1:8" x14ac:dyDescent="0.15">
      <c r="A13" s="7" t="s">
        <v>45</v>
      </c>
      <c r="B13" s="35" t="s">
        <v>14</v>
      </c>
      <c r="C13" s="1" t="s">
        <v>107</v>
      </c>
      <c r="D13" s="1">
        <v>1802386</v>
      </c>
      <c r="E13" s="1" t="s">
        <v>108</v>
      </c>
      <c r="F13" s="2">
        <v>1334.69</v>
      </c>
      <c r="G13" s="3">
        <v>30264095.75</v>
      </c>
      <c r="H13" s="8" t="s">
        <v>62</v>
      </c>
    </row>
    <row r="14" spans="1:8" x14ac:dyDescent="0.15">
      <c r="A14" s="7" t="s">
        <v>45</v>
      </c>
      <c r="B14" s="35" t="s">
        <v>14</v>
      </c>
      <c r="C14" s="1" t="s">
        <v>109</v>
      </c>
      <c r="D14" s="1">
        <v>1802388</v>
      </c>
      <c r="E14" s="1" t="s">
        <v>110</v>
      </c>
      <c r="F14" s="2">
        <v>355.92</v>
      </c>
      <c r="G14" s="3">
        <v>8070486</v>
      </c>
      <c r="H14" s="8" t="s">
        <v>62</v>
      </c>
    </row>
    <row r="15" spans="1:8" x14ac:dyDescent="0.15">
      <c r="A15" s="7" t="s">
        <v>45</v>
      </c>
      <c r="B15" s="35" t="s">
        <v>14</v>
      </c>
      <c r="C15" s="1" t="s">
        <v>109</v>
      </c>
      <c r="D15" s="1">
        <v>1802390</v>
      </c>
      <c r="E15" s="1" t="s">
        <v>110</v>
      </c>
      <c r="F15" s="2">
        <v>355.92</v>
      </c>
      <c r="G15" s="3">
        <v>8070486</v>
      </c>
      <c r="H15" s="8" t="s">
        <v>62</v>
      </c>
    </row>
    <row r="16" spans="1:8" x14ac:dyDescent="0.15">
      <c r="A16" s="7" t="s">
        <v>45</v>
      </c>
      <c r="B16" s="35" t="s">
        <v>14</v>
      </c>
      <c r="C16" s="4" t="s">
        <v>109</v>
      </c>
      <c r="D16" s="1">
        <v>1802387</v>
      </c>
      <c r="E16" s="1" t="s">
        <v>110</v>
      </c>
      <c r="F16" s="2">
        <v>711.83</v>
      </c>
      <c r="G16" s="3">
        <v>16140745.25</v>
      </c>
      <c r="H16" s="8" t="s">
        <v>62</v>
      </c>
    </row>
    <row r="17" spans="1:8" x14ac:dyDescent="0.15">
      <c r="A17" s="7" t="s">
        <v>45</v>
      </c>
      <c r="B17" s="35" t="s">
        <v>14</v>
      </c>
      <c r="C17" s="1" t="s">
        <v>109</v>
      </c>
      <c r="D17" s="1">
        <v>1802389</v>
      </c>
      <c r="E17" s="1" t="s">
        <v>110</v>
      </c>
      <c r="F17" s="2">
        <v>355.92</v>
      </c>
      <c r="G17" s="3">
        <v>8070486</v>
      </c>
      <c r="H17" s="8" t="s">
        <v>62</v>
      </c>
    </row>
    <row r="18" spans="1:8" x14ac:dyDescent="0.15">
      <c r="A18" s="7" t="s">
        <v>45</v>
      </c>
      <c r="B18" s="35" t="s">
        <v>14</v>
      </c>
      <c r="C18" s="1" t="s">
        <v>111</v>
      </c>
      <c r="D18" s="1">
        <v>1802393</v>
      </c>
      <c r="E18" s="1" t="s">
        <v>112</v>
      </c>
      <c r="F18" s="2">
        <v>355.92</v>
      </c>
      <c r="G18" s="3">
        <v>8070486</v>
      </c>
      <c r="H18" s="8" t="s">
        <v>62</v>
      </c>
    </row>
    <row r="19" spans="1:8" x14ac:dyDescent="0.15">
      <c r="A19" s="7" t="s">
        <v>45</v>
      </c>
      <c r="B19" s="35" t="s">
        <v>14</v>
      </c>
      <c r="C19" s="1" t="s">
        <v>111</v>
      </c>
      <c r="D19" s="1">
        <v>1802391</v>
      </c>
      <c r="E19" s="1" t="s">
        <v>112</v>
      </c>
      <c r="F19" s="2">
        <v>355.92</v>
      </c>
      <c r="G19" s="3">
        <v>8070486</v>
      </c>
      <c r="H19" s="8" t="s">
        <v>62</v>
      </c>
    </row>
    <row r="20" spans="1:8" x14ac:dyDescent="0.15">
      <c r="A20" s="7" t="s">
        <v>45</v>
      </c>
      <c r="B20" s="35" t="s">
        <v>14</v>
      </c>
      <c r="C20" s="1" t="s">
        <v>111</v>
      </c>
      <c r="D20" s="1">
        <v>1802392</v>
      </c>
      <c r="E20" s="1" t="s">
        <v>112</v>
      </c>
      <c r="F20" s="2">
        <v>711.83</v>
      </c>
      <c r="G20" s="3">
        <v>16140745.25</v>
      </c>
      <c r="H20" s="8" t="s">
        <v>62</v>
      </c>
    </row>
    <row r="21" spans="1:8" x14ac:dyDescent="0.15">
      <c r="A21" s="7" t="s">
        <v>45</v>
      </c>
      <c r="B21" s="35" t="s">
        <v>14</v>
      </c>
      <c r="C21" s="1" t="s">
        <v>113</v>
      </c>
      <c r="D21" s="1">
        <v>1802394</v>
      </c>
      <c r="E21" s="1" t="s">
        <v>114</v>
      </c>
      <c r="F21" s="2">
        <v>355.92</v>
      </c>
      <c r="G21" s="3">
        <v>8070486</v>
      </c>
      <c r="H21" s="8" t="s">
        <v>62</v>
      </c>
    </row>
    <row r="22" spans="1:8" x14ac:dyDescent="0.15">
      <c r="A22" s="7" t="s">
        <v>45</v>
      </c>
      <c r="B22" s="35" t="s">
        <v>14</v>
      </c>
      <c r="C22" s="1" t="s">
        <v>113</v>
      </c>
      <c r="D22" s="1">
        <v>1802395</v>
      </c>
      <c r="E22" s="1" t="s">
        <v>114</v>
      </c>
      <c r="F22" s="2">
        <v>711.83</v>
      </c>
      <c r="G22" s="3">
        <v>16140745.25</v>
      </c>
      <c r="H22" s="8" t="s">
        <v>62</v>
      </c>
    </row>
    <row r="23" spans="1:8" x14ac:dyDescent="0.15">
      <c r="A23" s="7" t="s">
        <v>45</v>
      </c>
      <c r="B23" s="35" t="s">
        <v>14</v>
      </c>
      <c r="C23" s="1" t="s">
        <v>113</v>
      </c>
      <c r="D23" s="1">
        <v>1802396</v>
      </c>
      <c r="E23" s="1" t="s">
        <v>114</v>
      </c>
      <c r="F23" s="2">
        <v>355.92</v>
      </c>
      <c r="G23" s="3">
        <v>8070486</v>
      </c>
      <c r="H23" s="8" t="s">
        <v>62</v>
      </c>
    </row>
    <row r="24" spans="1:8" x14ac:dyDescent="0.15">
      <c r="A24" s="7" t="s">
        <v>45</v>
      </c>
      <c r="B24" s="35" t="s">
        <v>14</v>
      </c>
      <c r="C24" s="1" t="s">
        <v>115</v>
      </c>
      <c r="D24" s="1">
        <v>1802401</v>
      </c>
      <c r="E24" s="1" t="s">
        <v>116</v>
      </c>
      <c r="F24" s="2">
        <v>355.92</v>
      </c>
      <c r="G24" s="3">
        <v>8070486</v>
      </c>
      <c r="H24" s="8" t="s">
        <v>62</v>
      </c>
    </row>
    <row r="25" spans="1:8" x14ac:dyDescent="0.15">
      <c r="A25" s="7" t="s">
        <v>45</v>
      </c>
      <c r="B25" s="35" t="s">
        <v>14</v>
      </c>
      <c r="C25" s="1" t="s">
        <v>115</v>
      </c>
      <c r="D25" s="1">
        <v>1802398</v>
      </c>
      <c r="E25" s="1" t="s">
        <v>116</v>
      </c>
      <c r="F25" s="2">
        <v>355.92</v>
      </c>
      <c r="G25" s="3">
        <v>8070486</v>
      </c>
      <c r="H25" s="8" t="s">
        <v>62</v>
      </c>
    </row>
    <row r="26" spans="1:8" x14ac:dyDescent="0.15">
      <c r="A26" s="7" t="s">
        <v>45</v>
      </c>
      <c r="B26" s="35" t="s">
        <v>14</v>
      </c>
      <c r="C26" s="1" t="s">
        <v>115</v>
      </c>
      <c r="D26" s="1">
        <v>1802399</v>
      </c>
      <c r="E26" s="1" t="s">
        <v>116</v>
      </c>
      <c r="F26" s="2">
        <v>355.92</v>
      </c>
      <c r="G26" s="3">
        <v>8070486</v>
      </c>
      <c r="H26" s="8" t="s">
        <v>62</v>
      </c>
    </row>
    <row r="27" spans="1:8" x14ac:dyDescent="0.15">
      <c r="A27" s="7" t="s">
        <v>45</v>
      </c>
      <c r="B27" s="35" t="s">
        <v>14</v>
      </c>
      <c r="C27" s="1" t="s">
        <v>115</v>
      </c>
      <c r="D27" s="1">
        <v>1802397</v>
      </c>
      <c r="E27" s="1" t="s">
        <v>116</v>
      </c>
      <c r="F27" s="2">
        <v>355.92</v>
      </c>
      <c r="G27" s="3">
        <v>8070486</v>
      </c>
      <c r="H27" s="8" t="s">
        <v>62</v>
      </c>
    </row>
    <row r="28" spans="1:8" x14ac:dyDescent="0.15">
      <c r="A28" s="7" t="s">
        <v>45</v>
      </c>
      <c r="B28" s="35" t="s">
        <v>14</v>
      </c>
      <c r="C28" s="1" t="s">
        <v>115</v>
      </c>
      <c r="D28" s="1">
        <v>1802400</v>
      </c>
      <c r="E28" s="1" t="s">
        <v>116</v>
      </c>
      <c r="F28" s="2">
        <v>889.79</v>
      </c>
      <c r="G28" s="3">
        <v>20175988.25</v>
      </c>
      <c r="H28" s="8" t="s">
        <v>62</v>
      </c>
    </row>
    <row r="29" spans="1:8" x14ac:dyDescent="0.15">
      <c r="A29" s="7" t="s">
        <v>45</v>
      </c>
      <c r="B29" s="35" t="s">
        <v>14</v>
      </c>
      <c r="C29" s="1" t="s">
        <v>64</v>
      </c>
      <c r="D29" s="1">
        <v>1802405</v>
      </c>
      <c r="E29" s="1" t="s">
        <v>117</v>
      </c>
      <c r="F29" s="2">
        <v>355.92</v>
      </c>
      <c r="G29" s="3">
        <v>8070486</v>
      </c>
      <c r="H29" s="8" t="s">
        <v>62</v>
      </c>
    </row>
    <row r="30" spans="1:8" x14ac:dyDescent="0.15">
      <c r="A30" s="7" t="s">
        <v>45</v>
      </c>
      <c r="B30" s="35" t="s">
        <v>14</v>
      </c>
      <c r="C30" s="1" t="s">
        <v>64</v>
      </c>
      <c r="D30" s="1">
        <v>1802403</v>
      </c>
      <c r="E30" s="1" t="s">
        <v>117</v>
      </c>
      <c r="F30" s="2">
        <v>355.92</v>
      </c>
      <c r="G30" s="3">
        <v>8070486</v>
      </c>
      <c r="H30" s="8" t="s">
        <v>62</v>
      </c>
    </row>
    <row r="31" spans="1:8" x14ac:dyDescent="0.15">
      <c r="A31" s="7" t="s">
        <v>45</v>
      </c>
      <c r="B31" s="35" t="s">
        <v>14</v>
      </c>
      <c r="C31" s="1" t="s">
        <v>48</v>
      </c>
      <c r="D31" s="1">
        <v>1802406</v>
      </c>
      <c r="E31" s="1" t="s">
        <v>118</v>
      </c>
      <c r="F31" s="2">
        <v>355.92</v>
      </c>
      <c r="G31" s="3">
        <v>8070486</v>
      </c>
      <c r="H31" s="8" t="s">
        <v>62</v>
      </c>
    </row>
    <row r="32" spans="1:8" x14ac:dyDescent="0.15">
      <c r="A32" s="7" t="s">
        <v>45</v>
      </c>
      <c r="B32" s="35" t="s">
        <v>14</v>
      </c>
      <c r="C32" s="1" t="s">
        <v>48</v>
      </c>
      <c r="D32" s="1">
        <v>1802402</v>
      </c>
      <c r="E32" s="1" t="s">
        <v>118</v>
      </c>
      <c r="F32" s="2">
        <v>400.41</v>
      </c>
      <c r="G32" s="3">
        <v>9079296.75</v>
      </c>
      <c r="H32" s="8" t="s">
        <v>62</v>
      </c>
    </row>
    <row r="33" spans="1:8" x14ac:dyDescent="0.15">
      <c r="A33" s="7" t="s">
        <v>45</v>
      </c>
      <c r="B33" s="35" t="s">
        <v>14</v>
      </c>
      <c r="C33" s="1" t="s">
        <v>68</v>
      </c>
      <c r="D33" s="1">
        <v>1802407</v>
      </c>
      <c r="E33" s="1" t="s">
        <v>119</v>
      </c>
      <c r="F33" s="2">
        <v>355.92</v>
      </c>
      <c r="G33" s="3">
        <v>8070486</v>
      </c>
      <c r="H33" s="8" t="s">
        <v>62</v>
      </c>
    </row>
    <row r="34" spans="1:8" x14ac:dyDescent="0.15">
      <c r="A34" s="7" t="s">
        <v>45</v>
      </c>
      <c r="B34" s="35" t="s">
        <v>14</v>
      </c>
      <c r="C34" s="1" t="s">
        <v>68</v>
      </c>
      <c r="D34" s="1">
        <v>1802404</v>
      </c>
      <c r="E34" s="1" t="s">
        <v>119</v>
      </c>
      <c r="F34" s="2">
        <v>355.92</v>
      </c>
      <c r="G34" s="3">
        <v>8070486</v>
      </c>
      <c r="H34" s="8" t="s">
        <v>62</v>
      </c>
    </row>
    <row r="35" spans="1:8" x14ac:dyDescent="0.15">
      <c r="A35" s="7" t="s">
        <v>45</v>
      </c>
      <c r="B35" s="35" t="s">
        <v>14</v>
      </c>
      <c r="C35" s="1" t="s">
        <v>68</v>
      </c>
      <c r="D35" s="1">
        <v>1802408</v>
      </c>
      <c r="E35" s="1" t="s">
        <v>119</v>
      </c>
      <c r="F35" s="2">
        <v>33.44</v>
      </c>
      <c r="G35" s="3">
        <v>758252</v>
      </c>
      <c r="H35" s="8" t="s">
        <v>62</v>
      </c>
    </row>
    <row r="36" spans="1:8" x14ac:dyDescent="0.15">
      <c r="A36" s="7" t="s">
        <v>45</v>
      </c>
      <c r="B36" s="34" t="s">
        <v>120</v>
      </c>
      <c r="C36" s="1" t="s">
        <v>49</v>
      </c>
      <c r="D36" s="1">
        <v>1802378</v>
      </c>
      <c r="E36" s="1" t="s">
        <v>121</v>
      </c>
      <c r="F36" s="2">
        <v>1588.4</v>
      </c>
      <c r="G36" s="3">
        <v>36016970</v>
      </c>
      <c r="H36" s="8" t="s">
        <v>59</v>
      </c>
    </row>
    <row r="37" spans="1:8" x14ac:dyDescent="0.15">
      <c r="A37" s="7" t="s">
        <v>45</v>
      </c>
      <c r="B37" s="35" t="s">
        <v>14</v>
      </c>
      <c r="C37" s="1" t="s">
        <v>49</v>
      </c>
      <c r="D37" s="1">
        <v>1802472</v>
      </c>
      <c r="E37" s="1" t="s">
        <v>122</v>
      </c>
      <c r="F37" s="2">
        <v>582.33000000000004</v>
      </c>
      <c r="G37" s="3">
        <v>13204332.75</v>
      </c>
      <c r="H37" s="8" t="s">
        <v>62</v>
      </c>
    </row>
    <row r="38" spans="1:8" x14ac:dyDescent="0.15">
      <c r="A38" s="7" t="s">
        <v>46</v>
      </c>
      <c r="B38" s="34" t="s">
        <v>123</v>
      </c>
      <c r="C38" s="1" t="s">
        <v>54</v>
      </c>
      <c r="D38" s="1">
        <v>1803368</v>
      </c>
      <c r="E38" s="1" t="s">
        <v>124</v>
      </c>
      <c r="F38" s="2">
        <v>1389.16</v>
      </c>
      <c r="G38" s="3">
        <v>31554769.400000002</v>
      </c>
      <c r="H38" s="8" t="s">
        <v>59</v>
      </c>
    </row>
    <row r="39" spans="1:8" x14ac:dyDescent="0.15">
      <c r="A39" s="7" t="s">
        <v>46</v>
      </c>
      <c r="B39" s="34" t="s">
        <v>57</v>
      </c>
      <c r="C39" s="1" t="s">
        <v>54</v>
      </c>
      <c r="D39" s="1">
        <v>1803360</v>
      </c>
      <c r="E39" s="1" t="s">
        <v>125</v>
      </c>
      <c r="F39" s="2">
        <v>526.11</v>
      </c>
      <c r="G39" s="3">
        <v>11950588.65</v>
      </c>
      <c r="H39" s="8" t="s">
        <v>62</v>
      </c>
    </row>
    <row r="40" spans="1:8" x14ac:dyDescent="0.15">
      <c r="A40" s="7" t="s">
        <v>46</v>
      </c>
      <c r="B40" s="34" t="s">
        <v>55</v>
      </c>
      <c r="C40" s="1" t="s">
        <v>54</v>
      </c>
      <c r="D40" s="1">
        <v>1803360</v>
      </c>
      <c r="E40" s="1" t="s">
        <v>126</v>
      </c>
      <c r="F40" s="2">
        <v>9996.14</v>
      </c>
      <c r="G40" s="3">
        <v>227062320.09999999</v>
      </c>
      <c r="H40" s="8" t="s">
        <v>62</v>
      </c>
    </row>
    <row r="41" spans="1:8" x14ac:dyDescent="0.15">
      <c r="A41" s="7" t="s">
        <v>212</v>
      </c>
      <c r="B41" s="34" t="s">
        <v>14</v>
      </c>
      <c r="C41" s="1" t="s">
        <v>223</v>
      </c>
      <c r="D41" s="1">
        <v>1804444</v>
      </c>
      <c r="E41" s="1" t="s">
        <v>224</v>
      </c>
      <c r="F41" s="2">
        <v>3487.7</v>
      </c>
      <c r="G41" s="3">
        <v>79345175</v>
      </c>
      <c r="H41" s="8" t="s">
        <v>62</v>
      </c>
    </row>
    <row r="42" spans="1:8" x14ac:dyDescent="0.15">
      <c r="A42" s="7" t="s">
        <v>212</v>
      </c>
      <c r="B42" s="34" t="s">
        <v>57</v>
      </c>
      <c r="C42" s="1" t="s">
        <v>223</v>
      </c>
      <c r="D42" s="1">
        <v>1804445</v>
      </c>
      <c r="E42" s="1" t="s">
        <v>225</v>
      </c>
      <c r="F42" s="2">
        <v>183.56</v>
      </c>
      <c r="G42" s="3">
        <v>4175990</v>
      </c>
      <c r="H42" s="8" t="s">
        <v>62</v>
      </c>
    </row>
    <row r="43" spans="1:8" x14ac:dyDescent="0.15">
      <c r="A43" s="7" t="s">
        <v>212</v>
      </c>
      <c r="B43" s="34" t="s">
        <v>123</v>
      </c>
      <c r="C43" s="1" t="s">
        <v>223</v>
      </c>
      <c r="D43" s="1">
        <v>1804449</v>
      </c>
      <c r="E43" s="1" t="s">
        <v>226</v>
      </c>
      <c r="F43" s="2">
        <v>401</v>
      </c>
      <c r="G43" s="3">
        <v>9122750</v>
      </c>
      <c r="H43" s="8" t="s">
        <v>59</v>
      </c>
    </row>
    <row r="44" spans="1:8" x14ac:dyDescent="0.15">
      <c r="A44" s="7" t="s">
        <v>44</v>
      </c>
      <c r="B44" s="34" t="s">
        <v>250</v>
      </c>
      <c r="C44" s="1" t="s">
        <v>2</v>
      </c>
      <c r="D44" s="1">
        <v>1801</v>
      </c>
      <c r="E44" s="1" t="s">
        <v>253</v>
      </c>
      <c r="F44" s="2">
        <f>12833.34/2</f>
        <v>6416.67</v>
      </c>
      <c r="G44" s="3">
        <f>+F44*22665</f>
        <v>145433825.55000001</v>
      </c>
      <c r="H44" s="8" t="s">
        <v>254</v>
      </c>
    </row>
    <row r="45" spans="1:8" x14ac:dyDescent="0.15">
      <c r="A45" s="7" t="s">
        <v>44</v>
      </c>
      <c r="B45" s="34" t="s">
        <v>220</v>
      </c>
      <c r="C45" s="1" t="s">
        <v>2</v>
      </c>
      <c r="D45" s="1">
        <v>1801428</v>
      </c>
      <c r="E45" s="1" t="s">
        <v>232</v>
      </c>
      <c r="F45" s="2">
        <v>290.88</v>
      </c>
      <c r="G45" s="3">
        <f>+F45*22665</f>
        <v>6592795.2000000002</v>
      </c>
      <c r="H45" s="8" t="s">
        <v>220</v>
      </c>
    </row>
    <row r="46" spans="1:8" x14ac:dyDescent="0.15">
      <c r="A46" s="7" t="s">
        <v>45</v>
      </c>
      <c r="B46" s="34" t="s">
        <v>251</v>
      </c>
      <c r="C46" s="1" t="s">
        <v>48</v>
      </c>
      <c r="D46" s="1">
        <v>1802089</v>
      </c>
      <c r="E46" s="1" t="s">
        <v>233</v>
      </c>
      <c r="F46" s="2">
        <v>160.93</v>
      </c>
      <c r="G46" s="3">
        <f>+F46*22675</f>
        <v>3649087.75</v>
      </c>
      <c r="H46" s="8" t="s">
        <v>252</v>
      </c>
    </row>
    <row r="47" spans="1:8" x14ac:dyDescent="0.15">
      <c r="A47" s="7" t="s">
        <v>45</v>
      </c>
      <c r="B47" s="34" t="s">
        <v>250</v>
      </c>
      <c r="C47" s="1" t="s">
        <v>49</v>
      </c>
      <c r="D47" s="1">
        <v>1802475</v>
      </c>
      <c r="E47" s="1" t="s">
        <v>234</v>
      </c>
      <c r="F47" s="2">
        <v>6416.66</v>
      </c>
      <c r="G47" s="3">
        <f t="shared" ref="G47:G49" si="0">+F47*22675</f>
        <v>145497765.5</v>
      </c>
      <c r="H47" s="8" t="s">
        <v>254</v>
      </c>
    </row>
    <row r="48" spans="1:8" x14ac:dyDescent="0.15">
      <c r="A48" s="7" t="s">
        <v>45</v>
      </c>
      <c r="B48" s="34" t="s">
        <v>220</v>
      </c>
      <c r="C48" s="1" t="s">
        <v>49</v>
      </c>
      <c r="D48" s="1">
        <v>1802364</v>
      </c>
      <c r="E48" s="1" t="s">
        <v>235</v>
      </c>
      <c r="F48" s="2">
        <v>290.88</v>
      </c>
      <c r="G48" s="3">
        <f t="shared" si="0"/>
        <v>6595704</v>
      </c>
      <c r="H48" s="8" t="s">
        <v>220</v>
      </c>
    </row>
    <row r="49" spans="1:8" x14ac:dyDescent="0.15">
      <c r="A49" s="7" t="s">
        <v>44</v>
      </c>
      <c r="B49" s="34" t="s">
        <v>216</v>
      </c>
      <c r="C49" s="1" t="s">
        <v>53</v>
      </c>
      <c r="D49" s="1">
        <v>1803047</v>
      </c>
      <c r="E49" s="1" t="s">
        <v>236</v>
      </c>
      <c r="F49" s="2">
        <v>1191.69</v>
      </c>
      <c r="G49" s="3">
        <f t="shared" si="0"/>
        <v>27021570.75</v>
      </c>
      <c r="H49" s="8" t="s">
        <v>216</v>
      </c>
    </row>
    <row r="50" spans="1:8" x14ac:dyDescent="0.15">
      <c r="A50" s="7" t="s">
        <v>46</v>
      </c>
      <c r="B50" s="34" t="s">
        <v>251</v>
      </c>
      <c r="C50" s="1" t="s">
        <v>50</v>
      </c>
      <c r="D50" s="1">
        <v>1803193</v>
      </c>
      <c r="E50" s="1" t="s">
        <v>237</v>
      </c>
      <c r="F50" s="2">
        <v>160.63999999999999</v>
      </c>
      <c r="G50" s="3">
        <f>+F50*22715</f>
        <v>3648937.5999999996</v>
      </c>
      <c r="H50" s="8" t="s">
        <v>252</v>
      </c>
    </row>
    <row r="51" spans="1:8" x14ac:dyDescent="0.15">
      <c r="A51" s="7" t="s">
        <v>45</v>
      </c>
      <c r="B51" s="34" t="s">
        <v>216</v>
      </c>
      <c r="C51" s="1" t="s">
        <v>51</v>
      </c>
      <c r="D51" s="1">
        <v>1803278</v>
      </c>
      <c r="E51" s="1" t="s">
        <v>238</v>
      </c>
      <c r="F51" s="2">
        <v>1743.22</v>
      </c>
      <c r="G51" s="3">
        <f t="shared" ref="G51:G54" si="1">+F51*22715</f>
        <v>39597242.299999997</v>
      </c>
      <c r="H51" s="8" t="s">
        <v>216</v>
      </c>
    </row>
    <row r="52" spans="1:8" x14ac:dyDescent="0.15">
      <c r="A52" s="7" t="s">
        <v>46</v>
      </c>
      <c r="B52" s="37"/>
      <c r="C52" s="1" t="s">
        <v>54</v>
      </c>
      <c r="D52" s="1">
        <v>1803368</v>
      </c>
      <c r="E52" s="1" t="s">
        <v>239</v>
      </c>
      <c r="F52" s="2">
        <v>9.9499999999999993</v>
      </c>
      <c r="G52" s="3">
        <f t="shared" si="1"/>
        <v>226014.24999999997</v>
      </c>
      <c r="H52" s="8" t="s">
        <v>256</v>
      </c>
    </row>
    <row r="53" spans="1:8" x14ac:dyDescent="0.15">
      <c r="A53" s="7" t="s">
        <v>46</v>
      </c>
      <c r="B53" s="37" t="s">
        <v>220</v>
      </c>
      <c r="C53" s="1" t="s">
        <v>54</v>
      </c>
      <c r="D53" s="1">
        <v>1803354</v>
      </c>
      <c r="E53" s="1" t="s">
        <v>240</v>
      </c>
      <c r="F53" s="2">
        <v>290.88</v>
      </c>
      <c r="G53" s="3">
        <f t="shared" si="1"/>
        <v>6607339.2000000002</v>
      </c>
      <c r="H53" s="8" t="s">
        <v>220</v>
      </c>
    </row>
    <row r="54" spans="1:8" x14ac:dyDescent="0.15">
      <c r="A54" s="7" t="s">
        <v>46</v>
      </c>
      <c r="B54" s="37" t="s">
        <v>250</v>
      </c>
      <c r="C54" s="1" t="s">
        <v>54</v>
      </c>
      <c r="D54" s="1">
        <v>1803368</v>
      </c>
      <c r="E54" s="1" t="s">
        <v>241</v>
      </c>
      <c r="F54" s="2">
        <v>6416.66</v>
      </c>
      <c r="G54" s="3">
        <f t="shared" si="1"/>
        <v>145754431.90000001</v>
      </c>
      <c r="H54" s="8" t="s">
        <v>254</v>
      </c>
    </row>
    <row r="55" spans="1:8" x14ac:dyDescent="0.15">
      <c r="A55" s="7" t="s">
        <v>212</v>
      </c>
      <c r="B55" s="34" t="s">
        <v>216</v>
      </c>
      <c r="C55" s="1" t="s">
        <v>227</v>
      </c>
      <c r="D55" s="1">
        <v>1804051</v>
      </c>
      <c r="E55" s="1" t="s">
        <v>242</v>
      </c>
      <c r="F55" s="2">
        <v>878.24</v>
      </c>
      <c r="G55" s="3">
        <f>+F55*22750</f>
        <v>19979960</v>
      </c>
      <c r="H55" s="8" t="s">
        <v>216</v>
      </c>
    </row>
    <row r="56" spans="1:8" x14ac:dyDescent="0.15">
      <c r="A56" s="7" t="s">
        <v>46</v>
      </c>
      <c r="B56" s="34" t="s">
        <v>216</v>
      </c>
      <c r="C56" s="1" t="s">
        <v>227</v>
      </c>
      <c r="D56" s="1">
        <v>1804051</v>
      </c>
      <c r="E56" s="1" t="s">
        <v>243</v>
      </c>
      <c r="F56" s="2">
        <v>878.24</v>
      </c>
      <c r="G56" s="3">
        <f t="shared" ref="G56:G64" si="2">+F56*22750</f>
        <v>19979960</v>
      </c>
      <c r="H56" s="8" t="s">
        <v>216</v>
      </c>
    </row>
    <row r="57" spans="1:8" x14ac:dyDescent="0.15">
      <c r="A57" s="7" t="s">
        <v>212</v>
      </c>
      <c r="B57" s="34" t="s">
        <v>251</v>
      </c>
      <c r="C57" s="1" t="s">
        <v>228</v>
      </c>
      <c r="D57" s="1">
        <v>1804287</v>
      </c>
      <c r="E57" s="1" t="s">
        <v>244</v>
      </c>
      <c r="F57" s="2">
        <v>160.4</v>
      </c>
      <c r="G57" s="3">
        <f t="shared" si="2"/>
        <v>3649100</v>
      </c>
      <c r="H57" s="8" t="s">
        <v>252</v>
      </c>
    </row>
    <row r="58" spans="1:8" x14ac:dyDescent="0.15">
      <c r="A58" s="7" t="s">
        <v>44</v>
      </c>
      <c r="B58" s="34" t="s">
        <v>217</v>
      </c>
      <c r="C58" s="1" t="s">
        <v>228</v>
      </c>
      <c r="D58" s="1">
        <v>1804267</v>
      </c>
      <c r="E58" s="1" t="s">
        <v>245</v>
      </c>
      <c r="F58" s="2">
        <f>549.45/3</f>
        <v>183.15</v>
      </c>
      <c r="G58" s="3">
        <f t="shared" si="2"/>
        <v>4166662.5</v>
      </c>
      <c r="H58" s="8" t="s">
        <v>255</v>
      </c>
    </row>
    <row r="59" spans="1:8" x14ac:dyDescent="0.15">
      <c r="A59" s="7" t="s">
        <v>45</v>
      </c>
      <c r="B59" s="34" t="s">
        <v>217</v>
      </c>
      <c r="C59" s="1" t="s">
        <v>228</v>
      </c>
      <c r="D59" s="1">
        <v>1804267</v>
      </c>
      <c r="E59" s="1" t="s">
        <v>245</v>
      </c>
      <c r="F59" s="2">
        <f t="shared" ref="F59:F60" si="3">549.45/3</f>
        <v>183.15</v>
      </c>
      <c r="G59" s="3">
        <f t="shared" si="2"/>
        <v>4166662.5</v>
      </c>
      <c r="H59" s="8" t="s">
        <v>255</v>
      </c>
    </row>
    <row r="60" spans="1:8" x14ac:dyDescent="0.15">
      <c r="A60" s="7" t="s">
        <v>46</v>
      </c>
      <c r="B60" s="34" t="s">
        <v>217</v>
      </c>
      <c r="C60" s="1" t="s">
        <v>228</v>
      </c>
      <c r="D60" s="1">
        <v>1804267</v>
      </c>
      <c r="E60" s="1" t="s">
        <v>245</v>
      </c>
      <c r="F60" s="2">
        <f t="shared" si="3"/>
        <v>183.15</v>
      </c>
      <c r="G60" s="3">
        <f t="shared" si="2"/>
        <v>4166662.5</v>
      </c>
      <c r="H60" s="8" t="s">
        <v>255</v>
      </c>
    </row>
    <row r="61" spans="1:8" x14ac:dyDescent="0.15">
      <c r="A61" s="7" t="s">
        <v>212</v>
      </c>
      <c r="B61" s="34" t="s">
        <v>217</v>
      </c>
      <c r="C61" s="1" t="s">
        <v>228</v>
      </c>
      <c r="D61" s="1">
        <v>1804267</v>
      </c>
      <c r="E61" s="1" t="s">
        <v>246</v>
      </c>
      <c r="F61" s="2">
        <v>183.15</v>
      </c>
      <c r="G61" s="3">
        <f t="shared" si="2"/>
        <v>4166662.5</v>
      </c>
      <c r="H61" s="8" t="s">
        <v>255</v>
      </c>
    </row>
    <row r="62" spans="1:8" x14ac:dyDescent="0.15">
      <c r="A62" s="7" t="s">
        <v>212</v>
      </c>
      <c r="B62" s="34" t="s">
        <v>250</v>
      </c>
      <c r="C62" s="1" t="s">
        <v>223</v>
      </c>
      <c r="D62" s="1">
        <v>1804440</v>
      </c>
      <c r="E62" s="1" t="s">
        <v>247</v>
      </c>
      <c r="F62" s="2">
        <v>6416.67</v>
      </c>
      <c r="G62" s="3">
        <f t="shared" si="2"/>
        <v>145979242.5</v>
      </c>
      <c r="H62" s="8" t="s">
        <v>254</v>
      </c>
    </row>
    <row r="63" spans="1:8" x14ac:dyDescent="0.15">
      <c r="A63" s="7" t="s">
        <v>212</v>
      </c>
      <c r="B63" s="34"/>
      <c r="C63" s="1" t="s">
        <v>223</v>
      </c>
      <c r="D63" s="1">
        <v>1804449</v>
      </c>
      <c r="E63" s="1" t="s">
        <v>248</v>
      </c>
      <c r="F63" s="2">
        <v>9.9499999999999993</v>
      </c>
      <c r="G63" s="3">
        <f t="shared" si="2"/>
        <v>226362.49999999997</v>
      </c>
      <c r="H63" s="8" t="s">
        <v>256</v>
      </c>
    </row>
    <row r="64" spans="1:8" x14ac:dyDescent="0.15">
      <c r="A64" s="7" t="s">
        <v>212</v>
      </c>
      <c r="B64" s="34" t="s">
        <v>220</v>
      </c>
      <c r="C64" s="1" t="s">
        <v>223</v>
      </c>
      <c r="D64" s="1">
        <v>1804436</v>
      </c>
      <c r="E64" s="1" t="s">
        <v>249</v>
      </c>
      <c r="F64" s="2">
        <v>290.88</v>
      </c>
      <c r="G64" s="3">
        <f t="shared" si="2"/>
        <v>6617520</v>
      </c>
      <c r="H64" s="8" t="s">
        <v>220</v>
      </c>
    </row>
  </sheetData>
  <autoFilter ref="A6:H64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6" topLeftCell="A43" activePane="bottomLeft" state="frozen"/>
      <selection pane="bottomLeft" activeCell="B60" sqref="B60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1" customWidth="1"/>
    <col min="3" max="3" width="12" style="31" customWidth="1"/>
    <col min="4" max="4" width="11.5" style="50" customWidth="1"/>
    <col min="5" max="5" width="86.83203125" style="31" customWidth="1"/>
    <col min="6" max="6" width="11.5" style="79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2" customFormat="1" ht="13" x14ac:dyDescent="0.15">
      <c r="A1" s="51"/>
      <c r="C1" s="58" t="s">
        <v>127</v>
      </c>
      <c r="D1" s="59"/>
      <c r="E1" s="59"/>
      <c r="F1" s="72"/>
      <c r="G1" s="59"/>
      <c r="H1" s="59" t="s">
        <v>128</v>
      </c>
    </row>
    <row r="2" spans="1:8" s="52" customFormat="1" ht="12.75" customHeight="1" x14ac:dyDescent="0.15">
      <c r="A2" s="51"/>
      <c r="C2" s="107" t="s">
        <v>129</v>
      </c>
      <c r="D2" s="107"/>
      <c r="E2" s="107"/>
      <c r="F2" s="107"/>
      <c r="G2" s="107"/>
      <c r="H2" s="107"/>
    </row>
    <row r="3" spans="1:8" s="52" customFormat="1" ht="12.75" customHeight="1" x14ac:dyDescent="0.15">
      <c r="A3" s="53"/>
      <c r="B3" s="54"/>
      <c r="C3" s="107"/>
      <c r="D3" s="107"/>
      <c r="E3" s="107"/>
      <c r="F3" s="107"/>
      <c r="G3" s="107"/>
      <c r="H3" s="107"/>
    </row>
    <row r="4" spans="1:8" s="57" customFormat="1" ht="25.5" customHeight="1" x14ac:dyDescent="0.2">
      <c r="A4" s="55"/>
      <c r="B4" s="56"/>
      <c r="C4" s="64" t="s">
        <v>138</v>
      </c>
      <c r="D4" s="64"/>
      <c r="E4" s="64"/>
      <c r="F4" s="73"/>
      <c r="G4" s="64"/>
      <c r="H4" s="64"/>
    </row>
    <row r="5" spans="1:8" s="23" customFormat="1" ht="12.75" customHeight="1" x14ac:dyDescent="0.15">
      <c r="A5" s="24"/>
      <c r="B5" s="33"/>
      <c r="C5" s="24"/>
      <c r="D5" s="24"/>
      <c r="E5" s="67" t="s">
        <v>8</v>
      </c>
      <c r="F5" s="74">
        <f>+SUBTOTAL(9,F7:F1048576)</f>
        <v>28834.130161111854</v>
      </c>
      <c r="G5" s="69">
        <f>+SUBTOTAL(9,G7:G1048576)</f>
        <v>654089364.29473674</v>
      </c>
      <c r="H5" s="25"/>
    </row>
    <row r="6" spans="1:8" s="30" customFormat="1" ht="31.5" customHeight="1" x14ac:dyDescent="0.2">
      <c r="A6" s="26" t="s">
        <v>43</v>
      </c>
      <c r="B6" s="27" t="s">
        <v>93</v>
      </c>
      <c r="C6" s="27" t="s">
        <v>94</v>
      </c>
      <c r="D6" s="27" t="s">
        <v>95</v>
      </c>
      <c r="E6" s="27" t="s">
        <v>96</v>
      </c>
      <c r="F6" s="75" t="s">
        <v>9</v>
      </c>
      <c r="G6" s="29" t="s">
        <v>10</v>
      </c>
      <c r="H6" s="28" t="s">
        <v>42</v>
      </c>
    </row>
    <row r="7" spans="1:8" x14ac:dyDescent="0.2">
      <c r="A7" s="39" t="s">
        <v>44</v>
      </c>
      <c r="B7" s="34" t="s">
        <v>14</v>
      </c>
      <c r="C7" s="1" t="s">
        <v>2</v>
      </c>
      <c r="D7" s="47">
        <v>1801458</v>
      </c>
      <c r="E7" s="1" t="s">
        <v>5</v>
      </c>
      <c r="F7" s="76">
        <v>1687.7</v>
      </c>
      <c r="G7" s="3">
        <v>38251720.5</v>
      </c>
      <c r="H7" s="8" t="s">
        <v>62</v>
      </c>
    </row>
    <row r="8" spans="1:8" x14ac:dyDescent="0.2">
      <c r="A8" s="7" t="s">
        <v>44</v>
      </c>
      <c r="B8" s="34" t="s">
        <v>15</v>
      </c>
      <c r="C8" s="1" t="s">
        <v>2</v>
      </c>
      <c r="D8" s="47">
        <v>1801458</v>
      </c>
      <c r="E8" s="1" t="s">
        <v>6</v>
      </c>
      <c r="F8" s="76">
        <v>278.7</v>
      </c>
      <c r="G8" s="3">
        <v>6316735.5</v>
      </c>
      <c r="H8" s="8" t="s">
        <v>62</v>
      </c>
    </row>
    <row r="9" spans="1:8" x14ac:dyDescent="0.2">
      <c r="A9" s="7" t="s">
        <v>44</v>
      </c>
      <c r="B9" s="34" t="s">
        <v>97</v>
      </c>
      <c r="C9" s="1" t="s">
        <v>2</v>
      </c>
      <c r="D9" s="47">
        <v>1801554</v>
      </c>
      <c r="E9" s="1" t="s">
        <v>20</v>
      </c>
      <c r="F9" s="76">
        <v>1822.66</v>
      </c>
      <c r="G9" s="3">
        <v>41310588.899999999</v>
      </c>
      <c r="H9" s="8" t="s">
        <v>62</v>
      </c>
    </row>
    <row r="10" spans="1:8" x14ac:dyDescent="0.2">
      <c r="A10" s="7" t="s">
        <v>44</v>
      </c>
      <c r="B10" s="34" t="s">
        <v>18</v>
      </c>
      <c r="C10" s="1" t="s">
        <v>2</v>
      </c>
      <c r="D10" s="47">
        <v>1801460</v>
      </c>
      <c r="E10" s="1" t="s">
        <v>19</v>
      </c>
      <c r="F10" s="76">
        <v>103.49</v>
      </c>
      <c r="G10" s="3">
        <v>2345600.85</v>
      </c>
      <c r="H10" s="8" t="s">
        <v>62</v>
      </c>
    </row>
    <row r="11" spans="1:8" x14ac:dyDescent="0.2">
      <c r="A11" s="19" t="s">
        <v>45</v>
      </c>
      <c r="B11" s="34" t="s">
        <v>14</v>
      </c>
      <c r="C11" s="1" t="s">
        <v>64</v>
      </c>
      <c r="D11" s="47">
        <v>1802410</v>
      </c>
      <c r="E11" s="1" t="s">
        <v>65</v>
      </c>
      <c r="F11" s="76">
        <v>355.92</v>
      </c>
      <c r="G11" s="3">
        <v>8070486</v>
      </c>
      <c r="H11" s="8" t="s">
        <v>62</v>
      </c>
    </row>
    <row r="12" spans="1:8" x14ac:dyDescent="0.2">
      <c r="A12" s="19" t="s">
        <v>45</v>
      </c>
      <c r="B12" s="34" t="s">
        <v>14</v>
      </c>
      <c r="C12" s="1" t="s">
        <v>48</v>
      </c>
      <c r="D12" s="47">
        <v>1802411</v>
      </c>
      <c r="E12" s="1" t="s">
        <v>66</v>
      </c>
      <c r="F12" s="76">
        <v>355.92</v>
      </c>
      <c r="G12" s="3">
        <v>8070486</v>
      </c>
      <c r="H12" s="8" t="s">
        <v>62</v>
      </c>
    </row>
    <row r="13" spans="1:8" x14ac:dyDescent="0.2">
      <c r="A13" s="19" t="s">
        <v>45</v>
      </c>
      <c r="B13" s="34" t="s">
        <v>14</v>
      </c>
      <c r="C13" s="1" t="s">
        <v>48</v>
      </c>
      <c r="D13" s="47">
        <v>1802409</v>
      </c>
      <c r="E13" s="1" t="s">
        <v>66</v>
      </c>
      <c r="F13" s="76">
        <v>337.71642778390299</v>
      </c>
      <c r="G13" s="3">
        <v>7657720</v>
      </c>
      <c r="H13" s="8" t="s">
        <v>62</v>
      </c>
    </row>
    <row r="14" spans="1:8" x14ac:dyDescent="0.2">
      <c r="A14" s="19" t="s">
        <v>45</v>
      </c>
      <c r="B14" s="34" t="s">
        <v>14</v>
      </c>
      <c r="C14" s="1" t="s">
        <v>48</v>
      </c>
      <c r="D14" s="47">
        <v>1802409</v>
      </c>
      <c r="E14" s="1" t="s">
        <v>67</v>
      </c>
      <c r="F14" s="76">
        <v>107.18</v>
      </c>
      <c r="G14" s="3">
        <v>2430306.5</v>
      </c>
      <c r="H14" s="8" t="s">
        <v>62</v>
      </c>
    </row>
    <row r="15" spans="1:8" x14ac:dyDescent="0.2">
      <c r="A15" s="19" t="s">
        <v>45</v>
      </c>
      <c r="B15" s="34" t="s">
        <v>14</v>
      </c>
      <c r="C15" s="1" t="s">
        <v>68</v>
      </c>
      <c r="D15" s="47">
        <v>1802408</v>
      </c>
      <c r="E15" s="1" t="s">
        <v>69</v>
      </c>
      <c r="F15" s="76">
        <v>322.47000000000003</v>
      </c>
      <c r="G15" s="3">
        <v>7312007.2500000009</v>
      </c>
      <c r="H15" s="8" t="s">
        <v>62</v>
      </c>
    </row>
    <row r="16" spans="1:8" x14ac:dyDescent="0.2">
      <c r="A16" s="19" t="s">
        <v>45</v>
      </c>
      <c r="B16" s="34" t="s">
        <v>14</v>
      </c>
      <c r="C16" s="1" t="s">
        <v>68</v>
      </c>
      <c r="D16" s="47">
        <v>1802412</v>
      </c>
      <c r="E16" s="1" t="s">
        <v>70</v>
      </c>
      <c r="F16" s="76">
        <v>711.83</v>
      </c>
      <c r="G16" s="3">
        <v>16140745.25</v>
      </c>
      <c r="H16" s="8" t="s">
        <v>62</v>
      </c>
    </row>
    <row r="17" spans="1:8" x14ac:dyDescent="0.2">
      <c r="A17" s="19" t="s">
        <v>45</v>
      </c>
      <c r="B17" s="34" t="s">
        <v>14</v>
      </c>
      <c r="C17" s="1" t="s">
        <v>71</v>
      </c>
      <c r="D17" s="47">
        <v>1802414</v>
      </c>
      <c r="E17" s="1" t="s">
        <v>72</v>
      </c>
      <c r="F17" s="76">
        <v>469.07</v>
      </c>
      <c r="G17" s="3">
        <v>10636162.25</v>
      </c>
      <c r="H17" s="8" t="s">
        <v>62</v>
      </c>
    </row>
    <row r="18" spans="1:8" x14ac:dyDescent="0.2">
      <c r="A18" s="19" t="s">
        <v>45</v>
      </c>
      <c r="B18" s="34" t="s">
        <v>14</v>
      </c>
      <c r="C18" s="1" t="s">
        <v>71</v>
      </c>
      <c r="D18" s="47">
        <v>1802413</v>
      </c>
      <c r="E18" s="1" t="s">
        <v>72</v>
      </c>
      <c r="F18" s="76">
        <v>355.92</v>
      </c>
      <c r="G18" s="3">
        <v>8070486</v>
      </c>
      <c r="H18" s="8" t="s">
        <v>62</v>
      </c>
    </row>
    <row r="19" spans="1:8" x14ac:dyDescent="0.2">
      <c r="A19" s="19" t="s">
        <v>45</v>
      </c>
      <c r="B19" s="36" t="s">
        <v>15</v>
      </c>
      <c r="C19" s="1" t="s">
        <v>49</v>
      </c>
      <c r="D19" s="47">
        <v>1802384</v>
      </c>
      <c r="E19" s="1" t="s">
        <v>73</v>
      </c>
      <c r="F19" s="76">
        <v>13.23</v>
      </c>
      <c r="G19" s="3">
        <v>299990.25</v>
      </c>
      <c r="H19" s="8" t="s">
        <v>62</v>
      </c>
    </row>
    <row r="20" spans="1:8" x14ac:dyDescent="0.2">
      <c r="A20" s="19" t="s">
        <v>45</v>
      </c>
      <c r="B20" s="36" t="s">
        <v>74</v>
      </c>
      <c r="C20" s="1" t="s">
        <v>48</v>
      </c>
      <c r="D20" s="47">
        <v>1802055</v>
      </c>
      <c r="E20" s="1" t="s">
        <v>75</v>
      </c>
      <c r="F20" s="76">
        <v>24.5</v>
      </c>
      <c r="G20" s="3">
        <v>555537.5</v>
      </c>
      <c r="H20" s="20" t="s">
        <v>59</v>
      </c>
    </row>
    <row r="21" spans="1:8" x14ac:dyDescent="0.2">
      <c r="A21" s="19" t="s">
        <v>45</v>
      </c>
      <c r="B21" s="34" t="s">
        <v>97</v>
      </c>
      <c r="C21" s="4" t="s">
        <v>71</v>
      </c>
      <c r="D21" s="47">
        <v>1802414</v>
      </c>
      <c r="E21" s="1" t="s">
        <v>76</v>
      </c>
      <c r="F21" s="76">
        <v>420.72</v>
      </c>
      <c r="G21" s="3">
        <v>9539826</v>
      </c>
      <c r="H21" s="8" t="s">
        <v>62</v>
      </c>
    </row>
    <row r="22" spans="1:8" x14ac:dyDescent="0.2">
      <c r="A22" s="19" t="s">
        <v>45</v>
      </c>
      <c r="B22" s="34" t="s">
        <v>97</v>
      </c>
      <c r="C22" s="1" t="s">
        <v>71</v>
      </c>
      <c r="D22" s="47">
        <v>1802415</v>
      </c>
      <c r="E22" s="1" t="s">
        <v>76</v>
      </c>
      <c r="F22" s="76">
        <v>711.83</v>
      </c>
      <c r="G22" s="3">
        <v>16140745.25</v>
      </c>
      <c r="H22" s="8" t="s">
        <v>62</v>
      </c>
    </row>
    <row r="23" spans="1:8" x14ac:dyDescent="0.2">
      <c r="A23" s="19" t="s">
        <v>45</v>
      </c>
      <c r="B23" s="34" t="s">
        <v>97</v>
      </c>
      <c r="C23" s="1" t="s">
        <v>77</v>
      </c>
      <c r="D23" s="47">
        <v>1802416</v>
      </c>
      <c r="E23" s="1" t="s">
        <v>78</v>
      </c>
      <c r="F23" s="76">
        <v>2669.37</v>
      </c>
      <c r="G23" s="3">
        <v>60527964.75</v>
      </c>
      <c r="H23" s="8" t="s">
        <v>62</v>
      </c>
    </row>
    <row r="24" spans="1:8" x14ac:dyDescent="0.2">
      <c r="A24" s="19" t="s">
        <v>45</v>
      </c>
      <c r="B24" s="34" t="s">
        <v>97</v>
      </c>
      <c r="C24" s="1" t="s">
        <v>79</v>
      </c>
      <c r="D24" s="47">
        <v>1802417</v>
      </c>
      <c r="E24" s="1" t="s">
        <v>80</v>
      </c>
      <c r="F24" s="76">
        <v>711.83</v>
      </c>
      <c r="G24" s="3">
        <v>16140745.25</v>
      </c>
      <c r="H24" s="8" t="s">
        <v>62</v>
      </c>
    </row>
    <row r="25" spans="1:8" x14ac:dyDescent="0.2">
      <c r="A25" s="19" t="s">
        <v>45</v>
      </c>
      <c r="B25" s="34" t="s">
        <v>97</v>
      </c>
      <c r="C25" s="1" t="s">
        <v>79</v>
      </c>
      <c r="D25" s="47">
        <v>1802418</v>
      </c>
      <c r="E25" s="1" t="s">
        <v>80</v>
      </c>
      <c r="F25" s="76">
        <v>355.92</v>
      </c>
      <c r="G25" s="3">
        <v>8070486</v>
      </c>
      <c r="H25" s="8" t="s">
        <v>62</v>
      </c>
    </row>
    <row r="26" spans="1:8" x14ac:dyDescent="0.2">
      <c r="A26" s="19" t="s">
        <v>45</v>
      </c>
      <c r="B26" s="34" t="s">
        <v>97</v>
      </c>
      <c r="C26" s="1" t="s">
        <v>79</v>
      </c>
      <c r="D26" s="47">
        <v>1802419</v>
      </c>
      <c r="E26" s="1" t="s">
        <v>80</v>
      </c>
      <c r="F26" s="76">
        <v>355.92</v>
      </c>
      <c r="G26" s="3">
        <v>8070486</v>
      </c>
      <c r="H26" s="8" t="s">
        <v>62</v>
      </c>
    </row>
    <row r="27" spans="1:8" x14ac:dyDescent="0.2">
      <c r="A27" s="19" t="s">
        <v>45</v>
      </c>
      <c r="B27" s="34" t="s">
        <v>97</v>
      </c>
      <c r="C27" s="1" t="s">
        <v>79</v>
      </c>
      <c r="D27" s="47">
        <v>1802420</v>
      </c>
      <c r="E27" s="1" t="s">
        <v>80</v>
      </c>
      <c r="F27" s="76">
        <v>355.92</v>
      </c>
      <c r="G27" s="3">
        <v>8070486</v>
      </c>
      <c r="H27" s="8" t="s">
        <v>62</v>
      </c>
    </row>
    <row r="28" spans="1:8" x14ac:dyDescent="0.2">
      <c r="A28" s="19" t="s">
        <v>45</v>
      </c>
      <c r="B28" s="34" t="s">
        <v>97</v>
      </c>
      <c r="C28" s="1" t="s">
        <v>81</v>
      </c>
      <c r="D28" s="47">
        <v>1802421</v>
      </c>
      <c r="E28" s="1" t="s">
        <v>82</v>
      </c>
      <c r="F28" s="76">
        <v>355.92</v>
      </c>
      <c r="G28" s="3">
        <v>8070486</v>
      </c>
      <c r="H28" s="8" t="s">
        <v>62</v>
      </c>
    </row>
    <row r="29" spans="1:8" x14ac:dyDescent="0.2">
      <c r="A29" s="19" t="s">
        <v>45</v>
      </c>
      <c r="B29" s="34" t="s">
        <v>97</v>
      </c>
      <c r="C29" s="1" t="s">
        <v>83</v>
      </c>
      <c r="D29" s="47">
        <v>1802422</v>
      </c>
      <c r="E29" s="1" t="s">
        <v>84</v>
      </c>
      <c r="F29" s="76">
        <v>355.92</v>
      </c>
      <c r="G29" s="3">
        <v>8070486</v>
      </c>
      <c r="H29" s="8" t="s">
        <v>62</v>
      </c>
    </row>
    <row r="30" spans="1:8" x14ac:dyDescent="0.2">
      <c r="A30" s="19" t="s">
        <v>45</v>
      </c>
      <c r="B30" s="34" t="s">
        <v>97</v>
      </c>
      <c r="C30" s="1" t="s">
        <v>83</v>
      </c>
      <c r="D30" s="47">
        <v>1802423</v>
      </c>
      <c r="E30" s="1" t="s">
        <v>84</v>
      </c>
      <c r="F30" s="76">
        <v>1334.69</v>
      </c>
      <c r="G30" s="3">
        <v>30264095.75</v>
      </c>
      <c r="H30" s="8" t="s">
        <v>62</v>
      </c>
    </row>
    <row r="31" spans="1:8" x14ac:dyDescent="0.2">
      <c r="A31" s="19" t="s">
        <v>45</v>
      </c>
      <c r="B31" s="34" t="s">
        <v>97</v>
      </c>
      <c r="C31" s="1" t="s">
        <v>81</v>
      </c>
      <c r="D31" s="47">
        <v>1802424</v>
      </c>
      <c r="E31" s="1" t="s">
        <v>82</v>
      </c>
      <c r="F31" s="76">
        <v>355.92</v>
      </c>
      <c r="G31" s="3">
        <v>8070486</v>
      </c>
      <c r="H31" s="8" t="s">
        <v>62</v>
      </c>
    </row>
    <row r="32" spans="1:8" x14ac:dyDescent="0.2">
      <c r="A32" s="19" t="s">
        <v>45</v>
      </c>
      <c r="B32" s="34" t="s">
        <v>97</v>
      </c>
      <c r="C32" s="1" t="s">
        <v>81</v>
      </c>
      <c r="D32" s="47">
        <v>1802425</v>
      </c>
      <c r="E32" s="1" t="s">
        <v>82</v>
      </c>
      <c r="F32" s="76">
        <v>711.83</v>
      </c>
      <c r="G32" s="3">
        <v>16140745.25</v>
      </c>
      <c r="H32" s="8" t="s">
        <v>62</v>
      </c>
    </row>
    <row r="33" spans="1:8" x14ac:dyDescent="0.2">
      <c r="A33" s="19" t="s">
        <v>45</v>
      </c>
      <c r="B33" s="34" t="s">
        <v>97</v>
      </c>
      <c r="C33" s="1" t="s">
        <v>83</v>
      </c>
      <c r="D33" s="47">
        <v>1802426</v>
      </c>
      <c r="E33" s="1" t="s">
        <v>84</v>
      </c>
      <c r="F33" s="76">
        <v>711.83</v>
      </c>
      <c r="G33" s="3">
        <v>16140745.25</v>
      </c>
      <c r="H33" s="8" t="s">
        <v>62</v>
      </c>
    </row>
    <row r="34" spans="1:8" x14ac:dyDescent="0.2">
      <c r="A34" s="19" t="s">
        <v>45</v>
      </c>
      <c r="B34" s="34" t="s">
        <v>97</v>
      </c>
      <c r="C34" s="1" t="s">
        <v>85</v>
      </c>
      <c r="D34" s="47">
        <v>1802428</v>
      </c>
      <c r="E34" s="1" t="s">
        <v>86</v>
      </c>
      <c r="F34" s="76">
        <v>355.92</v>
      </c>
      <c r="G34" s="3">
        <v>8070486</v>
      </c>
      <c r="H34" s="8" t="s">
        <v>62</v>
      </c>
    </row>
    <row r="35" spans="1:8" x14ac:dyDescent="0.2">
      <c r="A35" s="19" t="s">
        <v>45</v>
      </c>
      <c r="B35" s="34" t="s">
        <v>97</v>
      </c>
      <c r="C35" s="1" t="s">
        <v>85</v>
      </c>
      <c r="D35" s="47">
        <v>1802429</v>
      </c>
      <c r="E35" s="1" t="s">
        <v>86</v>
      </c>
      <c r="F35" s="76">
        <v>1334.69</v>
      </c>
      <c r="G35" s="3">
        <v>30264095.75</v>
      </c>
      <c r="H35" s="8" t="s">
        <v>62</v>
      </c>
    </row>
    <row r="36" spans="1:8" x14ac:dyDescent="0.2">
      <c r="A36" s="19" t="s">
        <v>45</v>
      </c>
      <c r="B36" s="34" t="s">
        <v>97</v>
      </c>
      <c r="C36" s="1" t="s">
        <v>87</v>
      </c>
      <c r="D36" s="47">
        <v>1802430</v>
      </c>
      <c r="E36" s="1" t="s">
        <v>88</v>
      </c>
      <c r="F36" s="76">
        <v>355.92</v>
      </c>
      <c r="G36" s="3">
        <v>8070486</v>
      </c>
      <c r="H36" s="8" t="s">
        <v>62</v>
      </c>
    </row>
    <row r="37" spans="1:8" x14ac:dyDescent="0.2">
      <c r="A37" s="19" t="s">
        <v>45</v>
      </c>
      <c r="B37" s="34" t="s">
        <v>97</v>
      </c>
      <c r="C37" s="45" t="s">
        <v>87</v>
      </c>
      <c r="D37" s="48">
        <v>1802431</v>
      </c>
      <c r="E37" s="45" t="s">
        <v>88</v>
      </c>
      <c r="F37" s="77">
        <v>711.83</v>
      </c>
      <c r="G37" s="3">
        <v>16140745.25</v>
      </c>
      <c r="H37" s="8" t="s">
        <v>62</v>
      </c>
    </row>
    <row r="38" spans="1:8" x14ac:dyDescent="0.2">
      <c r="A38" s="19" t="s">
        <v>45</v>
      </c>
      <c r="B38" s="34" t="s">
        <v>97</v>
      </c>
      <c r="C38" s="45" t="s">
        <v>89</v>
      </c>
      <c r="D38" s="48">
        <v>1802432</v>
      </c>
      <c r="E38" s="45" t="s">
        <v>90</v>
      </c>
      <c r="F38" s="77">
        <v>355.92</v>
      </c>
      <c r="G38" s="3">
        <v>8070486</v>
      </c>
      <c r="H38" s="8" t="s">
        <v>62</v>
      </c>
    </row>
    <row r="39" spans="1:8" x14ac:dyDescent="0.2">
      <c r="A39" s="19" t="s">
        <v>45</v>
      </c>
      <c r="B39" s="34" t="s">
        <v>97</v>
      </c>
      <c r="C39" s="45" t="s">
        <v>89</v>
      </c>
      <c r="D39" s="48">
        <v>1802433</v>
      </c>
      <c r="E39" s="45" t="s">
        <v>90</v>
      </c>
      <c r="F39" s="77">
        <v>355.92</v>
      </c>
      <c r="G39" s="3">
        <v>8070486</v>
      </c>
      <c r="H39" s="8" t="s">
        <v>62</v>
      </c>
    </row>
    <row r="40" spans="1:8" x14ac:dyDescent="0.2">
      <c r="A40" s="19" t="s">
        <v>45</v>
      </c>
      <c r="B40" s="34" t="s">
        <v>97</v>
      </c>
      <c r="C40" s="45" t="s">
        <v>89</v>
      </c>
      <c r="D40" s="48">
        <v>1802434</v>
      </c>
      <c r="E40" s="45" t="s">
        <v>90</v>
      </c>
      <c r="F40" s="77">
        <v>1334.69</v>
      </c>
      <c r="G40" s="3">
        <v>30264095.75</v>
      </c>
      <c r="H40" s="8" t="s">
        <v>62</v>
      </c>
    </row>
    <row r="41" spans="1:8" x14ac:dyDescent="0.2">
      <c r="A41" s="19" t="s">
        <v>45</v>
      </c>
      <c r="B41" s="34" t="s">
        <v>97</v>
      </c>
      <c r="C41" s="45" t="s">
        <v>89</v>
      </c>
      <c r="D41" s="48">
        <v>1802435</v>
      </c>
      <c r="E41" s="45" t="s">
        <v>90</v>
      </c>
      <c r="F41" s="77">
        <v>378.32</v>
      </c>
      <c r="G41" s="3">
        <v>8578406</v>
      </c>
      <c r="H41" s="8" t="s">
        <v>62</v>
      </c>
    </row>
    <row r="42" spans="1:8" x14ac:dyDescent="0.2">
      <c r="A42" s="19" t="s">
        <v>45</v>
      </c>
      <c r="B42" s="34" t="s">
        <v>18</v>
      </c>
      <c r="C42" s="45" t="s">
        <v>89</v>
      </c>
      <c r="D42" s="48">
        <v>1802472</v>
      </c>
      <c r="E42" s="45" t="s">
        <v>91</v>
      </c>
      <c r="F42" s="77">
        <v>104.19</v>
      </c>
      <c r="G42" s="3">
        <v>2362508.25</v>
      </c>
      <c r="H42" s="8" t="s">
        <v>62</v>
      </c>
    </row>
    <row r="43" spans="1:8" x14ac:dyDescent="0.2">
      <c r="A43" s="19" t="s">
        <v>45</v>
      </c>
      <c r="B43" s="34" t="s">
        <v>18</v>
      </c>
      <c r="C43" s="45" t="s">
        <v>89</v>
      </c>
      <c r="D43" s="48">
        <v>1802472</v>
      </c>
      <c r="E43" s="45" t="s">
        <v>92</v>
      </c>
      <c r="F43" s="77">
        <v>767.93644519236364</v>
      </c>
      <c r="G43" s="3">
        <v>17412958.894736845</v>
      </c>
      <c r="H43" s="8" t="s">
        <v>62</v>
      </c>
    </row>
    <row r="44" spans="1:8" x14ac:dyDescent="0.2">
      <c r="A44" s="7" t="s">
        <v>46</v>
      </c>
      <c r="B44" s="46" t="s">
        <v>55</v>
      </c>
      <c r="C44" s="45" t="s">
        <v>54</v>
      </c>
      <c r="D44" s="48">
        <v>1803360</v>
      </c>
      <c r="E44" s="45" t="s">
        <v>98</v>
      </c>
      <c r="F44" s="77">
        <v>2984.72</v>
      </c>
      <c r="G44" s="3">
        <v>67797914.799999997</v>
      </c>
      <c r="H44" s="8" t="s">
        <v>62</v>
      </c>
    </row>
    <row r="45" spans="1:8" x14ac:dyDescent="0.2">
      <c r="A45" s="7" t="s">
        <v>46</v>
      </c>
      <c r="B45" s="46" t="s">
        <v>56</v>
      </c>
      <c r="C45" s="45" t="s">
        <v>54</v>
      </c>
      <c r="D45" s="48">
        <v>1803360</v>
      </c>
      <c r="E45" s="45" t="s">
        <v>99</v>
      </c>
      <c r="F45" s="77">
        <v>7.82</v>
      </c>
      <c r="G45" s="3">
        <v>177631.30000000002</v>
      </c>
      <c r="H45" s="8" t="s">
        <v>62</v>
      </c>
    </row>
    <row r="46" spans="1:8" x14ac:dyDescent="0.2">
      <c r="A46" s="7" t="s">
        <v>46</v>
      </c>
      <c r="B46" s="46" t="s">
        <v>52</v>
      </c>
      <c r="C46" s="45" t="s">
        <v>53</v>
      </c>
      <c r="D46" s="48">
        <v>1803075</v>
      </c>
      <c r="E46" s="45" t="s">
        <v>100</v>
      </c>
      <c r="F46" s="77">
        <v>254.23728813559322</v>
      </c>
      <c r="G46" s="3">
        <v>5775000</v>
      </c>
      <c r="H46" s="8" t="s">
        <v>37</v>
      </c>
    </row>
    <row r="47" spans="1:8" x14ac:dyDescent="0.2">
      <c r="A47" s="7" t="s">
        <v>46</v>
      </c>
      <c r="B47" s="34" t="s">
        <v>97</v>
      </c>
      <c r="C47" s="45" t="s">
        <v>53</v>
      </c>
      <c r="D47" s="48">
        <v>1803078</v>
      </c>
      <c r="E47" s="45" t="s">
        <v>101</v>
      </c>
      <c r="F47" s="77">
        <v>1100.5899999999999</v>
      </c>
      <c r="G47" s="3">
        <v>24999901.849999998</v>
      </c>
      <c r="H47" s="8" t="s">
        <v>62</v>
      </c>
    </row>
    <row r="48" spans="1:8" x14ac:dyDescent="0.2">
      <c r="A48" s="7" t="s">
        <v>46</v>
      </c>
      <c r="B48" s="34" t="s">
        <v>97</v>
      </c>
      <c r="C48" s="45" t="s">
        <v>54</v>
      </c>
      <c r="D48" s="48">
        <v>1803360</v>
      </c>
      <c r="E48" s="45" t="s">
        <v>102</v>
      </c>
      <c r="F48" s="77">
        <v>266.17</v>
      </c>
      <c r="G48" s="3">
        <v>6046051.5500000007</v>
      </c>
      <c r="H48" s="8" t="s">
        <v>62</v>
      </c>
    </row>
    <row r="49" spans="1:8" x14ac:dyDescent="0.2">
      <c r="A49" s="7" t="s">
        <v>46</v>
      </c>
      <c r="B49" s="46" t="s">
        <v>57</v>
      </c>
      <c r="C49" s="45" t="s">
        <v>54</v>
      </c>
      <c r="D49" s="48">
        <v>1803360</v>
      </c>
      <c r="E49" s="45" t="s">
        <v>58</v>
      </c>
      <c r="F49" s="77">
        <v>171.51</v>
      </c>
      <c r="G49" s="3">
        <v>3895849.65</v>
      </c>
      <c r="H49" s="8" t="s">
        <v>62</v>
      </c>
    </row>
    <row r="50" spans="1:8" x14ac:dyDescent="0.2">
      <c r="A50" s="7" t="s">
        <v>212</v>
      </c>
      <c r="B50" s="46" t="s">
        <v>15</v>
      </c>
      <c r="C50" s="45" t="s">
        <v>223</v>
      </c>
      <c r="D50" s="48">
        <v>1804444</v>
      </c>
      <c r="E50" s="45" t="s">
        <v>229</v>
      </c>
      <c r="F50" s="77">
        <v>46.86</v>
      </c>
      <c r="G50" s="3">
        <v>1066065</v>
      </c>
      <c r="H50" s="8" t="s">
        <v>62</v>
      </c>
    </row>
    <row r="51" spans="1:8" x14ac:dyDescent="0.2">
      <c r="A51" s="7" t="s">
        <v>212</v>
      </c>
      <c r="B51" s="46" t="s">
        <v>14</v>
      </c>
      <c r="C51" s="45" t="s">
        <v>223</v>
      </c>
      <c r="D51" s="48">
        <v>1804444</v>
      </c>
      <c r="E51" s="45" t="s">
        <v>230</v>
      </c>
      <c r="F51" s="77">
        <v>1510.97</v>
      </c>
      <c r="G51" s="3">
        <v>34374567.5</v>
      </c>
      <c r="H51" s="8" t="s">
        <v>62</v>
      </c>
    </row>
    <row r="52" spans="1:8" x14ac:dyDescent="0.2">
      <c r="A52" s="7" t="s">
        <v>212</v>
      </c>
      <c r="B52" s="46" t="s">
        <v>57</v>
      </c>
      <c r="C52" s="45" t="s">
        <v>223</v>
      </c>
      <c r="D52" s="48">
        <v>1804445</v>
      </c>
      <c r="E52" s="45" t="s">
        <v>231</v>
      </c>
      <c r="F52" s="77">
        <v>81.99</v>
      </c>
      <c r="G52" s="3">
        <v>1865272.5</v>
      </c>
      <c r="H52" s="8" t="s">
        <v>62</v>
      </c>
    </row>
    <row r="53" spans="1:8" x14ac:dyDescent="0.2">
      <c r="A53" s="7"/>
      <c r="B53" s="46"/>
      <c r="C53" s="45"/>
      <c r="D53" s="48"/>
      <c r="E53" s="45"/>
      <c r="F53" s="77"/>
      <c r="G53" s="3"/>
      <c r="H53" s="8"/>
    </row>
    <row r="54" spans="1:8" x14ac:dyDescent="0.2">
      <c r="A54" s="7"/>
      <c r="B54" s="46"/>
      <c r="C54" s="45"/>
      <c r="D54" s="48"/>
      <c r="E54" s="45"/>
      <c r="F54" s="77"/>
      <c r="G54" s="3"/>
      <c r="H54" s="8"/>
    </row>
    <row r="55" spans="1:8" x14ac:dyDescent="0.2">
      <c r="A55" s="7"/>
      <c r="B55" s="46"/>
      <c r="C55" s="45"/>
      <c r="D55" s="48"/>
      <c r="E55" s="45"/>
      <c r="F55" s="77"/>
      <c r="G55" s="3"/>
      <c r="H55" s="8"/>
    </row>
    <row r="56" spans="1:8" x14ac:dyDescent="0.2">
      <c r="A56" s="7"/>
      <c r="B56" s="46"/>
      <c r="C56" s="45"/>
      <c r="D56" s="48"/>
      <c r="E56" s="45"/>
      <c r="F56" s="77"/>
      <c r="G56" s="3"/>
      <c r="H56" s="8"/>
    </row>
    <row r="57" spans="1:8" x14ac:dyDescent="0.2">
      <c r="A57" s="7"/>
      <c r="B57" s="46"/>
      <c r="C57" s="45"/>
      <c r="D57" s="48"/>
      <c r="E57" s="45"/>
      <c r="F57" s="77"/>
      <c r="G57" s="3"/>
      <c r="H57" s="8"/>
    </row>
    <row r="58" spans="1:8" x14ac:dyDescent="0.2">
      <c r="A58" s="7"/>
      <c r="B58" s="46"/>
      <c r="C58" s="45"/>
      <c r="D58" s="48"/>
      <c r="E58" s="45"/>
      <c r="F58" s="77"/>
      <c r="G58" s="3"/>
      <c r="H58" s="8"/>
    </row>
    <row r="59" spans="1:8" x14ac:dyDescent="0.2">
      <c r="A59" s="7"/>
      <c r="B59" s="46"/>
      <c r="C59" s="45"/>
      <c r="D59" s="48"/>
      <c r="E59" s="45"/>
      <c r="F59" s="77"/>
      <c r="G59" s="3"/>
      <c r="H59" s="8"/>
    </row>
    <row r="60" spans="1:8" x14ac:dyDescent="0.2">
      <c r="A60" s="7"/>
      <c r="B60" s="43"/>
      <c r="C60" s="43"/>
      <c r="D60" s="49"/>
      <c r="E60" s="43"/>
      <c r="F60" s="78"/>
      <c r="G60" s="44"/>
      <c r="H60" s="8"/>
    </row>
  </sheetData>
  <autoFilter ref="A6:H60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pane ySplit="6" topLeftCell="A64" activePane="bottomLeft" state="frozen"/>
      <selection pane="bottomLeft" activeCell="F79" sqref="F66:F79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6640625" style="79" bestFit="1" customWidth="1"/>
    <col min="7" max="7" width="14.33203125" style="32" customWidth="1"/>
    <col min="8" max="8" width="7.33203125" style="31" bestFit="1" customWidth="1"/>
    <col min="9" max="9" width="8.83203125" style="31"/>
    <col min="10" max="10" width="10.33203125" style="31" bestFit="1" customWidth="1"/>
    <col min="11" max="11" width="10.1640625" style="31" bestFit="1" customWidth="1"/>
    <col min="12" max="16384" width="8.83203125" style="31"/>
  </cols>
  <sheetData>
    <row r="1" spans="1:8" s="52" customFormat="1" ht="13" x14ac:dyDescent="0.15">
      <c r="A1" s="51"/>
      <c r="C1" s="58" t="s">
        <v>127</v>
      </c>
      <c r="D1" s="59"/>
      <c r="E1" s="59"/>
      <c r="F1" s="72"/>
      <c r="G1" s="59"/>
      <c r="H1" s="59" t="s">
        <v>128</v>
      </c>
    </row>
    <row r="2" spans="1:8" s="52" customFormat="1" ht="12.75" customHeight="1" x14ac:dyDescent="0.25">
      <c r="A2" s="51"/>
      <c r="C2" s="108" t="s">
        <v>129</v>
      </c>
      <c r="D2" s="108"/>
      <c r="E2" s="63"/>
      <c r="F2" s="80"/>
      <c r="G2" s="63"/>
      <c r="H2" s="63"/>
    </row>
    <row r="3" spans="1:8" s="52" customFormat="1" ht="12.75" customHeight="1" x14ac:dyDescent="0.25">
      <c r="A3" s="53"/>
      <c r="B3" s="54"/>
      <c r="C3" s="108"/>
      <c r="D3" s="108"/>
      <c r="E3" s="63"/>
      <c r="F3" s="80"/>
      <c r="G3" s="63"/>
      <c r="H3" s="63"/>
    </row>
    <row r="4" spans="1:8" s="57" customFormat="1" ht="25.5" customHeight="1" x14ac:dyDescent="0.2">
      <c r="A4" s="55"/>
      <c r="B4" s="56"/>
      <c r="C4" s="64" t="s">
        <v>138</v>
      </c>
      <c r="D4" s="64"/>
      <c r="E4" s="64"/>
      <c r="F4" s="73"/>
      <c r="G4" s="64"/>
      <c r="H4" s="64"/>
    </row>
    <row r="5" spans="1:8" s="23" customFormat="1" ht="12.75" customHeight="1" x14ac:dyDescent="0.15">
      <c r="A5" s="24"/>
      <c r="B5" s="33"/>
      <c r="C5" s="24"/>
      <c r="D5" s="24"/>
      <c r="E5" s="67" t="s">
        <v>8</v>
      </c>
      <c r="F5" s="74">
        <f>+SUBTOTAL(9,F7:F1048576)</f>
        <v>35759.650000000009</v>
      </c>
      <c r="G5" s="69">
        <f>+SUBTOTAL(9,G7:G1048576)</f>
        <v>811688765.95000005</v>
      </c>
      <c r="H5" s="25"/>
    </row>
    <row r="6" spans="1:8" s="30" customFormat="1" ht="31.5" customHeight="1" x14ac:dyDescent="0.2">
      <c r="A6" s="26" t="s">
        <v>43</v>
      </c>
      <c r="B6" s="27" t="s">
        <v>93</v>
      </c>
      <c r="C6" s="27" t="s">
        <v>94</v>
      </c>
      <c r="D6" s="27" t="s">
        <v>95</v>
      </c>
      <c r="E6" s="27" t="s">
        <v>96</v>
      </c>
      <c r="F6" s="75" t="s">
        <v>9</v>
      </c>
      <c r="G6" s="29" t="s">
        <v>10</v>
      </c>
      <c r="H6" s="28" t="s">
        <v>42</v>
      </c>
    </row>
    <row r="7" spans="1:8" ht="27" x14ac:dyDescent="0.2">
      <c r="A7" s="39" t="s">
        <v>46</v>
      </c>
      <c r="B7" s="34" t="s">
        <v>193</v>
      </c>
      <c r="C7" s="1" t="s">
        <v>50</v>
      </c>
      <c r="D7" s="1">
        <v>1803142</v>
      </c>
      <c r="E7" s="1" t="s">
        <v>139</v>
      </c>
      <c r="F7" s="76">
        <v>97.83</v>
      </c>
      <c r="G7" s="3">
        <v>2222208</v>
      </c>
      <c r="H7" s="8" t="s">
        <v>135</v>
      </c>
    </row>
    <row r="8" spans="1:8" ht="27" x14ac:dyDescent="0.2">
      <c r="A8" s="39" t="s">
        <v>46</v>
      </c>
      <c r="B8" s="34" t="s">
        <v>193</v>
      </c>
      <c r="C8" s="1" t="s">
        <v>50</v>
      </c>
      <c r="D8" s="1">
        <v>1803200</v>
      </c>
      <c r="E8" s="1" t="s">
        <v>140</v>
      </c>
      <c r="F8" s="76">
        <v>195.66</v>
      </c>
      <c r="G8" s="3">
        <v>4444417</v>
      </c>
      <c r="H8" s="8" t="s">
        <v>135</v>
      </c>
    </row>
    <row r="9" spans="1:8" x14ac:dyDescent="0.2">
      <c r="A9" s="39" t="s">
        <v>46</v>
      </c>
      <c r="B9" s="34" t="s">
        <v>193</v>
      </c>
      <c r="C9" s="1" t="s">
        <v>51</v>
      </c>
      <c r="D9" s="1">
        <v>1803326</v>
      </c>
      <c r="E9" s="1" t="s">
        <v>141</v>
      </c>
      <c r="F9" s="76">
        <v>21.13</v>
      </c>
      <c r="G9" s="3">
        <v>479968</v>
      </c>
      <c r="H9" s="8" t="s">
        <v>135</v>
      </c>
    </row>
    <row r="10" spans="1:8" x14ac:dyDescent="0.2">
      <c r="A10" s="39" t="s">
        <v>46</v>
      </c>
      <c r="B10" s="34" t="s">
        <v>193</v>
      </c>
      <c r="C10" s="1" t="s">
        <v>51</v>
      </c>
      <c r="D10" s="1">
        <v>1803326</v>
      </c>
      <c r="E10" s="1" t="s">
        <v>142</v>
      </c>
      <c r="F10" s="76">
        <v>6.6</v>
      </c>
      <c r="G10" s="3">
        <v>149919</v>
      </c>
      <c r="H10" s="8" t="s">
        <v>135</v>
      </c>
    </row>
    <row r="11" spans="1:8" ht="27" x14ac:dyDescent="0.2">
      <c r="A11" s="7" t="s">
        <v>44</v>
      </c>
      <c r="B11" s="34" t="s">
        <v>194</v>
      </c>
      <c r="C11" s="1" t="s">
        <v>0</v>
      </c>
      <c r="D11" s="1">
        <v>1801080</v>
      </c>
      <c r="E11" s="1" t="s">
        <v>143</v>
      </c>
      <c r="F11" s="76">
        <v>156.87</v>
      </c>
      <c r="G11" s="3">
        <v>3555459</v>
      </c>
      <c r="H11" s="8" t="s">
        <v>135</v>
      </c>
    </row>
    <row r="12" spans="1:8" ht="27" x14ac:dyDescent="0.2">
      <c r="A12" s="7" t="s">
        <v>44</v>
      </c>
      <c r="B12" s="34" t="s">
        <v>194</v>
      </c>
      <c r="C12" s="1" t="s">
        <v>0</v>
      </c>
      <c r="D12" s="1">
        <v>1801022</v>
      </c>
      <c r="E12" s="1" t="s">
        <v>144</v>
      </c>
      <c r="F12" s="76">
        <v>78.44</v>
      </c>
      <c r="G12" s="3">
        <v>1777843</v>
      </c>
      <c r="H12" s="8" t="s">
        <v>135</v>
      </c>
    </row>
    <row r="13" spans="1:8" ht="27" x14ac:dyDescent="0.2">
      <c r="A13" s="7" t="s">
        <v>44</v>
      </c>
      <c r="B13" s="34" t="s">
        <v>194</v>
      </c>
      <c r="C13" s="1" t="s">
        <v>0</v>
      </c>
      <c r="D13" s="1">
        <v>1801020</v>
      </c>
      <c r="E13" s="1" t="s">
        <v>145</v>
      </c>
      <c r="F13" s="76">
        <v>78.44</v>
      </c>
      <c r="G13" s="3">
        <v>1777843</v>
      </c>
      <c r="H13" s="8" t="s">
        <v>135</v>
      </c>
    </row>
    <row r="14" spans="1:8" ht="27" x14ac:dyDescent="0.2">
      <c r="A14" s="7" t="s">
        <v>44</v>
      </c>
      <c r="B14" s="34" t="s">
        <v>194</v>
      </c>
      <c r="C14" s="1" t="s">
        <v>0</v>
      </c>
      <c r="D14" s="1">
        <v>1801089</v>
      </c>
      <c r="E14" s="1" t="s">
        <v>146</v>
      </c>
      <c r="F14" s="76">
        <v>147.07</v>
      </c>
      <c r="G14" s="3">
        <v>3333342</v>
      </c>
      <c r="H14" s="8" t="s">
        <v>135</v>
      </c>
    </row>
    <row r="15" spans="1:8" ht="27" x14ac:dyDescent="0.2">
      <c r="A15" s="7" t="s">
        <v>44</v>
      </c>
      <c r="B15" s="34" t="s">
        <v>194</v>
      </c>
      <c r="C15" s="1" t="s">
        <v>0</v>
      </c>
      <c r="D15" s="1">
        <v>1801100</v>
      </c>
      <c r="E15" s="1" t="s">
        <v>147</v>
      </c>
      <c r="F15" s="76">
        <v>147.07</v>
      </c>
      <c r="G15" s="3">
        <v>3333342</v>
      </c>
      <c r="H15" s="8" t="s">
        <v>135</v>
      </c>
    </row>
    <row r="16" spans="1:8" ht="27" x14ac:dyDescent="0.2">
      <c r="A16" s="7" t="s">
        <v>44</v>
      </c>
      <c r="B16" s="34" t="s">
        <v>194</v>
      </c>
      <c r="C16" s="1" t="s">
        <v>0</v>
      </c>
      <c r="D16" s="1">
        <v>1801099</v>
      </c>
      <c r="E16" s="1" t="s">
        <v>148</v>
      </c>
      <c r="F16" s="76">
        <v>156.87</v>
      </c>
      <c r="G16" s="3">
        <v>3555459</v>
      </c>
      <c r="H16" s="8" t="s">
        <v>135</v>
      </c>
    </row>
    <row r="17" spans="1:8" ht="27" x14ac:dyDescent="0.2">
      <c r="A17" s="7" t="s">
        <v>44</v>
      </c>
      <c r="B17" s="34" t="s">
        <v>194</v>
      </c>
      <c r="C17" s="1" t="s">
        <v>0</v>
      </c>
      <c r="D17" s="1">
        <v>1801091</v>
      </c>
      <c r="E17" s="1" t="s">
        <v>149</v>
      </c>
      <c r="F17" s="76">
        <v>156.87</v>
      </c>
      <c r="G17" s="3">
        <v>3555459</v>
      </c>
      <c r="H17" s="8" t="s">
        <v>135</v>
      </c>
    </row>
    <row r="18" spans="1:8" ht="27" x14ac:dyDescent="0.2">
      <c r="A18" s="7" t="s">
        <v>44</v>
      </c>
      <c r="B18" s="34" t="s">
        <v>194</v>
      </c>
      <c r="C18" s="1" t="s">
        <v>0</v>
      </c>
      <c r="D18" s="1">
        <v>1801086</v>
      </c>
      <c r="E18" s="1" t="s">
        <v>150</v>
      </c>
      <c r="F18" s="76">
        <v>147.07</v>
      </c>
      <c r="G18" s="3">
        <v>3333342</v>
      </c>
      <c r="H18" s="8" t="s">
        <v>135</v>
      </c>
    </row>
    <row r="19" spans="1:8" ht="27" x14ac:dyDescent="0.2">
      <c r="A19" s="7" t="s">
        <v>44</v>
      </c>
      <c r="B19" s="34" t="s">
        <v>194</v>
      </c>
      <c r="C19" s="1" t="s">
        <v>1</v>
      </c>
      <c r="D19" s="1">
        <v>1801124</v>
      </c>
      <c r="E19" s="1" t="s">
        <v>151</v>
      </c>
      <c r="F19" s="76">
        <v>617.69000000000005</v>
      </c>
      <c r="G19" s="3">
        <v>13999944</v>
      </c>
      <c r="H19" s="8" t="s">
        <v>135</v>
      </c>
    </row>
    <row r="20" spans="1:8" ht="27" x14ac:dyDescent="0.2">
      <c r="A20" s="7" t="s">
        <v>44</v>
      </c>
      <c r="B20" s="34" t="s">
        <v>194</v>
      </c>
      <c r="C20" s="1" t="s">
        <v>1</v>
      </c>
      <c r="D20" s="1">
        <v>1801121</v>
      </c>
      <c r="E20" s="1" t="s">
        <v>152</v>
      </c>
      <c r="F20" s="76">
        <v>735.35</v>
      </c>
      <c r="G20" s="3">
        <v>16666708</v>
      </c>
      <c r="H20" s="8" t="s">
        <v>135</v>
      </c>
    </row>
    <row r="21" spans="1:8" ht="27" x14ac:dyDescent="0.2">
      <c r="A21" s="7" t="s">
        <v>44</v>
      </c>
      <c r="B21" s="34" t="s">
        <v>194</v>
      </c>
      <c r="C21" s="1" t="s">
        <v>1</v>
      </c>
      <c r="D21" s="1">
        <v>1801126</v>
      </c>
      <c r="E21" s="1" t="s">
        <v>153</v>
      </c>
      <c r="F21" s="76">
        <v>784.37</v>
      </c>
      <c r="G21" s="3">
        <v>17777746</v>
      </c>
      <c r="H21" s="8" t="s">
        <v>135</v>
      </c>
    </row>
    <row r="22" spans="1:8" ht="27" x14ac:dyDescent="0.2">
      <c r="A22" s="7" t="s">
        <v>44</v>
      </c>
      <c r="B22" s="34" t="s">
        <v>194</v>
      </c>
      <c r="C22" s="1" t="s">
        <v>1</v>
      </c>
      <c r="D22" s="1">
        <v>1801134</v>
      </c>
      <c r="E22" s="1" t="s">
        <v>154</v>
      </c>
      <c r="F22" s="76">
        <v>686.32</v>
      </c>
      <c r="G22" s="3">
        <v>15555443</v>
      </c>
      <c r="H22" s="8" t="s">
        <v>135</v>
      </c>
    </row>
    <row r="23" spans="1:8" ht="27" x14ac:dyDescent="0.2">
      <c r="A23" s="7" t="s">
        <v>44</v>
      </c>
      <c r="B23" s="34" t="s">
        <v>194</v>
      </c>
      <c r="C23" s="1" t="s">
        <v>1</v>
      </c>
      <c r="D23" s="1">
        <v>1801144</v>
      </c>
      <c r="E23" s="1" t="s">
        <v>155</v>
      </c>
      <c r="F23" s="76">
        <v>490.23</v>
      </c>
      <c r="G23" s="3">
        <v>11111062.950000001</v>
      </c>
      <c r="H23" s="8" t="s">
        <v>135</v>
      </c>
    </row>
    <row r="24" spans="1:8" ht="27" x14ac:dyDescent="0.2">
      <c r="A24" s="7" t="s">
        <v>44</v>
      </c>
      <c r="B24" s="34" t="s">
        <v>194</v>
      </c>
      <c r="C24" s="1" t="s">
        <v>1</v>
      </c>
      <c r="D24" s="1">
        <v>1801151</v>
      </c>
      <c r="E24" s="1" t="s">
        <v>156</v>
      </c>
      <c r="F24" s="76">
        <v>294.14</v>
      </c>
      <c r="G24" s="3">
        <v>6666683</v>
      </c>
      <c r="H24" s="8" t="s">
        <v>135</v>
      </c>
    </row>
    <row r="25" spans="1:8" ht="27" x14ac:dyDescent="0.2">
      <c r="A25" s="7" t="s">
        <v>44</v>
      </c>
      <c r="B25" s="34" t="s">
        <v>194</v>
      </c>
      <c r="C25" s="1" t="s">
        <v>1</v>
      </c>
      <c r="D25" s="1">
        <v>1801193</v>
      </c>
      <c r="E25" s="1" t="s">
        <v>157</v>
      </c>
      <c r="F25" s="76">
        <v>2433.5300000000002</v>
      </c>
      <c r="G25" s="3">
        <v>55155957</v>
      </c>
      <c r="H25" s="8" t="s">
        <v>135</v>
      </c>
    </row>
    <row r="26" spans="1:8" ht="27" x14ac:dyDescent="0.2">
      <c r="A26" s="7" t="s">
        <v>44</v>
      </c>
      <c r="B26" s="34" t="s">
        <v>194</v>
      </c>
      <c r="C26" s="1" t="s">
        <v>2</v>
      </c>
      <c r="D26" s="1">
        <v>1801439</v>
      </c>
      <c r="E26" s="1" t="s">
        <v>158</v>
      </c>
      <c r="F26" s="76">
        <v>245.12</v>
      </c>
      <c r="G26" s="3">
        <v>5555645</v>
      </c>
      <c r="H26" s="8" t="s">
        <v>135</v>
      </c>
    </row>
    <row r="27" spans="1:8" ht="27" x14ac:dyDescent="0.2">
      <c r="A27" s="7" t="s">
        <v>44</v>
      </c>
      <c r="B27" s="34" t="s">
        <v>194</v>
      </c>
      <c r="C27" s="1" t="s">
        <v>2</v>
      </c>
      <c r="D27" s="1">
        <v>1801439</v>
      </c>
      <c r="E27" s="1" t="s">
        <v>159</v>
      </c>
      <c r="F27" s="76">
        <v>78.44</v>
      </c>
      <c r="G27" s="3">
        <v>1777843</v>
      </c>
      <c r="H27" s="8" t="s">
        <v>135</v>
      </c>
    </row>
    <row r="28" spans="1:8" ht="27" x14ac:dyDescent="0.2">
      <c r="A28" s="7" t="s">
        <v>44</v>
      </c>
      <c r="B28" s="34" t="s">
        <v>194</v>
      </c>
      <c r="C28" s="1" t="s">
        <v>2</v>
      </c>
      <c r="D28" s="1">
        <v>1801439</v>
      </c>
      <c r="E28" s="1" t="s">
        <v>160</v>
      </c>
      <c r="F28" s="76">
        <v>475.53</v>
      </c>
      <c r="G28" s="3">
        <v>10777887</v>
      </c>
      <c r="H28" s="8" t="s">
        <v>135</v>
      </c>
    </row>
    <row r="29" spans="1:8" ht="27" x14ac:dyDescent="0.2">
      <c r="A29" s="7" t="s">
        <v>45</v>
      </c>
      <c r="B29" s="34" t="s">
        <v>194</v>
      </c>
      <c r="C29" s="1" t="s">
        <v>48</v>
      </c>
      <c r="D29" s="1">
        <v>1802192</v>
      </c>
      <c r="E29" s="1" t="s">
        <v>161</v>
      </c>
      <c r="F29" s="76">
        <v>2445.69</v>
      </c>
      <c r="G29" s="3">
        <v>55456021</v>
      </c>
      <c r="H29" s="8" t="s">
        <v>135</v>
      </c>
    </row>
    <row r="30" spans="1:8" ht="27" x14ac:dyDescent="0.2">
      <c r="A30" s="7" t="s">
        <v>45</v>
      </c>
      <c r="B30" s="34" t="s">
        <v>194</v>
      </c>
      <c r="C30" s="1" t="s">
        <v>48</v>
      </c>
      <c r="D30" s="1">
        <v>1802167</v>
      </c>
      <c r="E30" s="1" t="s">
        <v>162</v>
      </c>
      <c r="F30" s="76">
        <v>490.02</v>
      </c>
      <c r="G30" s="3">
        <v>11111204</v>
      </c>
      <c r="H30" s="8" t="s">
        <v>135</v>
      </c>
    </row>
    <row r="31" spans="1:8" ht="27" x14ac:dyDescent="0.2">
      <c r="A31" s="7" t="s">
        <v>45</v>
      </c>
      <c r="B31" s="34" t="s">
        <v>194</v>
      </c>
      <c r="C31" s="1" t="s">
        <v>48</v>
      </c>
      <c r="D31" s="1">
        <v>1802146</v>
      </c>
      <c r="E31" s="1" t="s">
        <v>163</v>
      </c>
      <c r="F31" s="76">
        <v>490.02</v>
      </c>
      <c r="G31" s="3">
        <v>11111204</v>
      </c>
      <c r="H31" s="8" t="s">
        <v>135</v>
      </c>
    </row>
    <row r="32" spans="1:8" ht="27" x14ac:dyDescent="0.2">
      <c r="A32" s="7" t="s">
        <v>45</v>
      </c>
      <c r="B32" s="34" t="s">
        <v>194</v>
      </c>
      <c r="C32" s="1" t="s">
        <v>48</v>
      </c>
      <c r="D32" s="1">
        <v>1802138</v>
      </c>
      <c r="E32" s="1" t="s">
        <v>164</v>
      </c>
      <c r="F32" s="76">
        <v>784.03</v>
      </c>
      <c r="G32" s="3">
        <v>17777880</v>
      </c>
      <c r="H32" s="8" t="s">
        <v>135</v>
      </c>
    </row>
    <row r="33" spans="1:8" ht="27" x14ac:dyDescent="0.2">
      <c r="A33" s="7" t="s">
        <v>45</v>
      </c>
      <c r="B33" s="34" t="s">
        <v>194</v>
      </c>
      <c r="C33" s="1" t="s">
        <v>48</v>
      </c>
      <c r="D33" s="1">
        <v>1802134</v>
      </c>
      <c r="E33" s="1" t="s">
        <v>165</v>
      </c>
      <c r="F33" s="76">
        <v>735.02</v>
      </c>
      <c r="G33" s="3">
        <v>16666579</v>
      </c>
      <c r="H33" s="8" t="s">
        <v>135</v>
      </c>
    </row>
    <row r="34" spans="1:8" ht="27" x14ac:dyDescent="0.2">
      <c r="A34" s="7" t="s">
        <v>45</v>
      </c>
      <c r="B34" s="34" t="s">
        <v>194</v>
      </c>
      <c r="C34" s="1" t="s">
        <v>48</v>
      </c>
      <c r="D34" s="1">
        <v>1802121</v>
      </c>
      <c r="E34" s="1" t="s">
        <v>166</v>
      </c>
      <c r="F34" s="76">
        <v>686.02</v>
      </c>
      <c r="G34" s="3">
        <v>15555504</v>
      </c>
      <c r="H34" s="8" t="s">
        <v>135</v>
      </c>
    </row>
    <row r="35" spans="1:8" ht="27" x14ac:dyDescent="0.2">
      <c r="A35" s="7" t="s">
        <v>45</v>
      </c>
      <c r="B35" s="34" t="s">
        <v>194</v>
      </c>
      <c r="C35" s="1" t="s">
        <v>48</v>
      </c>
      <c r="D35" s="1">
        <v>1802102</v>
      </c>
      <c r="E35" s="1" t="s">
        <v>167</v>
      </c>
      <c r="F35" s="76">
        <v>156.80000000000001</v>
      </c>
      <c r="G35" s="3">
        <v>3555440</v>
      </c>
      <c r="H35" s="8" t="s">
        <v>135</v>
      </c>
    </row>
    <row r="36" spans="1:8" ht="27" x14ac:dyDescent="0.2">
      <c r="A36" s="7" t="s">
        <v>45</v>
      </c>
      <c r="B36" s="34" t="s">
        <v>194</v>
      </c>
      <c r="C36" s="1" t="s">
        <v>48</v>
      </c>
      <c r="D36" s="1">
        <v>1802098</v>
      </c>
      <c r="E36" s="1" t="s">
        <v>168</v>
      </c>
      <c r="F36" s="76">
        <v>294.01</v>
      </c>
      <c r="G36" s="3">
        <v>6666677</v>
      </c>
      <c r="H36" s="8" t="s">
        <v>135</v>
      </c>
    </row>
    <row r="37" spans="1:8" ht="27" x14ac:dyDescent="0.2">
      <c r="A37" s="7" t="s">
        <v>45</v>
      </c>
      <c r="B37" s="34" t="s">
        <v>194</v>
      </c>
      <c r="C37" s="1" t="s">
        <v>48</v>
      </c>
      <c r="D37" s="1">
        <v>1802080</v>
      </c>
      <c r="E37" s="1" t="s">
        <v>169</v>
      </c>
      <c r="F37" s="76">
        <v>156.80000000000001</v>
      </c>
      <c r="G37" s="3">
        <v>3555440</v>
      </c>
      <c r="H37" s="8" t="s">
        <v>135</v>
      </c>
    </row>
    <row r="38" spans="1:8" ht="27" x14ac:dyDescent="0.2">
      <c r="A38" s="7" t="s">
        <v>45</v>
      </c>
      <c r="B38" s="34" t="s">
        <v>194</v>
      </c>
      <c r="C38" s="1" t="s">
        <v>48</v>
      </c>
      <c r="D38" s="1">
        <v>1802031</v>
      </c>
      <c r="E38" s="1" t="s">
        <v>170</v>
      </c>
      <c r="F38" s="76">
        <v>147</v>
      </c>
      <c r="G38" s="3">
        <v>3333225</v>
      </c>
      <c r="H38" s="8" t="s">
        <v>135</v>
      </c>
    </row>
    <row r="39" spans="1:8" ht="27" x14ac:dyDescent="0.2">
      <c r="A39" s="7" t="s">
        <v>45</v>
      </c>
      <c r="B39" s="34" t="s">
        <v>194</v>
      </c>
      <c r="C39" s="1" t="s">
        <v>48</v>
      </c>
      <c r="D39" s="1">
        <v>1802027</v>
      </c>
      <c r="E39" s="1" t="s">
        <v>171</v>
      </c>
      <c r="F39" s="76">
        <v>147</v>
      </c>
      <c r="G39" s="3">
        <v>3333225</v>
      </c>
      <c r="H39" s="8" t="s">
        <v>135</v>
      </c>
    </row>
    <row r="40" spans="1:8" ht="27" x14ac:dyDescent="0.2">
      <c r="A40" s="7" t="s">
        <v>45</v>
      </c>
      <c r="B40" s="34" t="s">
        <v>194</v>
      </c>
      <c r="C40" s="1" t="s">
        <v>48</v>
      </c>
      <c r="D40" s="1">
        <v>1802026</v>
      </c>
      <c r="E40" s="1" t="s">
        <v>172</v>
      </c>
      <c r="F40" s="76">
        <v>78.400000000000006</v>
      </c>
      <c r="G40" s="3">
        <v>1777720</v>
      </c>
      <c r="H40" s="8" t="s">
        <v>135</v>
      </c>
    </row>
    <row r="41" spans="1:8" ht="27" x14ac:dyDescent="0.2">
      <c r="A41" s="7" t="s">
        <v>45</v>
      </c>
      <c r="B41" s="34" t="s">
        <v>194</v>
      </c>
      <c r="C41" s="1" t="s">
        <v>48</v>
      </c>
      <c r="D41" s="1">
        <v>1802022</v>
      </c>
      <c r="E41" s="1" t="s">
        <v>173</v>
      </c>
      <c r="F41" s="76">
        <v>147</v>
      </c>
      <c r="G41" s="3">
        <v>3333225</v>
      </c>
      <c r="H41" s="8" t="s">
        <v>135</v>
      </c>
    </row>
    <row r="42" spans="1:8" ht="27" x14ac:dyDescent="0.2">
      <c r="A42" s="7" t="s">
        <v>45</v>
      </c>
      <c r="B42" s="34" t="s">
        <v>194</v>
      </c>
      <c r="C42" s="1" t="s">
        <v>48</v>
      </c>
      <c r="D42" s="1">
        <v>1802021</v>
      </c>
      <c r="E42" s="1" t="s">
        <v>174</v>
      </c>
      <c r="F42" s="76">
        <v>78.400000000000006</v>
      </c>
      <c r="G42" s="3">
        <v>1777720</v>
      </c>
      <c r="H42" s="8" t="s">
        <v>135</v>
      </c>
    </row>
    <row r="43" spans="1:8" ht="27" x14ac:dyDescent="0.2">
      <c r="A43" s="7" t="s">
        <v>45</v>
      </c>
      <c r="B43" s="34" t="s">
        <v>194</v>
      </c>
      <c r="C43" s="1" t="s">
        <v>61</v>
      </c>
      <c r="D43" s="1">
        <v>1802301</v>
      </c>
      <c r="E43" s="1" t="s">
        <v>175</v>
      </c>
      <c r="F43" s="76">
        <v>156.80000000000001</v>
      </c>
      <c r="G43" s="3">
        <v>3555440</v>
      </c>
      <c r="H43" s="8" t="s">
        <v>135</v>
      </c>
    </row>
    <row r="44" spans="1:8" ht="27" x14ac:dyDescent="0.2">
      <c r="A44" s="7" t="s">
        <v>45</v>
      </c>
      <c r="B44" s="34" t="s">
        <v>194</v>
      </c>
      <c r="C44" s="1" t="s">
        <v>61</v>
      </c>
      <c r="D44" s="1">
        <v>1802262</v>
      </c>
      <c r="E44" s="1" t="s">
        <v>176</v>
      </c>
      <c r="F44" s="76">
        <v>710.52</v>
      </c>
      <c r="G44" s="3">
        <v>16111041</v>
      </c>
      <c r="H44" s="8" t="s">
        <v>135</v>
      </c>
    </row>
    <row r="45" spans="1:8" ht="27" x14ac:dyDescent="0.2">
      <c r="A45" s="7" t="s">
        <v>45</v>
      </c>
      <c r="B45" s="34" t="s">
        <v>194</v>
      </c>
      <c r="C45" s="1" t="s">
        <v>61</v>
      </c>
      <c r="D45" s="1">
        <v>1802308</v>
      </c>
      <c r="E45" s="1" t="s">
        <v>177</v>
      </c>
      <c r="F45" s="76">
        <v>147</v>
      </c>
      <c r="G45" s="3">
        <v>3333225</v>
      </c>
      <c r="H45" s="8" t="s">
        <v>135</v>
      </c>
    </row>
    <row r="46" spans="1:8" ht="27" x14ac:dyDescent="0.2">
      <c r="A46" s="7" t="s">
        <v>45</v>
      </c>
      <c r="B46" s="34" t="s">
        <v>194</v>
      </c>
      <c r="C46" s="1" t="s">
        <v>61</v>
      </c>
      <c r="D46" s="1">
        <v>1802282</v>
      </c>
      <c r="E46" s="1" t="s">
        <v>178</v>
      </c>
      <c r="F46" s="76">
        <v>490.01</v>
      </c>
      <c r="G46" s="3">
        <v>11110977</v>
      </c>
      <c r="H46" s="8" t="s">
        <v>135</v>
      </c>
    </row>
    <row r="47" spans="1:8" ht="27" x14ac:dyDescent="0.2">
      <c r="A47" s="7" t="s">
        <v>45</v>
      </c>
      <c r="B47" s="34" t="s">
        <v>194</v>
      </c>
      <c r="C47" s="1" t="s">
        <v>61</v>
      </c>
      <c r="D47" s="1">
        <v>1802288</v>
      </c>
      <c r="E47" s="1" t="s">
        <v>179</v>
      </c>
      <c r="F47" s="76">
        <v>294.01</v>
      </c>
      <c r="G47" s="3">
        <v>6666677</v>
      </c>
      <c r="H47" s="8" t="s">
        <v>135</v>
      </c>
    </row>
    <row r="48" spans="1:8" ht="27" x14ac:dyDescent="0.2">
      <c r="A48" s="7" t="s">
        <v>45</v>
      </c>
      <c r="B48" s="34" t="s">
        <v>194</v>
      </c>
      <c r="C48" s="1" t="s">
        <v>61</v>
      </c>
      <c r="D48" s="1">
        <v>1802293</v>
      </c>
      <c r="E48" s="1" t="s">
        <v>180</v>
      </c>
      <c r="F48" s="76">
        <v>156.80000000000001</v>
      </c>
      <c r="G48" s="3">
        <v>3555440</v>
      </c>
      <c r="H48" s="8" t="s">
        <v>135</v>
      </c>
    </row>
    <row r="49" spans="1:8" ht="27" x14ac:dyDescent="0.2">
      <c r="A49" s="7" t="s">
        <v>45</v>
      </c>
      <c r="B49" s="34" t="s">
        <v>194</v>
      </c>
      <c r="C49" s="1" t="s">
        <v>61</v>
      </c>
      <c r="D49" s="1">
        <v>1802294</v>
      </c>
      <c r="E49" s="1" t="s">
        <v>181</v>
      </c>
      <c r="F49" s="76">
        <v>147</v>
      </c>
      <c r="G49" s="3">
        <v>3333225</v>
      </c>
      <c r="H49" s="8" t="s">
        <v>135</v>
      </c>
    </row>
    <row r="50" spans="1:8" ht="27" x14ac:dyDescent="0.2">
      <c r="A50" s="7" t="s">
        <v>45</v>
      </c>
      <c r="B50" s="34" t="s">
        <v>194</v>
      </c>
      <c r="C50" s="1" t="s">
        <v>61</v>
      </c>
      <c r="D50" s="1">
        <v>1802295</v>
      </c>
      <c r="E50" s="1" t="s">
        <v>182</v>
      </c>
      <c r="F50" s="76">
        <v>156.80000000000001</v>
      </c>
      <c r="G50" s="3">
        <v>3555440</v>
      </c>
      <c r="H50" s="8" t="s">
        <v>135</v>
      </c>
    </row>
    <row r="51" spans="1:8" ht="27" x14ac:dyDescent="0.2">
      <c r="A51" s="7" t="s">
        <v>45</v>
      </c>
      <c r="B51" s="34" t="s">
        <v>194</v>
      </c>
      <c r="C51" s="1" t="s">
        <v>61</v>
      </c>
      <c r="D51" s="1">
        <v>1802297</v>
      </c>
      <c r="E51" s="1" t="s">
        <v>183</v>
      </c>
      <c r="F51" s="76">
        <v>78.400000000000006</v>
      </c>
      <c r="G51" s="3">
        <v>1777720</v>
      </c>
      <c r="H51" s="8" t="s">
        <v>135</v>
      </c>
    </row>
    <row r="52" spans="1:8" ht="27" x14ac:dyDescent="0.2">
      <c r="A52" s="7" t="s">
        <v>45</v>
      </c>
      <c r="B52" s="34" t="s">
        <v>194</v>
      </c>
      <c r="C52" s="1" t="s">
        <v>61</v>
      </c>
      <c r="D52" s="1">
        <v>1802300</v>
      </c>
      <c r="E52" s="1" t="s">
        <v>184</v>
      </c>
      <c r="F52" s="76">
        <v>784.02</v>
      </c>
      <c r="G52" s="3">
        <v>17777654</v>
      </c>
      <c r="H52" s="8" t="s">
        <v>135</v>
      </c>
    </row>
    <row r="53" spans="1:8" ht="27" x14ac:dyDescent="0.2">
      <c r="A53" s="7" t="s">
        <v>45</v>
      </c>
      <c r="B53" s="34" t="s">
        <v>194</v>
      </c>
      <c r="C53" s="1" t="s">
        <v>61</v>
      </c>
      <c r="D53" s="1">
        <v>1802277</v>
      </c>
      <c r="E53" s="1" t="s">
        <v>185</v>
      </c>
      <c r="F53" s="76">
        <v>735.02</v>
      </c>
      <c r="G53" s="3">
        <v>16666579</v>
      </c>
      <c r="H53" s="8" t="s">
        <v>135</v>
      </c>
    </row>
    <row r="54" spans="1:8" ht="27" x14ac:dyDescent="0.2">
      <c r="A54" s="7" t="s">
        <v>45</v>
      </c>
      <c r="B54" s="34" t="s">
        <v>194</v>
      </c>
      <c r="C54" s="1" t="s">
        <v>61</v>
      </c>
      <c r="D54" s="1">
        <v>1802281</v>
      </c>
      <c r="E54" s="1" t="s">
        <v>186</v>
      </c>
      <c r="F54" s="76">
        <v>686.02</v>
      </c>
      <c r="G54" s="3">
        <v>15555504</v>
      </c>
      <c r="H54" s="8" t="s">
        <v>135</v>
      </c>
    </row>
    <row r="55" spans="1:8" ht="27" x14ac:dyDescent="0.2">
      <c r="A55" s="7" t="s">
        <v>45</v>
      </c>
      <c r="B55" s="34" t="s">
        <v>194</v>
      </c>
      <c r="C55" s="4" t="s">
        <v>61</v>
      </c>
      <c r="D55" s="1">
        <v>1802306</v>
      </c>
      <c r="E55" s="1" t="s">
        <v>187</v>
      </c>
      <c r="F55" s="76">
        <v>147</v>
      </c>
      <c r="G55" s="3">
        <v>3333225</v>
      </c>
      <c r="H55" s="8" t="s">
        <v>135</v>
      </c>
    </row>
    <row r="56" spans="1:8" ht="27" x14ac:dyDescent="0.2">
      <c r="A56" s="7" t="s">
        <v>45</v>
      </c>
      <c r="B56" s="34" t="s">
        <v>194</v>
      </c>
      <c r="C56" s="1" t="s">
        <v>49</v>
      </c>
      <c r="D56" s="1">
        <v>1802379</v>
      </c>
      <c r="E56" s="1" t="s">
        <v>188</v>
      </c>
      <c r="F56" s="76">
        <v>245.01</v>
      </c>
      <c r="G56" s="3">
        <v>5555602</v>
      </c>
      <c r="H56" s="8" t="s">
        <v>135</v>
      </c>
    </row>
    <row r="57" spans="1:8" ht="27" x14ac:dyDescent="0.2">
      <c r="A57" s="7" t="s">
        <v>45</v>
      </c>
      <c r="B57" s="34" t="s">
        <v>194</v>
      </c>
      <c r="C57" s="1" t="s">
        <v>49</v>
      </c>
      <c r="D57" s="1">
        <v>1802379</v>
      </c>
      <c r="E57" s="1" t="s">
        <v>189</v>
      </c>
      <c r="F57" s="76">
        <v>78.400000000000006</v>
      </c>
      <c r="G57" s="3">
        <v>1777720</v>
      </c>
      <c r="H57" s="8" t="s">
        <v>135</v>
      </c>
    </row>
    <row r="58" spans="1:8" ht="27" x14ac:dyDescent="0.2">
      <c r="A58" s="7" t="s">
        <v>45</v>
      </c>
      <c r="B58" s="34" t="s">
        <v>194</v>
      </c>
      <c r="C58" s="1" t="s">
        <v>49</v>
      </c>
      <c r="D58" s="1">
        <v>1802379</v>
      </c>
      <c r="E58" s="1" t="s">
        <v>190</v>
      </c>
      <c r="F58" s="76">
        <v>475.32</v>
      </c>
      <c r="G58" s="3">
        <v>10777881</v>
      </c>
      <c r="H58" s="8" t="s">
        <v>135</v>
      </c>
    </row>
    <row r="59" spans="1:8" ht="27" x14ac:dyDescent="0.2">
      <c r="A59" s="39" t="s">
        <v>46</v>
      </c>
      <c r="B59" s="34" t="s">
        <v>194</v>
      </c>
      <c r="C59" s="1" t="s">
        <v>53</v>
      </c>
      <c r="D59" s="1">
        <v>1803063</v>
      </c>
      <c r="E59" s="1" t="s">
        <v>191</v>
      </c>
      <c r="F59" s="76">
        <v>2452.3000000000002</v>
      </c>
      <c r="G59" s="3">
        <v>55703995</v>
      </c>
      <c r="H59" s="8" t="s">
        <v>135</v>
      </c>
    </row>
    <row r="60" spans="1:8" x14ac:dyDescent="0.2">
      <c r="A60" s="39" t="s">
        <v>46</v>
      </c>
      <c r="B60" s="34" t="s">
        <v>194</v>
      </c>
      <c r="C60" s="1" t="s">
        <v>50</v>
      </c>
      <c r="D60" s="1">
        <v>1803197</v>
      </c>
      <c r="E60" s="1" t="s">
        <v>192</v>
      </c>
      <c r="F60" s="76">
        <v>203.39</v>
      </c>
      <c r="G60" s="3">
        <v>4620004</v>
      </c>
      <c r="H60" s="8" t="s">
        <v>135</v>
      </c>
    </row>
    <row r="61" spans="1:8" ht="27" x14ac:dyDescent="0.2">
      <c r="A61" s="7" t="s">
        <v>45</v>
      </c>
      <c r="B61" s="34" t="s">
        <v>196</v>
      </c>
      <c r="C61" s="1" t="s">
        <v>61</v>
      </c>
      <c r="D61" s="1">
        <v>1802276</v>
      </c>
      <c r="E61" s="1" t="s">
        <v>195</v>
      </c>
      <c r="F61" s="76">
        <v>422.05</v>
      </c>
      <c r="G61" s="3">
        <v>9569984</v>
      </c>
      <c r="H61" s="8" t="s">
        <v>136</v>
      </c>
    </row>
    <row r="62" spans="1:8" x14ac:dyDescent="0.2">
      <c r="A62" s="39" t="s">
        <v>46</v>
      </c>
      <c r="B62" s="34" t="s">
        <v>199</v>
      </c>
      <c r="C62" s="1" t="s">
        <v>53</v>
      </c>
      <c r="D62" s="1">
        <v>1803011</v>
      </c>
      <c r="E62" s="1" t="s">
        <v>197</v>
      </c>
      <c r="F62" s="76">
        <v>301.12</v>
      </c>
      <c r="G62" s="3">
        <v>6839941</v>
      </c>
      <c r="H62" s="8" t="s">
        <v>136</v>
      </c>
    </row>
    <row r="63" spans="1:8" x14ac:dyDescent="0.2">
      <c r="A63" s="39" t="s">
        <v>46</v>
      </c>
      <c r="B63" s="34" t="s">
        <v>199</v>
      </c>
      <c r="C63" s="1" t="s">
        <v>53</v>
      </c>
      <c r="D63" s="1">
        <v>1803050</v>
      </c>
      <c r="E63" s="1" t="s">
        <v>198</v>
      </c>
      <c r="F63" s="76">
        <v>1812.72</v>
      </c>
      <c r="G63" s="3">
        <v>41175935</v>
      </c>
      <c r="H63" s="8" t="s">
        <v>136</v>
      </c>
    </row>
    <row r="64" spans="1:8" ht="26" x14ac:dyDescent="0.2">
      <c r="A64" s="39" t="s">
        <v>46</v>
      </c>
      <c r="B64" s="34" t="s">
        <v>201</v>
      </c>
      <c r="C64" s="1" t="s">
        <v>51</v>
      </c>
      <c r="D64" s="1">
        <v>1803222</v>
      </c>
      <c r="E64" s="1" t="s">
        <v>200</v>
      </c>
      <c r="F64" s="76">
        <v>737.13</v>
      </c>
      <c r="G64" s="3">
        <v>16743908</v>
      </c>
      <c r="H64" s="8" t="s">
        <v>136</v>
      </c>
    </row>
    <row r="65" spans="1:11" ht="27" x14ac:dyDescent="0.2">
      <c r="A65" s="7" t="s">
        <v>45</v>
      </c>
      <c r="B65" s="36" t="s">
        <v>203</v>
      </c>
      <c r="C65" s="1" t="s">
        <v>48</v>
      </c>
      <c r="D65" s="1">
        <v>1802041</v>
      </c>
      <c r="E65" s="1" t="s">
        <v>202</v>
      </c>
      <c r="F65" s="76">
        <v>147</v>
      </c>
      <c r="G65" s="3">
        <v>3333225</v>
      </c>
      <c r="H65" s="8" t="s">
        <v>209</v>
      </c>
    </row>
    <row r="66" spans="1:11" s="103" customFormat="1" x14ac:dyDescent="0.2">
      <c r="A66" s="97" t="s">
        <v>212</v>
      </c>
      <c r="B66" s="98" t="s">
        <v>199</v>
      </c>
      <c r="C66" s="104" t="s">
        <v>227</v>
      </c>
      <c r="D66" s="99">
        <v>1804180</v>
      </c>
      <c r="E66" s="99" t="s">
        <v>210</v>
      </c>
      <c r="F66" s="100">
        <v>2359.56</v>
      </c>
      <c r="G66" s="101">
        <v>53679990</v>
      </c>
      <c r="H66" s="102" t="s">
        <v>136</v>
      </c>
    </row>
    <row r="67" spans="1:11" s="103" customFormat="1" ht="27" x14ac:dyDescent="0.2">
      <c r="A67" s="97" t="s">
        <v>212</v>
      </c>
      <c r="B67" s="98" t="s">
        <v>199</v>
      </c>
      <c r="C67" s="104" t="s">
        <v>227</v>
      </c>
      <c r="D67" s="99">
        <v>1804127</v>
      </c>
      <c r="E67" s="99" t="s">
        <v>211</v>
      </c>
      <c r="F67" s="100">
        <v>434.29</v>
      </c>
      <c r="G67" s="101">
        <v>9880097.5</v>
      </c>
      <c r="H67" s="102" t="s">
        <v>136</v>
      </c>
    </row>
    <row r="68" spans="1:11" s="103" customFormat="1" ht="26" x14ac:dyDescent="0.2">
      <c r="A68" s="97" t="s">
        <v>212</v>
      </c>
      <c r="B68" s="98" t="s">
        <v>201</v>
      </c>
      <c r="C68" s="99" t="s">
        <v>228</v>
      </c>
      <c r="D68" s="99">
        <v>1804325</v>
      </c>
      <c r="E68" s="99" t="s">
        <v>259</v>
      </c>
      <c r="F68" s="100">
        <v>1104</v>
      </c>
      <c r="G68" s="105">
        <v>25116000</v>
      </c>
      <c r="H68" s="102" t="s">
        <v>136</v>
      </c>
    </row>
    <row r="69" spans="1:11" s="103" customFormat="1" ht="26" x14ac:dyDescent="0.2">
      <c r="A69" s="97" t="s">
        <v>212</v>
      </c>
      <c r="B69" s="98" t="s">
        <v>201</v>
      </c>
      <c r="C69" s="99" t="s">
        <v>228</v>
      </c>
      <c r="D69" s="99">
        <v>1804325</v>
      </c>
      <c r="E69" s="99" t="s">
        <v>260</v>
      </c>
      <c r="F69" s="100">
        <v>239.68</v>
      </c>
      <c r="G69" s="105">
        <v>5452720</v>
      </c>
      <c r="H69" s="102" t="s">
        <v>136</v>
      </c>
    </row>
    <row r="70" spans="1:11" s="103" customFormat="1" x14ac:dyDescent="0.2">
      <c r="A70" s="97" t="s">
        <v>212</v>
      </c>
      <c r="B70" s="98" t="s">
        <v>199</v>
      </c>
      <c r="C70" s="99" t="s">
        <v>228</v>
      </c>
      <c r="D70" s="99">
        <v>1804343</v>
      </c>
      <c r="E70" s="99" t="s">
        <v>257</v>
      </c>
      <c r="F70" s="100">
        <v>2714.9</v>
      </c>
      <c r="G70" s="101">
        <v>61763975</v>
      </c>
      <c r="H70" s="102" t="s">
        <v>136</v>
      </c>
      <c r="K70" s="106"/>
    </row>
    <row r="71" spans="1:11" s="103" customFormat="1" ht="27" x14ac:dyDescent="0.2">
      <c r="A71" s="97" t="s">
        <v>212</v>
      </c>
      <c r="B71" s="98" t="s">
        <v>199</v>
      </c>
      <c r="C71" s="99" t="s">
        <v>228</v>
      </c>
      <c r="D71" s="99">
        <v>1804351</v>
      </c>
      <c r="E71" s="99" t="s">
        <v>258</v>
      </c>
      <c r="F71" s="100">
        <v>1476.92</v>
      </c>
      <c r="G71" s="101">
        <v>33599930</v>
      </c>
      <c r="H71" s="102" t="s">
        <v>136</v>
      </c>
      <c r="K71" s="106"/>
    </row>
    <row r="72" spans="1:11" ht="27" x14ac:dyDescent="0.2">
      <c r="A72" s="97" t="s">
        <v>212</v>
      </c>
      <c r="B72" s="34" t="s">
        <v>194</v>
      </c>
      <c r="C72" s="1" t="s">
        <v>228</v>
      </c>
      <c r="D72" s="1">
        <v>1804262</v>
      </c>
      <c r="E72" s="1" t="s">
        <v>261</v>
      </c>
      <c r="F72" s="76">
        <v>29.3</v>
      </c>
      <c r="G72" s="3">
        <v>666575</v>
      </c>
      <c r="H72" s="8" t="s">
        <v>135</v>
      </c>
      <c r="J72" s="81"/>
    </row>
    <row r="73" spans="1:11" ht="27" x14ac:dyDescent="0.2">
      <c r="A73" s="97" t="s">
        <v>212</v>
      </c>
      <c r="B73" s="34" t="s">
        <v>194</v>
      </c>
      <c r="C73" s="1" t="s">
        <v>228</v>
      </c>
      <c r="D73" s="1">
        <v>1804240</v>
      </c>
      <c r="E73" s="1" t="s">
        <v>262</v>
      </c>
      <c r="F73" s="76">
        <v>48.84</v>
      </c>
      <c r="G73" s="3">
        <v>1111110</v>
      </c>
      <c r="H73" s="8" t="s">
        <v>135</v>
      </c>
      <c r="J73" s="81"/>
    </row>
    <row r="74" spans="1:11" ht="27" x14ac:dyDescent="0.2">
      <c r="A74" s="97" t="s">
        <v>212</v>
      </c>
      <c r="B74" s="34" t="s">
        <v>194</v>
      </c>
      <c r="C74" s="1" t="s">
        <v>228</v>
      </c>
      <c r="D74" s="1">
        <v>1804306</v>
      </c>
      <c r="E74" s="1" t="s">
        <v>263</v>
      </c>
      <c r="F74" s="76">
        <v>166.16</v>
      </c>
      <c r="G74" s="3">
        <v>3780140</v>
      </c>
      <c r="H74" s="8" t="s">
        <v>135</v>
      </c>
      <c r="J74" s="81"/>
    </row>
    <row r="75" spans="1:11" ht="27" x14ac:dyDescent="0.2">
      <c r="A75" s="97" t="s">
        <v>212</v>
      </c>
      <c r="B75" s="34" t="s">
        <v>194</v>
      </c>
      <c r="C75" s="1" t="s">
        <v>223</v>
      </c>
      <c r="D75" s="1">
        <v>1804452</v>
      </c>
      <c r="E75" s="1" t="s">
        <v>264</v>
      </c>
      <c r="F75" s="76">
        <v>14.65</v>
      </c>
      <c r="G75" s="3">
        <v>333287.5</v>
      </c>
      <c r="H75" s="8" t="s">
        <v>135</v>
      </c>
    </row>
    <row r="76" spans="1:11" ht="27" x14ac:dyDescent="0.2">
      <c r="A76" s="97" t="s">
        <v>212</v>
      </c>
      <c r="B76" s="34" t="s">
        <v>194</v>
      </c>
      <c r="C76" s="1" t="s">
        <v>223</v>
      </c>
      <c r="D76" s="1">
        <v>1804452</v>
      </c>
      <c r="E76" s="1" t="s">
        <v>265</v>
      </c>
      <c r="F76" s="76">
        <v>97.68</v>
      </c>
      <c r="G76" s="3">
        <v>2222220</v>
      </c>
      <c r="H76" s="8" t="s">
        <v>135</v>
      </c>
    </row>
    <row r="77" spans="1:11" ht="27" x14ac:dyDescent="0.2">
      <c r="A77" s="97" t="s">
        <v>212</v>
      </c>
      <c r="B77" s="34" t="s">
        <v>194</v>
      </c>
      <c r="C77" s="1" t="s">
        <v>223</v>
      </c>
      <c r="D77" s="1">
        <v>1804452</v>
      </c>
      <c r="E77" s="1" t="s">
        <v>266</v>
      </c>
      <c r="F77" s="76">
        <v>97.68</v>
      </c>
      <c r="G77" s="3">
        <v>2222220</v>
      </c>
      <c r="H77" s="8" t="s">
        <v>135</v>
      </c>
    </row>
    <row r="78" spans="1:11" ht="27" x14ac:dyDescent="0.2">
      <c r="A78" s="97" t="s">
        <v>212</v>
      </c>
      <c r="B78" s="34" t="s">
        <v>194</v>
      </c>
      <c r="C78" s="1" t="s">
        <v>223</v>
      </c>
      <c r="D78" s="1">
        <v>1804452</v>
      </c>
      <c r="E78" s="1" t="s">
        <v>267</v>
      </c>
      <c r="F78" s="76">
        <v>332.11</v>
      </c>
      <c r="G78" s="3">
        <v>7555502.5</v>
      </c>
      <c r="H78" s="8" t="s">
        <v>135</v>
      </c>
    </row>
    <row r="79" spans="1:11" ht="27" x14ac:dyDescent="0.2">
      <c r="A79" s="97" t="s">
        <v>212</v>
      </c>
      <c r="B79" s="34" t="s">
        <v>194</v>
      </c>
      <c r="C79" s="1" t="s">
        <v>223</v>
      </c>
      <c r="D79" s="1">
        <v>1804452</v>
      </c>
      <c r="E79" s="1" t="s">
        <v>268</v>
      </c>
      <c r="F79" s="76">
        <v>13.19</v>
      </c>
      <c r="G79" s="3">
        <v>300072.5</v>
      </c>
      <c r="H79" s="8" t="s">
        <v>135</v>
      </c>
    </row>
    <row r="80" spans="1:11" x14ac:dyDescent="0.2">
      <c r="A80" s="7"/>
      <c r="B80" s="34"/>
      <c r="C80" s="1"/>
      <c r="D80" s="1"/>
      <c r="E80" s="1"/>
      <c r="F80" s="76"/>
      <c r="G80" s="3"/>
      <c r="H80" s="8"/>
    </row>
    <row r="81" spans="1:8" x14ac:dyDescent="0.2">
      <c r="A81" s="7"/>
      <c r="B81" s="34"/>
      <c r="C81" s="1"/>
      <c r="D81" s="1"/>
      <c r="E81" s="1"/>
      <c r="F81" s="76"/>
      <c r="G81" s="3"/>
      <c r="H81" s="8"/>
    </row>
    <row r="82" spans="1:8" x14ac:dyDescent="0.2">
      <c r="A82" s="7"/>
      <c r="B82" s="34"/>
      <c r="C82" s="1"/>
      <c r="D82" s="1"/>
      <c r="E82" s="1"/>
      <c r="F82" s="76"/>
      <c r="G82" s="3"/>
      <c r="H82" s="8"/>
    </row>
    <row r="83" spans="1:8" x14ac:dyDescent="0.2">
      <c r="A83" s="7"/>
      <c r="B83" s="34"/>
      <c r="C83" s="1"/>
      <c r="D83" s="1"/>
      <c r="E83" s="1"/>
      <c r="F83" s="76"/>
      <c r="G83" s="3"/>
      <c r="H83" s="8"/>
    </row>
    <row r="84" spans="1:8" x14ac:dyDescent="0.2">
      <c r="A84" s="7"/>
      <c r="B84" s="34"/>
      <c r="C84" s="1"/>
      <c r="D84" s="1"/>
      <c r="E84" s="1"/>
      <c r="F84" s="76"/>
      <c r="G84" s="3"/>
      <c r="H84" s="8"/>
    </row>
    <row r="85" spans="1:8" x14ac:dyDescent="0.2">
      <c r="A85" s="7"/>
      <c r="B85" s="37"/>
      <c r="C85" s="1"/>
      <c r="D85" s="1"/>
      <c r="E85" s="1"/>
      <c r="F85" s="76"/>
      <c r="G85" s="3"/>
      <c r="H85" s="8"/>
    </row>
    <row r="86" spans="1:8" x14ac:dyDescent="0.2">
      <c r="A86" s="7"/>
      <c r="B86" s="37"/>
      <c r="C86" s="1"/>
      <c r="D86" s="1"/>
      <c r="E86" s="1"/>
      <c r="F86" s="76"/>
      <c r="G86" s="3"/>
      <c r="H86" s="8"/>
    </row>
    <row r="87" spans="1:8" x14ac:dyDescent="0.2">
      <c r="A87" s="7"/>
      <c r="B87" s="37"/>
      <c r="C87" s="1"/>
      <c r="D87" s="1"/>
      <c r="E87" s="1"/>
      <c r="F87" s="76"/>
      <c r="G87" s="3"/>
      <c r="H87" s="8"/>
    </row>
  </sheetData>
  <autoFilter ref="A6:H97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MA.CA</vt:lpstr>
      <vt:lpstr>MA.KID</vt:lpstr>
      <vt:lpstr>APD.KID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2018-02-09T04:30:33Z</dcterms:created>
  <dcterms:modified xsi:type="dcterms:W3CDTF">2018-05-14T09:20:19Z</dcterms:modified>
</cp:coreProperties>
</file>