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Music BU/"/>
    </mc:Choice>
  </mc:AlternateContent>
  <bookViews>
    <workbookView xWindow="0" yWindow="460" windowWidth="25880" windowHeight="15480"/>
  </bookViews>
  <sheets>
    <sheet name="Total" sheetId="8" r:id="rId1"/>
    <sheet name="MA.MU" sheetId="3" r:id="rId2"/>
    <sheet name="APD.MU" sheetId="14" r:id="rId3"/>
  </sheets>
  <definedNames>
    <definedName name="_xlnm._FilterDatabase" localSheetId="2" hidden="1">APD.MU!$A$6:$H$64</definedName>
    <definedName name="_xlnm._FilterDatabase" localSheetId="1" hidden="1">MA.MU!$A$6:$H$46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" i="8" l="1"/>
  <c r="R17" i="8"/>
  <c r="R18" i="8"/>
  <c r="R19" i="8"/>
  <c r="R20" i="8"/>
  <c r="R15" i="8"/>
  <c r="S16" i="8"/>
  <c r="S17" i="8"/>
  <c r="S18" i="8"/>
  <c r="S19" i="8"/>
  <c r="S20" i="8"/>
  <c r="S15" i="8"/>
  <c r="T16" i="8"/>
  <c r="T17" i="8"/>
  <c r="T18" i="8"/>
  <c r="T19" i="8"/>
  <c r="T20" i="8"/>
  <c r="T15" i="8"/>
  <c r="U16" i="8"/>
  <c r="U17" i="8"/>
  <c r="U18" i="8"/>
  <c r="U19" i="8"/>
  <c r="U20" i="8"/>
  <c r="U15" i="8"/>
  <c r="V16" i="8"/>
  <c r="V17" i="8"/>
  <c r="V18" i="8"/>
  <c r="V19" i="8"/>
  <c r="V20" i="8"/>
  <c r="V15" i="8"/>
  <c r="W16" i="8"/>
  <c r="W17" i="8"/>
  <c r="W18" i="8"/>
  <c r="W19" i="8"/>
  <c r="W20" i="8"/>
  <c r="W15" i="8"/>
  <c r="X16" i="8"/>
  <c r="X17" i="8"/>
  <c r="X18" i="8"/>
  <c r="X19" i="8"/>
  <c r="X20" i="8"/>
  <c r="X15" i="8"/>
  <c r="Y16" i="8"/>
  <c r="Y17" i="8"/>
  <c r="Y18" i="8"/>
  <c r="Y19" i="8"/>
  <c r="Y20" i="8"/>
  <c r="Y15" i="8"/>
  <c r="Z16" i="8"/>
  <c r="Z17" i="8"/>
  <c r="Z18" i="8"/>
  <c r="Z19" i="8"/>
  <c r="Z20" i="8"/>
  <c r="Z15" i="8"/>
  <c r="AA16" i="8"/>
  <c r="AA17" i="8"/>
  <c r="AA18" i="8"/>
  <c r="AA19" i="8"/>
  <c r="AA20" i="8"/>
  <c r="AA15" i="8"/>
  <c r="AB16" i="8"/>
  <c r="AB17" i="8"/>
  <c r="AB18" i="8"/>
  <c r="AB19" i="8"/>
  <c r="AB20" i="8"/>
  <c r="AB15" i="8"/>
  <c r="R10" i="8"/>
  <c r="R11" i="8"/>
  <c r="R12" i="8"/>
  <c r="R13" i="8"/>
  <c r="R14" i="8"/>
  <c r="R9" i="8"/>
  <c r="S10" i="8"/>
  <c r="F30" i="3"/>
  <c r="S11" i="8"/>
  <c r="S12" i="8"/>
  <c r="S13" i="8"/>
  <c r="S14" i="8"/>
  <c r="S9" i="8"/>
  <c r="T10" i="8"/>
  <c r="T11" i="8"/>
  <c r="T12" i="8"/>
  <c r="T13" i="8"/>
  <c r="T14" i="8"/>
  <c r="T9" i="8"/>
  <c r="U9" i="8"/>
  <c r="V9" i="8"/>
  <c r="W9" i="8"/>
  <c r="X9" i="8"/>
  <c r="Y9" i="8"/>
  <c r="Z9" i="8"/>
  <c r="AA9" i="8"/>
  <c r="AB9" i="8"/>
  <c r="S8" i="8"/>
  <c r="T8" i="8"/>
  <c r="U8" i="8"/>
  <c r="V8" i="8"/>
  <c r="W8" i="8"/>
  <c r="X8" i="8"/>
  <c r="Y8" i="8"/>
  <c r="Z8" i="8"/>
  <c r="AA8" i="8"/>
  <c r="AB8" i="8"/>
  <c r="O15" i="8"/>
  <c r="Q16" i="8"/>
  <c r="Q17" i="8"/>
  <c r="Q18" i="8"/>
  <c r="Q19" i="8"/>
  <c r="Q20" i="8"/>
  <c r="Q15" i="8"/>
  <c r="AC15" i="8"/>
  <c r="AE15" i="8"/>
  <c r="O9" i="8"/>
  <c r="Q10" i="8"/>
  <c r="Q11" i="8"/>
  <c r="Q12" i="8"/>
  <c r="Q13" i="8"/>
  <c r="Q14" i="8"/>
  <c r="Q9" i="8"/>
  <c r="AC9" i="8"/>
  <c r="AE9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AC8" i="8"/>
  <c r="AE8" i="8"/>
  <c r="AC20" i="8"/>
  <c r="G40" i="14"/>
  <c r="G38" i="14"/>
  <c r="G39" i="14"/>
  <c r="G37" i="14"/>
  <c r="G33" i="14"/>
  <c r="G34" i="14"/>
  <c r="G35" i="14"/>
  <c r="G36" i="14"/>
  <c r="G32" i="14"/>
  <c r="O17" i="8"/>
  <c r="AC17" i="8"/>
  <c r="G5" i="14"/>
  <c r="F5" i="14"/>
  <c r="O20" i="8"/>
  <c r="O19" i="8"/>
  <c r="AC18" i="8"/>
  <c r="O18" i="8"/>
  <c r="AC16" i="8"/>
  <c r="O16" i="8"/>
  <c r="AC19" i="8"/>
  <c r="O11" i="8"/>
  <c r="O12" i="8"/>
  <c r="O13" i="8"/>
  <c r="O14" i="8"/>
  <c r="O10" i="8"/>
  <c r="G36" i="3"/>
  <c r="G35" i="3"/>
  <c r="G34" i="3"/>
  <c r="G33" i="3"/>
  <c r="G32" i="3"/>
  <c r="G31" i="3"/>
  <c r="G29" i="3"/>
  <c r="G28" i="3"/>
  <c r="G27" i="3"/>
  <c r="AC10" i="8"/>
  <c r="AC14" i="8"/>
  <c r="F5" i="3"/>
  <c r="G26" i="3"/>
  <c r="G25" i="3"/>
  <c r="G24" i="3"/>
  <c r="G23" i="3"/>
  <c r="G22" i="3"/>
  <c r="AC12" i="8"/>
  <c r="AC13" i="8"/>
  <c r="AC11" i="8"/>
  <c r="G20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7" i="3"/>
  <c r="G5" i="3"/>
</calcChain>
</file>

<file path=xl/sharedStrings.xml><?xml version="1.0" encoding="utf-8"?>
<sst xmlns="http://schemas.openxmlformats.org/spreadsheetml/2006/main" count="466" uniqueCount="184">
  <si>
    <t>01/10/2018</t>
  </si>
  <si>
    <t>Payment for hiring equipment, cameramen - Le Phi Tan - Livestream Trinh Thang Binh - Shooting day on 03rd Jan 2018 - MMKT-3-2</t>
  </si>
  <si>
    <t>Payment for hiring lighting and technician - Chau Minh Hai - Livestream Trinh Thang Binh - Shooting day on 03rd Jan 2018 - MMKT-3-2</t>
  </si>
  <si>
    <t>Payment for hiring equipment , cameramen  Le Phi Tan - Reaction parody Bao Anh and Tan loi singer -Shooting day on 23rd Dec 2017 - MMKT-3-2</t>
  </si>
  <si>
    <t>01/11/2018</t>
  </si>
  <si>
    <t>01/25/2018</t>
  </si>
  <si>
    <t>Payment for hiring equipment, technician - Live Show Phi Nhung - Shooting day on 13rd Jan 2018 - MMKT</t>
  </si>
  <si>
    <t>Payment for hiring equipment cameramen for reaction MV ko sao dau Trinh Thang Binh - Shooting day on 12nd Jan 2018 - MMKT</t>
  </si>
  <si>
    <t>Payment for print backdrop and standee - Off Fan Phi Nhung singer - MMKT-3-2</t>
  </si>
  <si>
    <t>01/30/2018</t>
  </si>
  <si>
    <t>Payment for cost of meals for crew - Show Live stream Trinh Thang Binh - Shooting day on 3rd Jan 2018 - MMKT</t>
  </si>
  <si>
    <t>01/31/2018</t>
  </si>
  <si>
    <t>Clear advance - Advance for production fee - Show Live Stream Trinh Thang Binh - Shooting day on 3rd Jan 2018 - Payment for set equipment and design - Nguyen Thanh Son - MMKT</t>
  </si>
  <si>
    <t>Clear advance - Advance for production fee - Show Sao Sam Soi - Shooting day from 23rd to 29th Jan 2018 - Payment for catering for crew - MMKT</t>
  </si>
  <si>
    <t>Accrual - Show Sao Sam Soi - Shooting day from 23rd to 29th Jan 2018 - MMKT</t>
  </si>
  <si>
    <t>Clear advance - Advance for production fee - Loto Bolero project - Shooting day on 29th Jan 2018 - MMKT -2-2 - Hiring studio - Nguyen Thi Hien Muoi</t>
  </si>
  <si>
    <t>Clear advance - Advance for production fee - Loto Bolero project - Shooting day on 29th Jan 2018 - MMKT -2-2 - Payment for design background, props</t>
  </si>
  <si>
    <t>Clear advance - Advance for production fee - Loto Bolero project - Shooting day on 29th Jan 2018 - MMKT -2-2 - Payment for hiring costumes for MC, washing costumes</t>
  </si>
  <si>
    <t>Clear advance - Advance for production fee - Loto Bolero project - Shooting day on 29th Jan 2018 - MMKT -2-2 - Payment for catering for crew</t>
  </si>
  <si>
    <t>Clear advance - Advance for hiring artist - Phan Thanh Hiep - Show Loto Bolero - Acoustic Bolero - Shooting day on 29th Jan 2018 - MMKT-2-2</t>
  </si>
  <si>
    <t>Clear advance - Advance for hiring artist - Nhu Trang - Show Loto Bolero - Acoustic Bolero - Shooting day on 29th Jan 2018 - MMKT-2-2</t>
  </si>
  <si>
    <t>Clear advance - Advance for hiring artist - Quynh Trang - Show Loto Bolero - Acoustic Bolero - Shooting day on 29th Jan 2018 - MMKT-2-2</t>
  </si>
  <si>
    <t>Clear advance - Advance for hiring artist - Thuc Trinh - Show Loto Bolero - Acoustic Bolero - Shooting day on 29th Jan 2018 - MMKT-2-2</t>
  </si>
  <si>
    <t>Clear advance - Advance for hiring artist - Thuy Duong - Show Loto Bolero - Acoustic Bolero - Shooting day on 29th Jan 2018 - MMKT-2-2</t>
  </si>
  <si>
    <t>Clear advance - Advance for hiring artist - Hoa Hiep - Show Loto Bolero - Acoustic Bolero - Shooting day on 29th Jan 2018 - MMKT-2-2</t>
  </si>
  <si>
    <t>Clear advance - Advance for hiring artist - Ba Thang - Show Loto Bolero - Acoustic Bolero - Shooting day on 29th Jan 2018 - MMKT-2-2</t>
  </si>
  <si>
    <t>Clear advance - Advance for hiring artist - Da Thao My - Show Loto Bolero - Acoustic Bolero - Shooting day on 29th Jan 2018 - MMKT-2-2</t>
  </si>
  <si>
    <t>Clear advance - Advance for hiring artist - Lam Hoang Nghia - Show Loto Bolero - Acoustic Bolero - Shooting day on 29th Jan 2018 - MMKT-2-2</t>
  </si>
  <si>
    <t>Clear advance - Advance for hiring artist - Le Nhu - Show Loto Bolero - Acoustic Bolero - Shooting day on 29th Jan 2018 - MMKT-2-2</t>
  </si>
  <si>
    <t>Clear advance - Advance for hiring artist - Duong Minh Ngoc - Show Loto Bolero - Acoustic Bolero - Shooting day on 29th Jan 2018 - MMKT-2-2</t>
  </si>
  <si>
    <t>Clear advance - Advance for production fee - MV To My Lien Khuc Xuan - Shooting day on 30th Jan 2018 - Set design - catering - talent, technician - Nguyen Thi Thanh Tam - MMKT</t>
  </si>
  <si>
    <t>Accrual - Production fee - MV To My Lien Khuc Xuan - Shooting day on 30th Jan 2018 - MMKT</t>
  </si>
  <si>
    <t>Accrual - Marketing fee on Google Ads in Jan 2018 - MMKT - 4 -1</t>
  </si>
  <si>
    <t>Accrual - Marketing fee on Facebook Ads in Jan 2018 - MMKT - 4 -1</t>
  </si>
  <si>
    <t>TOTAL</t>
  </si>
  <si>
    <t>USD</t>
  </si>
  <si>
    <t>VND</t>
  </si>
  <si>
    <t>Google Ads</t>
  </si>
  <si>
    <t>Facebook Ads</t>
  </si>
  <si>
    <t>Livestream Trinh Thang Binh</t>
  </si>
  <si>
    <t>Reaction MV Trinh Thang Binh</t>
  </si>
  <si>
    <t>Reaction Parody Bao Anh - Tan Loi</t>
  </si>
  <si>
    <t>Phi Nhung</t>
  </si>
  <si>
    <t>Show Sao Sam Soi</t>
  </si>
  <si>
    <t>MV To My - LK Xuan</t>
  </si>
  <si>
    <t>Withholding Tax</t>
  </si>
  <si>
    <t>Accrual - Withholding Tax from Marketing fee on GG, FB ads in Jan 2018 - MMKT</t>
  </si>
  <si>
    <t>01/08/2018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</si>
  <si>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</si>
  <si>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</si>
  <si>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</si>
  <si>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</si>
  <si>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</si>
  <si>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</si>
  <si>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</si>
  <si>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</si>
  <si>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</si>
  <si>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</si>
  <si>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</si>
  <si>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</si>
  <si>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</si>
  <si>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</si>
  <si>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</si>
  <si>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</si>
  <si>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</si>
  <si>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</si>
  <si>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</si>
  <si>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</si>
  <si>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</si>
  <si>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</si>
  <si>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</si>
  <si>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</si>
  <si>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</si>
  <si>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</si>
  <si>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</si>
  <si>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Teaser - POPS Music</t>
  </si>
  <si>
    <t>02/09/2018</t>
  </si>
  <si>
    <t>Payment for recording clip teaser 30s POPS Music - Cao Thanh Danh - MMKT</t>
  </si>
  <si>
    <t>02/28/2018</t>
  </si>
  <si>
    <t>Accrual - Marketing fee on Google Ads in Feb 2018 - MMKT-4-1</t>
  </si>
  <si>
    <t>Marketing fee on Facebook Ads in Feb 2018 - 7up campaign - Reduce from MCL campaign</t>
  </si>
  <si>
    <t>Marketing fee on Facebook Ads in Feb 2018 - BU Music - MMKT-4-1 - Reduce from MCL campaign</t>
  </si>
  <si>
    <t>Accrual - Withholding tax in Feb 2018 - BU Music</t>
  </si>
  <si>
    <t>Sao Lo Mat - Juun Dang Dung</t>
  </si>
  <si>
    <t>03/26/2018</t>
  </si>
  <si>
    <t>Payment for hiring rotational technician, lighting equipment - Sao lo mat Show -Juun Dang Dung- Shooting day on 13rd Mar 2018 - BU Music</t>
  </si>
  <si>
    <t>Payment for hiring equipment and technician - Le Phi Tan - Sao lo mat Show -Juun Dang Dung - Shooting day on 13rd Mar 2018 - BU Music</t>
  </si>
  <si>
    <t>03/27/2018</t>
  </si>
  <si>
    <t>Payment for logistic fee - Sao Lo Mat Show - Sao Lo Mat Show - Juun Dang Dung - Shooting day on 13rd Mar 2018 - BU Music</t>
  </si>
  <si>
    <t>Play Buttion Event</t>
  </si>
  <si>
    <t>03/12/2018</t>
  </si>
  <si>
    <t>Payment for location for Play button event 2018- Gala center - BU Music</t>
  </si>
  <si>
    <t>Sao Sam Soi Show - To Ny and Luu Chi Vy</t>
  </si>
  <si>
    <t>03/31/2018</t>
  </si>
  <si>
    <t>Accrual - Production fee - Sam Soi Sao Show in Mar 2018 - To Ny and Luu Chi Vy - BU Music</t>
  </si>
  <si>
    <t>Mini Show - Thanh Ha</t>
  </si>
  <si>
    <t>Payment for transport equipment to minishow - Mini Show Ca si Thanh Ha - Shooting day on 10th Mar 2018 - BU Music - Canceled</t>
  </si>
  <si>
    <t>GG Ads</t>
  </si>
  <si>
    <t>Marketing fee on Google Ads in Mar 2018 - BU Music - MMKT-4-1</t>
  </si>
  <si>
    <t>FB Ads</t>
  </si>
  <si>
    <t>Marketing fee on Facebook Ads in Mar 2018 - BU Music - MMKT-4-1</t>
  </si>
  <si>
    <t>WHT</t>
  </si>
  <si>
    <t>Withholding Tax from Google, Facebook Ads service in Mar 2018 - BU Music</t>
  </si>
  <si>
    <t>Withholding Tax from Google, Facebook Ads service in Mar 2018 - BU Kids</t>
  </si>
  <si>
    <t>BU MUSIC</t>
  </si>
  <si>
    <t>OT</t>
  </si>
  <si>
    <t>Others</t>
  </si>
  <si>
    <t>MB</t>
  </si>
  <si>
    <t>MARKETING COST</t>
  </si>
  <si>
    <t>DATE</t>
  </si>
  <si>
    <t>VOUCHER</t>
  </si>
  <si>
    <t>MEMO/DECRIPTION</t>
  </si>
  <si>
    <t>DS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</si>
  <si>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</si>
  <si>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</si>
  <si>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</si>
  <si>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</si>
  <si>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</si>
  <si>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</si>
  <si>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</si>
  <si>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</si>
  <si>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</si>
  <si>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</si>
  <si>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BU MUSIC</t>
  </si>
  <si>
    <t>Payment for instrumental combinations - Vo Hoang Quang - 10 songs - Dem Sai Gon Show - APD project</t>
  </si>
  <si>
    <t>Payment for hiring Manh Dong singer for Dem Sai Gon No.contract 11-2017- Manh Dong - Refunded by bank</t>
  </si>
  <si>
    <t>Payment for hiring equipment and technician - Loto Bolero project - Shooting day on 29th Jan 2018</t>
  </si>
  <si>
    <t>Payment for hiring equipment and technician - Pham Thanh Thuy - Loto Bolero project - Shooting day on29th Jan 2018</t>
  </si>
  <si>
    <t>Payment for hiring DOP - Huynh Trung Hieu - Loto Bolero project - Shooting day on 29th Jan 2018</t>
  </si>
  <si>
    <t>The first payment for production fee for 10LK-No. contract 0048M-DSX-Khuu Huy Vu-60 percent-Co-production</t>
  </si>
  <si>
    <t>The final payment for co-production fee with No.contract 2755-2017-DSX-To My for Liveshow Cho Nguoi-50percent</t>
  </si>
  <si>
    <t>The first payment for production fee for 2MV - No. contract 2793-2017-DSX-Juun Dang Dung- Co-production - 50percent</t>
  </si>
  <si>
    <t>Paid - Sabrina Xuan Mai Duong :  Music Licensing fee in 2018</t>
  </si>
  <si>
    <t>Paid - XuanMai : Licensing fee in 2018</t>
  </si>
  <si>
    <t>DETAIL INVESTMENT FUND SHEET - BU MUSIC</t>
  </si>
  <si>
    <t>Production - Dem Sai Gon</t>
  </si>
  <si>
    <t>Production - Loto Bolero</t>
  </si>
  <si>
    <t>Co - To My</t>
  </si>
  <si>
    <t>Co - Khuu Huy Vu</t>
  </si>
  <si>
    <t>Co - Juun Dang Dung</t>
  </si>
  <si>
    <t>Buyout - Xuan Mai</t>
  </si>
  <si>
    <t>BUDGET</t>
  </si>
  <si>
    <t>Exclusive</t>
  </si>
  <si>
    <t>Buyout</t>
  </si>
  <si>
    <t>MD</t>
  </si>
  <si>
    <t>The first payment for exclusive licensing fee with No.contract 2422-2017- Cty Giai Tri VHD - MV Yeu nham nguoi-Khac Viet- 3yrs-75percent</t>
  </si>
  <si>
    <t>Payment for exclusive licensing fee with No. contract 1334-2016-Phi Nhung- Liveshow Offfan Phi Nhung-3yrs</t>
  </si>
  <si>
    <t>The final payment for exclusive licensing fee with No. contract 644-2014- Luu Anh Loan for Lien khuc Xuan 2017- 3yrs- 50 percent</t>
  </si>
  <si>
    <t>Payment for exclusive licensing fee with No. contract 1000-2016-Son Tuyen - Liveshow ky niem 35 nam - 3yrs</t>
  </si>
  <si>
    <t>The first payment for exclusive licensing fee with No. contract 251-2012-HDHT-Pops-Thien Than Am Nhac - Show Remix Luong Gia Huy-3yrs-50percent</t>
  </si>
  <si>
    <t>The final payment for exclusive licensing fee with No.contract 2422-2017- Cty Giai Tri VHD - MV Yeu nham nguoi-Khac Viet- 3yrs-25percent</t>
  </si>
  <si>
    <t>Payment for exclusive licensing fee with Lap Nghiep 2 Xuan nay con dung ve - No. contract 1893-2016-Duong Minh Kiet-3yrs</t>
  </si>
  <si>
    <t>The final payment for exclusive licensing fee with No. contract 251-2012-HDHT-Pops-Thien Than Am Nhac - Show Remix Luong Gia Huy-3yrs-50percent</t>
  </si>
  <si>
    <t>Payment for exclusive licensing fee with No. contract 0003M-2018-HDHT-Vo Thanh Hoa- MV Xuan Que Toi- 3yrs</t>
  </si>
  <si>
    <t>Exclusive - Khac Viet</t>
  </si>
  <si>
    <t>Exclusive - Duong Minh Kiet</t>
  </si>
  <si>
    <t>Exclusive - Vo Thanh Hoa</t>
  </si>
  <si>
    <t>Exclusive - Luong Gia Huy</t>
  </si>
  <si>
    <t>Exclusive - Phi Nhung</t>
  </si>
  <si>
    <t>Exclusive - Luu Anh Loan</t>
  </si>
  <si>
    <t>Exclusive - Son Tuyen</t>
  </si>
  <si>
    <t>APR</t>
  </si>
  <si>
    <t>The second payment for production fee for 2MV - No. contract 2793-2017-DSX-Juun Dang Dung- Co-production - 30percent</t>
  </si>
  <si>
    <t>The second payment for hiring cameraman, production and editor 30 songs for Dem SG</t>
  </si>
  <si>
    <t>The first payment for exclusive licensing fee with No. contract 644-2014- Luu Anh Loan for Album Dan ca mien tay , chachacha bolero , LK tuyen chon - 70 percent - 3yrs</t>
  </si>
  <si>
    <t>Payment for exclusive licensing fee MV Dung Gian anh nhe - No.contract 341-2013- Ho Viet Trung- 3yrs</t>
  </si>
  <si>
    <t>Exclusive - Ho Viet Trung</t>
  </si>
  <si>
    <t>The first payment for co-production fee with No.contract 0099M-2018-DSX-To My for film music Ai Thuong Doi Con Gai - 50percent</t>
  </si>
  <si>
    <t>The first payment for exclusive licensing fee with No. contract 2289-2017-Kenh Giai Tri Cay Dua - Album Luu Minh Tai Smile - Hoai Niem - 50 percent - 3yrs</t>
  </si>
  <si>
    <t>Exclusive - Kenh Giai Tri Cay Dua</t>
  </si>
  <si>
    <t>Ngân sách còn lại</t>
  </si>
  <si>
    <t>04/30/2018</t>
  </si>
  <si>
    <t>To My &amp; NS Vu Thanh Project</t>
  </si>
  <si>
    <t>04/09/2018</t>
  </si>
  <si>
    <t>Payment for catering fee for crew - To My - NS Vu Thanh - Shooting day on 21st Mar 2018 - BU Music</t>
  </si>
  <si>
    <t>04/10/2018</t>
  </si>
  <si>
    <t>Payment for hiring equipment and cameraman - Phan Minh Thang - To My and NS Vu Thanh project - Shooting day on 21st Mar 2018 - BU Music</t>
  </si>
  <si>
    <t>Show documentary My Linh tour</t>
  </si>
  <si>
    <t>04/26/2018</t>
  </si>
  <si>
    <t>Payment for catering fee for crew - Show documentary My Linh tour 2018 - Shooting day on 6th Apr 2018 - BU Music</t>
  </si>
  <si>
    <t>Payment for hiring equipment, cameraman, sound equipment, lighting equipment and technician - Vu Minh Quan - Show documentary My Linh tour 2018 - Shooting day on 6th Apr 2018 - BU Music</t>
  </si>
  <si>
    <t>Accrual - Marketing fee on Google Ads in Apr 2018 - BU Music</t>
  </si>
  <si>
    <t>Accrual - Marketing fee on Facebook Ads in Apr 2018 - BU Music</t>
  </si>
  <si>
    <t>Accrual - WHT from GG, FB ads in Apr 2018 - BU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</si>
</sst>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_€"/>
    <numFmt numFmtId="167" formatCode="_(* #,##0_);_(* \(#,##0\);_(* &quot;-&quot;??_);_(@_)"/>
  </numFmts>
  <fonts count="3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  <font>
      <sz val="10"/>
      <name val="Calibri"/>
      <family val="2"/>
      <scheme val="minor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1">
    <xf numFmtId="0" fontId="0" fillId="0" borderId="0" xfId="0"/>
    <xf numFmtId="0" fontId="6" fillId="0" borderId="3" xfId="0" applyFont="1" applyBorder="1" applyAlignment="1">
      <alignment horizontal="left" wrapText="1"/>
    </xf>
    <xf numFmtId="166" fontId="6" fillId="0" borderId="3" xfId="0" applyNumberFormat="1" applyFont="1" applyBorder="1" applyAlignment="1">
      <alignment horizontal="right" wrapText="1"/>
    </xf>
    <xf numFmtId="167" fontId="6" fillId="0" borderId="3" xfId="1" applyNumberFormat="1" applyFont="1" applyBorder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7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13" fillId="0" borderId="3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9" borderId="0" xfId="0" applyFont="1" applyFill="1"/>
    <xf numFmtId="0" fontId="16" fillId="9" borderId="0" xfId="0" applyFont="1" applyFill="1"/>
    <xf numFmtId="0" fontId="17" fillId="9" borderId="0" xfId="0" applyFont="1" applyFill="1"/>
    <xf numFmtId="0" fontId="18" fillId="9" borderId="0" xfId="0" applyFont="1" applyFill="1"/>
    <xf numFmtId="0" fontId="19" fillId="9" borderId="0" xfId="0" applyFont="1" applyFill="1"/>
    <xf numFmtId="0" fontId="20" fillId="9" borderId="0" xfId="0" applyFont="1" applyFill="1" applyAlignment="1"/>
    <xf numFmtId="0" fontId="23" fillId="9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30" fillId="0" borderId="0" xfId="2" applyFont="1" applyAlignment="1">
      <alignment horizontal="right" wrapText="1"/>
    </xf>
    <xf numFmtId="165" fontId="11" fillId="0" borderId="0" xfId="1" applyNumberFormat="1" applyFont="1"/>
    <xf numFmtId="167" fontId="11" fillId="0" borderId="0" xfId="1" applyNumberFormat="1" applyFont="1"/>
    <xf numFmtId="0" fontId="10" fillId="10" borderId="0" xfId="0" applyFont="1" applyFill="1" applyAlignment="1">
      <alignment horizontal="right" vertical="center"/>
    </xf>
    <xf numFmtId="0" fontId="5" fillId="10" borderId="0" xfId="0" applyFont="1" applyFill="1" applyAlignment="1">
      <alignment horizontal="center"/>
    </xf>
    <xf numFmtId="164" fontId="16" fillId="9" borderId="0" xfId="4" applyFont="1" applyFill="1"/>
    <xf numFmtId="164" fontId="23" fillId="9" borderId="1" xfId="4" applyFont="1" applyFill="1" applyBorder="1" applyAlignment="1">
      <alignment vertical="center"/>
    </xf>
    <xf numFmtId="164" fontId="11" fillId="0" borderId="0" xfId="4" applyFont="1"/>
    <xf numFmtId="164" fontId="12" fillId="2" borderId="2" xfId="4" applyFont="1" applyFill="1" applyBorder="1" applyAlignment="1">
      <alignment horizontal="center" vertical="center"/>
    </xf>
    <xf numFmtId="164" fontId="6" fillId="0" borderId="3" xfId="4" applyFont="1" applyBorder="1" applyAlignment="1">
      <alignment horizontal="right" wrapText="1"/>
    </xf>
    <xf numFmtId="164" fontId="13" fillId="0" borderId="0" xfId="4" applyFont="1"/>
    <xf numFmtId="164" fontId="20" fillId="9" borderId="0" xfId="4" applyFont="1" applyFill="1" applyAlignment="1"/>
    <xf numFmtId="164" fontId="6" fillId="0" borderId="3" xfId="4" applyFont="1" applyFill="1" applyBorder="1" applyAlignment="1">
      <alignment horizontal="right" wrapText="1"/>
    </xf>
    <xf numFmtId="0" fontId="21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41" fontId="10" fillId="10" borderId="0" xfId="5" applyFont="1" applyFill="1"/>
    <xf numFmtId="41" fontId="8" fillId="7" borderId="0" xfId="5" applyFont="1" applyFill="1"/>
    <xf numFmtId="41" fontId="4" fillId="4" borderId="0" xfId="5" applyFont="1" applyFill="1" applyAlignment="1">
      <alignment horizontal="center"/>
    </xf>
    <xf numFmtId="41" fontId="8" fillId="4" borderId="0" xfId="5" applyFont="1" applyFill="1"/>
    <xf numFmtId="41" fontId="28" fillId="5" borderId="0" xfId="5" applyFont="1" applyFill="1" applyAlignment="1">
      <alignment horizontal="center"/>
    </xf>
    <xf numFmtId="41" fontId="29" fillId="5" borderId="0" xfId="5" applyFont="1" applyFill="1"/>
    <xf numFmtId="41" fontId="13" fillId="7" borderId="0" xfId="5" applyFont="1" applyFill="1"/>
    <xf numFmtId="41" fontId="0" fillId="0" borderId="0" xfId="5" applyFont="1"/>
    <xf numFmtId="41" fontId="26" fillId="0" borderId="0" xfId="5" applyFont="1"/>
    <xf numFmtId="41" fontId="27" fillId="0" borderId="0" xfId="5" applyFont="1"/>
    <xf numFmtId="41" fontId="26" fillId="7" borderId="0" xfId="5" applyFont="1" applyFill="1"/>
    <xf numFmtId="0" fontId="24" fillId="2" borderId="4" xfId="0" applyFont="1" applyFill="1" applyBorder="1" applyAlignment="1"/>
    <xf numFmtId="0" fontId="24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164" fontId="3" fillId="0" borderId="3" xfId="4" applyFont="1" applyBorder="1" applyAlignment="1">
      <alignment horizontal="right" wrapText="1"/>
    </xf>
    <xf numFmtId="167" fontId="3" fillId="0" borderId="3" xfId="1" applyNumberFormat="1" applyFont="1" applyBorder="1"/>
    <xf numFmtId="166" fontId="3" fillId="0" borderId="3" xfId="0" applyNumberFormat="1" applyFont="1" applyBorder="1" applyAlignment="1">
      <alignment horizontal="center" vertical="center" wrapText="1"/>
    </xf>
    <xf numFmtId="0" fontId="31" fillId="0" borderId="0" xfId="0" applyFont="1"/>
    <xf numFmtId="167" fontId="32" fillId="11" borderId="3" xfId="1" applyNumberFormat="1" applyFont="1" applyFill="1" applyBorder="1" applyAlignment="1">
      <alignment horizontal="left" vertical="center" wrapText="1"/>
    </xf>
    <xf numFmtId="164" fontId="32" fillId="11" borderId="3" xfId="4" applyFont="1" applyFill="1" applyBorder="1" applyAlignment="1">
      <alignment vertical="center"/>
    </xf>
    <xf numFmtId="0" fontId="20" fillId="9" borderId="0" xfId="0" applyFont="1" applyFill="1" applyAlignment="1">
      <alignment horizontal="left"/>
    </xf>
    <xf numFmtId="0" fontId="20" fillId="9" borderId="0" xfId="0" applyFont="1" applyFill="1" applyAlignment="1">
      <alignment horizontal="center"/>
    </xf>
  </cellXfs>
  <cellStyles count="6">
    <cellStyle name="Comma" xfId="1" builtinId="3"/>
    <cellStyle name="Comma [0]" xfId="5" builtinId="6"/>
    <cellStyle name="Comma 4" xfId="3"/>
    <cellStyle name="Currency" xfId="4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2055943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12E569-8DBC-4107-9842-CB0A1575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E8CB4A29-B395-4D81-AC22-94B1D2AB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workbookViewId="0">
      <pane xSplit="2" ySplit="7" topLeftCell="M8" activePane="bottomRight" state="frozen"/>
      <selection pane="topRight" activeCell="C1" sqref="C1"/>
      <selection pane="bottomLeft" activeCell="A7" sqref="A7"/>
      <selection pane="bottomRight" activeCell="Q8" sqref="Q8"/>
    </sheetView>
  </sheetViews>
  <sheetFormatPr baseColWidth="10" defaultColWidth="8.83203125" defaultRowHeight="15" x14ac:dyDescent="0.2"/>
  <cols>
    <col min="1" max="1" width="34.33203125" customWidth="1"/>
    <col min="2" max="2" width="6" style="8" customWidth="1"/>
    <col min="3" max="3" width="17.5" customWidth="1"/>
    <col min="4" max="13" width="9.83203125" customWidth="1"/>
    <col min="14" max="14" width="9.83203125" style="5" customWidth="1"/>
    <col min="15" max="15" width="11.5" customWidth="1"/>
    <col min="16" max="16" width="0.6640625" style="12" customWidth="1"/>
    <col min="17" max="17" width="9.83203125" bestFit="1" customWidth="1"/>
    <col min="18" max="20" width="8.6640625" bestFit="1" customWidth="1"/>
    <col min="21" max="24" width="5.5" bestFit="1" customWidth="1"/>
    <col min="25" max="25" width="8.6640625" bestFit="1" customWidth="1"/>
    <col min="26" max="27" width="5.5" bestFit="1" customWidth="1"/>
    <col min="28" max="28" width="5.5" style="5" bestFit="1" customWidth="1"/>
    <col min="29" max="29" width="12.6640625" bestFit="1" customWidth="1"/>
    <col min="30" max="30" width="3.6640625" customWidth="1"/>
    <col min="31" max="31" width="12.6640625" style="17" bestFit="1" customWidth="1"/>
  </cols>
  <sheetData>
    <row r="1" spans="1:31" s="37" customFormat="1" ht="13" x14ac:dyDescent="0.15">
      <c r="A1" s="36"/>
      <c r="C1" s="43" t="s">
        <v>113</v>
      </c>
      <c r="D1" s="44"/>
      <c r="E1" s="44"/>
      <c r="F1" s="44"/>
      <c r="G1" s="44"/>
      <c r="H1" s="44" t="s">
        <v>114</v>
      </c>
      <c r="I1" s="44"/>
      <c r="J1" s="44"/>
      <c r="K1" s="45"/>
      <c r="L1" s="46"/>
      <c r="M1" s="44"/>
      <c r="N1" s="44"/>
      <c r="O1" s="47"/>
      <c r="P1" s="43"/>
      <c r="Q1" s="44"/>
      <c r="R1" s="44"/>
      <c r="S1" s="44"/>
      <c r="T1" s="44"/>
      <c r="U1" s="44" t="s">
        <v>114</v>
      </c>
      <c r="V1" s="44"/>
      <c r="W1" s="44"/>
      <c r="X1" s="45"/>
      <c r="Y1" s="46"/>
      <c r="Z1" s="44"/>
      <c r="AA1" s="44"/>
      <c r="AB1" s="47"/>
      <c r="AC1" s="47"/>
      <c r="AE1" s="47"/>
    </row>
    <row r="2" spans="1:31" s="37" customFormat="1" ht="12.75" customHeight="1" x14ac:dyDescent="0.25">
      <c r="A2" s="36"/>
      <c r="C2" s="89" t="s">
        <v>115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E2" s="48"/>
    </row>
    <row r="3" spans="1:31" s="37" customFormat="1" ht="12.75" customHeight="1" x14ac:dyDescent="0.25">
      <c r="A3" s="38"/>
      <c r="B3" s="3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E3" s="48"/>
    </row>
    <row r="4" spans="1:31" s="42" customFormat="1" ht="25.5" customHeight="1" x14ac:dyDescent="0.2">
      <c r="A4" s="40"/>
      <c r="B4" s="41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E4" s="49"/>
    </row>
    <row r="5" spans="1:31" ht="34" x14ac:dyDescent="0.2">
      <c r="C5" s="78" t="s">
        <v>141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Q5" s="78" t="s">
        <v>61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E5" s="79" t="s">
        <v>170</v>
      </c>
    </row>
    <row r="6" spans="1:31" s="10" customFormat="1" x14ac:dyDescent="0.2">
      <c r="B6" s="11"/>
      <c r="C6" s="50" t="s">
        <v>49</v>
      </c>
      <c r="D6" s="50" t="s">
        <v>50</v>
      </c>
      <c r="E6" s="50" t="s">
        <v>51</v>
      </c>
      <c r="F6" s="50" t="s">
        <v>52</v>
      </c>
      <c r="G6" s="50" t="s">
        <v>53</v>
      </c>
      <c r="H6" s="50" t="s">
        <v>54</v>
      </c>
      <c r="I6" s="50" t="s">
        <v>55</v>
      </c>
      <c r="J6" s="50" t="s">
        <v>56</v>
      </c>
      <c r="K6" s="50" t="s">
        <v>57</v>
      </c>
      <c r="L6" s="50" t="s">
        <v>58</v>
      </c>
      <c r="M6" s="50" t="s">
        <v>59</v>
      </c>
      <c r="N6" s="50" t="s">
        <v>60</v>
      </c>
      <c r="O6" s="50" t="s">
        <v>74</v>
      </c>
      <c r="P6" s="13"/>
      <c r="Q6" s="50" t="s">
        <v>49</v>
      </c>
      <c r="R6" s="50" t="s">
        <v>50</v>
      </c>
      <c r="S6" s="50" t="s">
        <v>51</v>
      </c>
      <c r="T6" s="50" t="s">
        <v>52</v>
      </c>
      <c r="U6" s="50" t="s">
        <v>53</v>
      </c>
      <c r="V6" s="50" t="s">
        <v>54</v>
      </c>
      <c r="W6" s="50" t="s">
        <v>55</v>
      </c>
      <c r="X6" s="50" t="s">
        <v>56</v>
      </c>
      <c r="Y6" s="50" t="s">
        <v>57</v>
      </c>
      <c r="Z6" s="50" t="s">
        <v>58</v>
      </c>
      <c r="AA6" s="50" t="s">
        <v>59</v>
      </c>
      <c r="AB6" s="50" t="s">
        <v>60</v>
      </c>
      <c r="AC6" s="50" t="s">
        <v>74</v>
      </c>
      <c r="AE6" s="50"/>
    </row>
    <row r="7" spans="1:31" s="17" customFormat="1" ht="21.75" customHeight="1" x14ac:dyDescent="0.2">
      <c r="A7" s="55"/>
      <c r="B7" s="56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8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7"/>
    </row>
    <row r="8" spans="1:31" s="5" customFormat="1" ht="20" x14ac:dyDescent="0.25">
      <c r="A8" s="14" t="s">
        <v>104</v>
      </c>
      <c r="B8" s="9"/>
      <c r="C8" s="69">
        <f>+C9+C15</f>
        <v>10760.640465980843</v>
      </c>
      <c r="D8" s="69">
        <f t="shared" ref="D8:N8" si="0">+D9+D15</f>
        <v>36505.565083413552</v>
      </c>
      <c r="E8" s="69">
        <f t="shared" si="0"/>
        <v>35863.179428886535</v>
      </c>
      <c r="F8" s="69">
        <f t="shared" si="0"/>
        <v>42079.121532021658</v>
      </c>
      <c r="G8" s="69">
        <f t="shared" si="0"/>
        <v>44598.472893596838</v>
      </c>
      <c r="H8" s="69">
        <f t="shared" si="0"/>
        <v>46941.71797798948</v>
      </c>
      <c r="I8" s="69">
        <f t="shared" si="0"/>
        <v>47368.789324266807</v>
      </c>
      <c r="J8" s="69">
        <f t="shared" si="0"/>
        <v>49871.2068886583</v>
      </c>
      <c r="K8" s="69">
        <f t="shared" si="0"/>
        <v>50317.041519234408</v>
      </c>
      <c r="L8" s="69">
        <f t="shared" si="0"/>
        <v>53355.090233195988</v>
      </c>
      <c r="M8" s="69">
        <f t="shared" si="0"/>
        <v>57873.684743289297</v>
      </c>
      <c r="N8" s="69">
        <f t="shared" si="0"/>
        <v>64875.449927355134</v>
      </c>
      <c r="O8" s="70">
        <f>+SUM(C8:N8)</f>
        <v>540409.96001788881</v>
      </c>
      <c r="P8" s="68"/>
      <c r="Q8" s="69">
        <f>+Q9+Q15</f>
        <v>40454.060000000005</v>
      </c>
      <c r="R8" s="69">
        <f t="shared" ref="R8:AB8" si="1">+R9+R15</f>
        <v>14391.89427783903</v>
      </c>
      <c r="S8" s="69">
        <f t="shared" si="1"/>
        <v>14406.759152542374</v>
      </c>
      <c r="T8" s="69">
        <f t="shared" si="1"/>
        <v>21174.145934065935</v>
      </c>
      <c r="U8" s="69">
        <f t="shared" si="1"/>
        <v>0</v>
      </c>
      <c r="V8" s="69">
        <f t="shared" si="1"/>
        <v>0</v>
      </c>
      <c r="W8" s="69">
        <f t="shared" si="1"/>
        <v>0</v>
      </c>
      <c r="X8" s="69">
        <f t="shared" si="1"/>
        <v>0</v>
      </c>
      <c r="Y8" s="69">
        <f t="shared" si="1"/>
        <v>0</v>
      </c>
      <c r="Z8" s="69">
        <f t="shared" si="1"/>
        <v>0</v>
      </c>
      <c r="AA8" s="69">
        <f t="shared" si="1"/>
        <v>0</v>
      </c>
      <c r="AB8" s="69">
        <f t="shared" si="1"/>
        <v>0</v>
      </c>
      <c r="AC8" s="70">
        <f>+SUM(Q8:AB8)</f>
        <v>90426.859364447344</v>
      </c>
      <c r="AE8" s="70">
        <f>O8-AC8</f>
        <v>449983.10065344145</v>
      </c>
    </row>
    <row r="9" spans="1:31" s="26" customFormat="1" ht="14" x14ac:dyDescent="0.2">
      <c r="A9" s="51" t="s">
        <v>48</v>
      </c>
      <c r="B9" s="51"/>
      <c r="C9" s="71">
        <v>10760.640465980843</v>
      </c>
      <c r="D9" s="71">
        <v>9603.9639184614425</v>
      </c>
      <c r="E9" s="71">
        <v>11853.26963273293</v>
      </c>
      <c r="F9" s="71">
        <v>12445.947450189327</v>
      </c>
      <c r="G9" s="71">
        <v>13483.604268123518</v>
      </c>
      <c r="H9" s="71">
        <v>13232.707307680685</v>
      </c>
      <c r="I9" s="71">
        <v>14287.021055065092</v>
      </c>
      <c r="J9" s="71">
        <v>14153.654250995571</v>
      </c>
      <c r="K9" s="71">
        <v>14932.905891745484</v>
      </c>
      <c r="L9" s="71">
        <v>16022.825503832275</v>
      </c>
      <c r="M9" s="71">
        <v>17816.620983708606</v>
      </c>
      <c r="N9" s="71">
        <v>20333.897468083615</v>
      </c>
      <c r="O9" s="72">
        <f>+SUM(C9:N9)</f>
        <v>168927.05819659939</v>
      </c>
      <c r="P9" s="73"/>
      <c r="Q9" s="71">
        <f>+SUM(Q10:Q14)</f>
        <v>5372.0300000000007</v>
      </c>
      <c r="R9" s="71">
        <f t="shared" ref="R9:AB9" si="2">+SUM(R10:R14)</f>
        <v>3329.6742778390299</v>
      </c>
      <c r="S9" s="71">
        <f t="shared" si="2"/>
        <v>6409.0991525423733</v>
      </c>
      <c r="T9" s="71">
        <f t="shared" si="2"/>
        <v>5015.29</v>
      </c>
      <c r="U9" s="71">
        <f t="shared" si="2"/>
        <v>0</v>
      </c>
      <c r="V9" s="71">
        <f t="shared" si="2"/>
        <v>0</v>
      </c>
      <c r="W9" s="71">
        <f t="shared" si="2"/>
        <v>0</v>
      </c>
      <c r="X9" s="71">
        <f t="shared" si="2"/>
        <v>0</v>
      </c>
      <c r="Y9" s="71">
        <f t="shared" si="2"/>
        <v>0</v>
      </c>
      <c r="Z9" s="71">
        <f t="shared" si="2"/>
        <v>0</v>
      </c>
      <c r="AA9" s="71">
        <f t="shared" si="2"/>
        <v>0</v>
      </c>
      <c r="AB9" s="71">
        <f t="shared" si="2"/>
        <v>0</v>
      </c>
      <c r="AC9" s="72">
        <f>+SUM(Q9:AB9)</f>
        <v>20126.093430381407</v>
      </c>
      <c r="AE9" s="72">
        <f>O9-AC9</f>
        <v>148800.96476621798</v>
      </c>
    </row>
    <row r="10" spans="1:31" x14ac:dyDescent="0.2">
      <c r="A10" s="15" t="s">
        <v>62</v>
      </c>
      <c r="B10" s="16" t="s">
        <v>107</v>
      </c>
      <c r="C10" s="74"/>
      <c r="D10" s="74"/>
      <c r="E10" s="74"/>
      <c r="F10" s="75"/>
      <c r="G10" s="75"/>
      <c r="H10" s="75"/>
      <c r="I10" s="75"/>
      <c r="J10" s="75"/>
      <c r="K10" s="75"/>
      <c r="L10" s="75"/>
      <c r="M10" s="75"/>
      <c r="N10" s="75"/>
      <c r="O10" s="76">
        <f>+SUM(C10:N10)</f>
        <v>0</v>
      </c>
      <c r="P10" s="77"/>
      <c r="Q10" s="75">
        <f>+SUMIFS(MA.MU!$F:$F,MA.MU!$H:$H,Total!B10,MA.MU!$A:$A,$Q$6)</f>
        <v>2972.33</v>
      </c>
      <c r="R10" s="75">
        <f>+SUMIFS(MA.MU!$F:$F,MA.MU!$H:$H,Total!B10,MA.MU!$A:$A,$R$6)</f>
        <v>3305.1742778390299</v>
      </c>
      <c r="S10" s="75">
        <f>+SUMIFS(MA.MU!$F:$F,MA.MU!$H:$H,Total!B10,MA.MU!$A:$A,$S$6)</f>
        <v>4805.6500000000005</v>
      </c>
      <c r="T10" s="75">
        <f>+SUMIFS(MA.MU!$F:$F,MA.MU!$H:$H,Total!B10,MA.MU!$A:$A,$T$6)</f>
        <v>4373.51</v>
      </c>
      <c r="U10" s="75"/>
      <c r="V10" s="75"/>
      <c r="W10" s="75"/>
      <c r="X10" s="75"/>
      <c r="Y10" s="75"/>
      <c r="Z10" s="75"/>
      <c r="AA10" s="75"/>
      <c r="AB10" s="75"/>
      <c r="AC10" s="76">
        <f>+SUM(Q10:AB10)</f>
        <v>15456.664277839031</v>
      </c>
      <c r="AE10" s="76"/>
    </row>
    <row r="11" spans="1:31" x14ac:dyDescent="0.2">
      <c r="A11" s="15" t="s">
        <v>65</v>
      </c>
      <c r="B11" s="16" t="s">
        <v>64</v>
      </c>
      <c r="C11" s="74"/>
      <c r="D11" s="74"/>
      <c r="E11" s="74"/>
      <c r="F11" s="75"/>
      <c r="G11" s="75"/>
      <c r="H11" s="75"/>
      <c r="I11" s="75"/>
      <c r="J11" s="75"/>
      <c r="K11" s="75"/>
      <c r="L11" s="75"/>
      <c r="M11" s="75"/>
      <c r="N11" s="75"/>
      <c r="O11" s="76">
        <f t="shared" ref="O11:O14" si="3">+SUM(C11:N11)</f>
        <v>0</v>
      </c>
      <c r="P11" s="77"/>
      <c r="Q11" s="75">
        <f>+SUMIFS(MA.MU!$F:$F,MA.MU!$H:$H,Total!B11,MA.MU!$A:$A,$Q$6)</f>
        <v>0</v>
      </c>
      <c r="R11" s="75">
        <f>+SUMIFS(MA.MU!$F:$F,MA.MU!$H:$H,Total!B11,MA.MU!$A:$A,$R$6)</f>
        <v>0</v>
      </c>
      <c r="S11" s="75">
        <f>+SUMIFS(MA.MU!$F:$F,MA.MU!$H:$H,Total!B11,MA.MU!$A:$A,$S$6)</f>
        <v>1016.9491525423729</v>
      </c>
      <c r="T11" s="75">
        <f>+SUMIFS(MA.MU!$F:$F,MA.MU!$H:$H,Total!B11,MA.MU!$A:$A,$T$6)</f>
        <v>0</v>
      </c>
      <c r="U11" s="75"/>
      <c r="V11" s="75"/>
      <c r="W11" s="75"/>
      <c r="X11" s="75"/>
      <c r="Y11" s="75"/>
      <c r="Z11" s="75"/>
      <c r="AA11" s="75"/>
      <c r="AB11" s="75"/>
      <c r="AC11" s="76">
        <f t="shared" ref="AC11:AC14" si="4">+SUM(Q11:AB11)</f>
        <v>1016.9491525423729</v>
      </c>
      <c r="AE11" s="76"/>
    </row>
    <row r="12" spans="1:31" x14ac:dyDescent="0.2">
      <c r="A12" s="15" t="s">
        <v>66</v>
      </c>
      <c r="B12" s="16" t="s">
        <v>67</v>
      </c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5"/>
      <c r="O12" s="76">
        <f t="shared" si="3"/>
        <v>0</v>
      </c>
      <c r="P12" s="77"/>
      <c r="Q12" s="75">
        <f>+SUMIFS(MA.MU!$F:$F,MA.MU!$H:$H,Total!B12,MA.MU!$A:$A,$Q$6)</f>
        <v>2399.7000000000003</v>
      </c>
      <c r="R12" s="75">
        <f>+SUMIFS(MA.MU!$F:$F,MA.MU!$H:$H,Total!B12,MA.MU!$A:$A,$R$6)</f>
        <v>0</v>
      </c>
      <c r="S12" s="75">
        <f>+SUMIFS(MA.MU!$F:$F,MA.MU!$H:$H,Total!B12,MA.MU!$A:$A,$S$6)</f>
        <v>586.5</v>
      </c>
      <c r="T12" s="75">
        <f>+SUMIFS(MA.MU!$F:$F,MA.MU!$H:$H,Total!B12,MA.MU!$A:$A,$T$6)</f>
        <v>641.78</v>
      </c>
      <c r="U12" s="75"/>
      <c r="V12" s="75"/>
      <c r="W12" s="75"/>
      <c r="X12" s="75"/>
      <c r="Y12" s="75"/>
      <c r="Z12" s="75"/>
      <c r="AA12" s="75"/>
      <c r="AB12" s="75"/>
      <c r="AC12" s="76">
        <f t="shared" si="4"/>
        <v>3627.9800000000005</v>
      </c>
      <c r="AE12" s="76"/>
    </row>
    <row r="13" spans="1:31" x14ac:dyDescent="0.2">
      <c r="A13" s="15" t="s">
        <v>63</v>
      </c>
      <c r="B13" s="16" t="s">
        <v>68</v>
      </c>
      <c r="C13" s="74"/>
      <c r="D13" s="74"/>
      <c r="E13" s="74"/>
      <c r="F13" s="75"/>
      <c r="G13" s="75"/>
      <c r="H13" s="75"/>
      <c r="I13" s="75"/>
      <c r="J13" s="75"/>
      <c r="K13" s="75"/>
      <c r="L13" s="75"/>
      <c r="M13" s="75"/>
      <c r="N13" s="75"/>
      <c r="O13" s="76">
        <f t="shared" si="3"/>
        <v>0</v>
      </c>
      <c r="P13" s="77"/>
      <c r="Q13" s="75">
        <f>+SUMIFS(MA.MU!$F:$F,MA.MU!$H:$H,Total!B13,MA.MU!$A:$A,$Q$6)</f>
        <v>0</v>
      </c>
      <c r="R13" s="75">
        <f>+SUMIFS(MA.MU!$F:$F,MA.MU!$H:$H,Total!B13,MA.MU!$A:$A,$R$6)</f>
        <v>0</v>
      </c>
      <c r="S13" s="75">
        <f>+SUMIFS(MA.MU!$F:$F,MA.MU!$H:$H,Total!B13,MA.MU!$A:$A,$S$6)</f>
        <v>0</v>
      </c>
      <c r="T13" s="75">
        <f>+SUMIFS(MA.MU!$F:$F,MA.MU!$H:$H,Total!B13,MA.MU!$A:$A,$T$6)</f>
        <v>0</v>
      </c>
      <c r="U13" s="75"/>
      <c r="V13" s="75"/>
      <c r="W13" s="75"/>
      <c r="X13" s="75"/>
      <c r="Y13" s="75"/>
      <c r="Z13" s="75"/>
      <c r="AA13" s="75"/>
      <c r="AB13" s="75"/>
      <c r="AC13" s="76">
        <f t="shared" si="4"/>
        <v>0</v>
      </c>
      <c r="AE13" s="76"/>
    </row>
    <row r="14" spans="1:31" s="5" customFormat="1" x14ac:dyDescent="0.2">
      <c r="A14" s="15" t="s">
        <v>106</v>
      </c>
      <c r="B14" s="16" t="s">
        <v>105</v>
      </c>
      <c r="C14" s="74"/>
      <c r="D14" s="74"/>
      <c r="E14" s="74"/>
      <c r="F14" s="75"/>
      <c r="G14" s="75"/>
      <c r="H14" s="75"/>
      <c r="I14" s="75"/>
      <c r="J14" s="75"/>
      <c r="K14" s="75"/>
      <c r="L14" s="75"/>
      <c r="M14" s="75"/>
      <c r="N14" s="75"/>
      <c r="O14" s="76">
        <f t="shared" si="3"/>
        <v>0</v>
      </c>
      <c r="P14" s="77"/>
      <c r="Q14" s="75">
        <f>+SUMIFS(MA.MU!$F:$F,MA.MU!$H:$H,Total!B14,MA.MU!$A:$A,$Q$6)</f>
        <v>0</v>
      </c>
      <c r="R14" s="75">
        <f>+SUMIFS(MA.MU!$F:$F,MA.MU!$H:$H,Total!B14,MA.MU!$A:$A,$R$6)</f>
        <v>24.5</v>
      </c>
      <c r="S14" s="75">
        <f>+SUMIFS(MA.MU!$F:$F,MA.MU!$H:$H,Total!B14,MA.MU!$A:$A,$S$6)</f>
        <v>0</v>
      </c>
      <c r="T14" s="75">
        <f>+SUMIFS(MA.MU!$F:$F,MA.MU!$H:$H,Total!B14,MA.MU!$A:$A,$T$6)</f>
        <v>0</v>
      </c>
      <c r="U14" s="75"/>
      <c r="V14" s="75"/>
      <c r="W14" s="75"/>
      <c r="X14" s="75"/>
      <c r="Y14" s="75"/>
      <c r="Z14" s="75"/>
      <c r="AA14" s="75"/>
      <c r="AB14" s="75"/>
      <c r="AC14" s="76">
        <f t="shared" si="4"/>
        <v>24.5</v>
      </c>
      <c r="AE14" s="76"/>
    </row>
    <row r="15" spans="1:31" s="26" customFormat="1" ht="14" x14ac:dyDescent="0.2">
      <c r="A15" s="51" t="s">
        <v>116</v>
      </c>
      <c r="B15" s="51"/>
      <c r="C15" s="71"/>
      <c r="D15" s="71">
        <v>26901.60116495211</v>
      </c>
      <c r="E15" s="71">
        <v>24009.909796153606</v>
      </c>
      <c r="F15" s="71">
        <v>29633.174081832331</v>
      </c>
      <c r="G15" s="71">
        <v>31114.868625473318</v>
      </c>
      <c r="H15" s="71">
        <v>33709.010670308795</v>
      </c>
      <c r="I15" s="71">
        <v>33081.768269201712</v>
      </c>
      <c r="J15" s="71">
        <v>35717.552637662731</v>
      </c>
      <c r="K15" s="71">
        <v>35384.135627488926</v>
      </c>
      <c r="L15" s="71">
        <v>37332.264729363713</v>
      </c>
      <c r="M15" s="71">
        <v>40057.063759580691</v>
      </c>
      <c r="N15" s="71">
        <v>44541.552459271516</v>
      </c>
      <c r="O15" s="72">
        <f>+SUM(C15:N15)</f>
        <v>371482.90182128944</v>
      </c>
      <c r="P15" s="73"/>
      <c r="Q15" s="71">
        <f t="shared" ref="Q15:AB15" si="5">+SUM(Q16:Q20)</f>
        <v>35082.030000000006</v>
      </c>
      <c r="R15" s="71">
        <f t="shared" si="5"/>
        <v>11062.22</v>
      </c>
      <c r="S15" s="71">
        <f t="shared" si="5"/>
        <v>7997.66</v>
      </c>
      <c r="T15" s="71">
        <f t="shared" si="5"/>
        <v>16158.855934065934</v>
      </c>
      <c r="U15" s="71">
        <f t="shared" si="5"/>
        <v>0</v>
      </c>
      <c r="V15" s="71">
        <f t="shared" si="5"/>
        <v>0</v>
      </c>
      <c r="W15" s="71">
        <f t="shared" si="5"/>
        <v>0</v>
      </c>
      <c r="X15" s="71">
        <f t="shared" si="5"/>
        <v>0</v>
      </c>
      <c r="Y15" s="71">
        <f t="shared" si="5"/>
        <v>0</v>
      </c>
      <c r="Z15" s="71">
        <f t="shared" si="5"/>
        <v>0</v>
      </c>
      <c r="AA15" s="71">
        <f t="shared" si="5"/>
        <v>0</v>
      </c>
      <c r="AB15" s="71">
        <f t="shared" si="5"/>
        <v>0</v>
      </c>
      <c r="AC15" s="72">
        <f>+SUM(Q15:AB15)</f>
        <v>70300.765934065945</v>
      </c>
      <c r="AE15" s="72">
        <f>O15-AC15</f>
        <v>301182.13588722353</v>
      </c>
    </row>
    <row r="16" spans="1:31" s="17" customFormat="1" x14ac:dyDescent="0.2">
      <c r="A16" s="15" t="s">
        <v>142</v>
      </c>
      <c r="B16" s="16" t="s">
        <v>120</v>
      </c>
      <c r="C16" s="74"/>
      <c r="D16" s="74"/>
      <c r="E16" s="74"/>
      <c r="F16" s="75"/>
      <c r="G16" s="75"/>
      <c r="H16" s="75"/>
      <c r="I16" s="75"/>
      <c r="J16" s="75"/>
      <c r="K16" s="75"/>
      <c r="L16" s="75"/>
      <c r="M16" s="75"/>
      <c r="N16" s="75"/>
      <c r="O16" s="76">
        <f>+SUM(C16:N16)</f>
        <v>0</v>
      </c>
      <c r="P16" s="77"/>
      <c r="Q16" s="75">
        <f>+SUMIFS(APD.MU!$F:$F,APD.MU!$H:$H,Total!$B16,APD.MU!$A:$A,Total!Q$6)</f>
        <v>8934.4700000000012</v>
      </c>
      <c r="R16" s="75">
        <f>+SUMIFS(APD.MU!$F:$F,APD.MU!$H:$H,Total!$B16,APD.MU!$A:$A,Total!R$6)</f>
        <v>2315.3199999999997</v>
      </c>
      <c r="S16" s="75">
        <f>+SUMIFS(APD.MU!$F:$F,APD.MU!$H:$H,Total!$B16,APD.MU!$A:$A,Total!S$6)</f>
        <v>660.36</v>
      </c>
      <c r="T16" s="75">
        <f>+SUMIFS(APD.MU!$F:$F,APD.MU!$H:$H,Total!$B16,APD.MU!$A:$A,Total!T$6)</f>
        <v>5934.0659340659349</v>
      </c>
      <c r="U16" s="75">
        <f>+SUMIFS(APD.MU!$F:$F,APD.MU!$H:$H,Total!$B16,APD.MU!$A:$A,Total!U$6)</f>
        <v>0</v>
      </c>
      <c r="V16" s="75">
        <f>+SUMIFS(APD.MU!$F:$F,APD.MU!$H:$H,Total!$B16,APD.MU!$A:$A,Total!V$6)</f>
        <v>0</v>
      </c>
      <c r="W16" s="75">
        <f>+SUMIFS(APD.MU!$F:$F,APD.MU!$H:$H,Total!$B16,APD.MU!$A:$A,Total!W$6)</f>
        <v>0</v>
      </c>
      <c r="X16" s="75">
        <f>+SUMIFS(APD.MU!$F:$F,APD.MU!$H:$H,Total!$B16,APD.MU!$A:$A,Total!X$6)</f>
        <v>0</v>
      </c>
      <c r="Y16" s="75">
        <f>+SUMIFS(APD.MU!$F:$F,APD.MU!$H:$H,Total!$B16,APD.MU!$A:$A,Total!Y$6)</f>
        <v>0</v>
      </c>
      <c r="Z16" s="75">
        <f>+SUMIFS(APD.MU!$F:$F,APD.MU!$H:$H,Total!$B16,APD.MU!$A:$A,Total!Z$6)</f>
        <v>0</v>
      </c>
      <c r="AA16" s="75">
        <f>+SUMIFS(APD.MU!$F:$F,APD.MU!$H:$H,Total!$B16,APD.MU!$A:$A,Total!AA$6)</f>
        <v>0</v>
      </c>
      <c r="AB16" s="75">
        <f>+SUMIFS(APD.MU!$F:$F,APD.MU!$H:$H,Total!$B16,APD.MU!$A:$A,Total!AB$6)</f>
        <v>0</v>
      </c>
      <c r="AC16" s="76">
        <f>+SUM(Q16:AB16)</f>
        <v>17844.215934065935</v>
      </c>
      <c r="AE16" s="76"/>
    </row>
    <row r="17" spans="1:31" s="17" customFormat="1" x14ac:dyDescent="0.2">
      <c r="A17" s="15" t="s">
        <v>143</v>
      </c>
      <c r="B17" s="16" t="s">
        <v>144</v>
      </c>
      <c r="C17" s="74"/>
      <c r="D17" s="74"/>
      <c r="E17" s="74"/>
      <c r="F17" s="75"/>
      <c r="G17" s="75"/>
      <c r="H17" s="75"/>
      <c r="I17" s="75"/>
      <c r="J17" s="75"/>
      <c r="K17" s="75"/>
      <c r="L17" s="75"/>
      <c r="M17" s="75"/>
      <c r="N17" s="75"/>
      <c r="O17" s="76">
        <f>+SUM(C17:N17)</f>
        <v>0</v>
      </c>
      <c r="P17" s="77"/>
      <c r="Q17" s="75">
        <f>+SUMIFS(APD.MU!$F:$F,APD.MU!$H:$H,Total!$B17,APD.MU!$A:$A,Total!Q$6)</f>
        <v>22288</v>
      </c>
      <c r="R17" s="75">
        <f>+SUMIFS(APD.MU!$F:$F,APD.MU!$H:$H,Total!$B17,APD.MU!$A:$A,Total!R$6)</f>
        <v>3000</v>
      </c>
      <c r="S17" s="75">
        <f>+SUMIFS(APD.MU!$F:$F,APD.MU!$H:$H,Total!$B17,APD.MU!$A:$A,Total!S$6)</f>
        <v>0</v>
      </c>
      <c r="T17" s="75">
        <f>+SUMIFS(APD.MU!$F:$F,APD.MU!$H:$H,Total!$B17,APD.MU!$A:$A,Total!T$6)</f>
        <v>0</v>
      </c>
      <c r="U17" s="75">
        <f>+SUMIFS(APD.MU!$F:$F,APD.MU!$H:$H,Total!$B17,APD.MU!$A:$A,Total!U$6)</f>
        <v>0</v>
      </c>
      <c r="V17" s="75">
        <f>+SUMIFS(APD.MU!$F:$F,APD.MU!$H:$H,Total!$B17,APD.MU!$A:$A,Total!V$6)</f>
        <v>0</v>
      </c>
      <c r="W17" s="75">
        <f>+SUMIFS(APD.MU!$F:$F,APD.MU!$H:$H,Total!$B17,APD.MU!$A:$A,Total!W$6)</f>
        <v>0</v>
      </c>
      <c r="X17" s="75">
        <f>+SUMIFS(APD.MU!$F:$F,APD.MU!$H:$H,Total!$B17,APD.MU!$A:$A,Total!X$6)</f>
        <v>0</v>
      </c>
      <c r="Y17" s="75">
        <f>+SUMIFS(APD.MU!$F:$F,APD.MU!$H:$H,Total!$B17,APD.MU!$A:$A,Total!Y$6)</f>
        <v>0</v>
      </c>
      <c r="Z17" s="75">
        <f>+SUMIFS(APD.MU!$F:$F,APD.MU!$H:$H,Total!$B17,APD.MU!$A:$A,Total!Z$6)</f>
        <v>0</v>
      </c>
      <c r="AA17" s="75">
        <f>+SUMIFS(APD.MU!$F:$F,APD.MU!$H:$H,Total!$B17,APD.MU!$A:$A,Total!AA$6)</f>
        <v>0</v>
      </c>
      <c r="AB17" s="75">
        <f>+SUMIFS(APD.MU!$F:$F,APD.MU!$H:$H,Total!$B17,APD.MU!$A:$A,Total!AB$6)</f>
        <v>0</v>
      </c>
      <c r="AC17" s="76">
        <f>+SUM(Q17:AB17)</f>
        <v>25288</v>
      </c>
      <c r="AE17" s="76"/>
    </row>
    <row r="18" spans="1:31" s="17" customFormat="1" x14ac:dyDescent="0.2">
      <c r="A18" s="15" t="s">
        <v>117</v>
      </c>
      <c r="B18" s="16" t="s">
        <v>112</v>
      </c>
      <c r="C18" s="74"/>
      <c r="D18" s="74"/>
      <c r="E18" s="74"/>
      <c r="F18" s="75"/>
      <c r="G18" s="75"/>
      <c r="H18" s="75"/>
      <c r="I18" s="75"/>
      <c r="J18" s="75"/>
      <c r="K18" s="75"/>
      <c r="L18" s="75"/>
      <c r="M18" s="75"/>
      <c r="N18" s="75"/>
      <c r="O18" s="76">
        <f t="shared" ref="O18:O20" si="6">+SUM(C18:N18)</f>
        <v>0</v>
      </c>
      <c r="P18" s="77"/>
      <c r="Q18" s="75">
        <f>+SUMIFS(APD.MU!$F:$F,APD.MU!$H:$H,Total!$B18,APD.MU!$A:$A,Total!Q$6)</f>
        <v>2451.16</v>
      </c>
      <c r="R18" s="75">
        <f>+SUMIFS(APD.MU!$F:$F,APD.MU!$H:$H,Total!$B18,APD.MU!$A:$A,Total!R$6)</f>
        <v>4900.16</v>
      </c>
      <c r="S18" s="75">
        <f>+SUMIFS(APD.MU!$F:$F,APD.MU!$H:$H,Total!$B18,APD.MU!$A:$A,Total!S$6)</f>
        <v>7337.3</v>
      </c>
      <c r="T18" s="75">
        <f>+SUMIFS(APD.MU!$F:$F,APD.MU!$H:$H,Total!$B18,APD.MU!$A:$A,Total!T$6)</f>
        <v>7863.25</v>
      </c>
      <c r="U18" s="75">
        <f>+SUMIFS(APD.MU!$F:$F,APD.MU!$H:$H,Total!$B18,APD.MU!$A:$A,Total!U$6)</f>
        <v>0</v>
      </c>
      <c r="V18" s="75">
        <f>+SUMIFS(APD.MU!$F:$F,APD.MU!$H:$H,Total!$B18,APD.MU!$A:$A,Total!V$6)</f>
        <v>0</v>
      </c>
      <c r="W18" s="75">
        <f>+SUMIFS(APD.MU!$F:$F,APD.MU!$H:$H,Total!$B18,APD.MU!$A:$A,Total!W$6)</f>
        <v>0</v>
      </c>
      <c r="X18" s="75">
        <f>+SUMIFS(APD.MU!$F:$F,APD.MU!$H:$H,Total!$B18,APD.MU!$A:$A,Total!X$6)</f>
        <v>0</v>
      </c>
      <c r="Y18" s="75">
        <f>+SUMIFS(APD.MU!$F:$F,APD.MU!$H:$H,Total!$B18,APD.MU!$A:$A,Total!Y$6)</f>
        <v>0</v>
      </c>
      <c r="Z18" s="75">
        <f>+SUMIFS(APD.MU!$F:$F,APD.MU!$H:$H,Total!$B18,APD.MU!$A:$A,Total!Z$6)</f>
        <v>0</v>
      </c>
      <c r="AA18" s="75">
        <f>+SUMIFS(APD.MU!$F:$F,APD.MU!$H:$H,Total!$B18,APD.MU!$A:$A,Total!AA$6)</f>
        <v>0</v>
      </c>
      <c r="AB18" s="75">
        <f>+SUMIFS(APD.MU!$F:$F,APD.MU!$H:$H,Total!$B18,APD.MU!$A:$A,Total!AB$6)</f>
        <v>0</v>
      </c>
      <c r="AC18" s="76">
        <f t="shared" ref="AC18:AC20" si="7">+SUM(Q18:AB18)</f>
        <v>22551.87</v>
      </c>
      <c r="AE18" s="76"/>
    </row>
    <row r="19" spans="1:31" s="17" customFormat="1" x14ac:dyDescent="0.2">
      <c r="A19" s="15" t="s">
        <v>118</v>
      </c>
      <c r="B19" s="16" t="s">
        <v>121</v>
      </c>
      <c r="C19" s="74"/>
      <c r="D19" s="74"/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6">
        <f t="shared" si="6"/>
        <v>0</v>
      </c>
      <c r="P19" s="77"/>
      <c r="Q19" s="75">
        <f>+SUMIFS(APD.MU!$F:$F,APD.MU!$H:$H,Total!$B19,APD.MU!$A:$A,Total!Q$6)</f>
        <v>1408.3999999999992</v>
      </c>
      <c r="R19" s="75">
        <f>+SUMIFS(APD.MU!$F:$F,APD.MU!$H:$H,Total!$B19,APD.MU!$A:$A,Total!R$6)</f>
        <v>846.74</v>
      </c>
      <c r="S19" s="75">
        <f>+SUMIFS(APD.MU!$F:$F,APD.MU!$H:$H,Total!$B19,APD.MU!$A:$A,Total!S$6)</f>
        <v>0</v>
      </c>
      <c r="T19" s="75">
        <f>+SUMIFS(APD.MU!$F:$F,APD.MU!$H:$H,Total!$B19,APD.MU!$A:$A,Total!T$6)</f>
        <v>2361.54</v>
      </c>
      <c r="U19" s="75">
        <f>+SUMIFS(APD.MU!$F:$F,APD.MU!$H:$H,Total!$B19,APD.MU!$A:$A,Total!U$6)</f>
        <v>0</v>
      </c>
      <c r="V19" s="75">
        <f>+SUMIFS(APD.MU!$F:$F,APD.MU!$H:$H,Total!$B19,APD.MU!$A:$A,Total!V$6)</f>
        <v>0</v>
      </c>
      <c r="W19" s="75">
        <f>+SUMIFS(APD.MU!$F:$F,APD.MU!$H:$H,Total!$B19,APD.MU!$A:$A,Total!W$6)</f>
        <v>0</v>
      </c>
      <c r="X19" s="75">
        <f>+SUMIFS(APD.MU!$F:$F,APD.MU!$H:$H,Total!$B19,APD.MU!$A:$A,Total!X$6)</f>
        <v>0</v>
      </c>
      <c r="Y19" s="75">
        <f>+SUMIFS(APD.MU!$F:$F,APD.MU!$H:$H,Total!$B19,APD.MU!$A:$A,Total!Y$6)</f>
        <v>0</v>
      </c>
      <c r="Z19" s="75">
        <f>+SUMIFS(APD.MU!$F:$F,APD.MU!$H:$H,Total!$B19,APD.MU!$A:$A,Total!Z$6)</f>
        <v>0</v>
      </c>
      <c r="AA19" s="75">
        <f>+SUMIFS(APD.MU!$F:$F,APD.MU!$H:$H,Total!$B19,APD.MU!$A:$A,Total!AA$6)</f>
        <v>0</v>
      </c>
      <c r="AB19" s="75">
        <f>+SUMIFS(APD.MU!$F:$F,APD.MU!$H:$H,Total!$B19,APD.MU!$A:$A,Total!AB$6)</f>
        <v>0</v>
      </c>
      <c r="AC19" s="76">
        <f t="shared" si="7"/>
        <v>4616.6799999999994</v>
      </c>
      <c r="AE19" s="76"/>
    </row>
    <row r="20" spans="1:31" s="17" customFormat="1" x14ac:dyDescent="0.2">
      <c r="A20" s="15" t="s">
        <v>119</v>
      </c>
      <c r="B20" s="16" t="s">
        <v>122</v>
      </c>
      <c r="C20" s="74"/>
      <c r="D20" s="74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>
        <f t="shared" si="6"/>
        <v>0</v>
      </c>
      <c r="P20" s="77"/>
      <c r="Q20" s="75">
        <f>+SUMIFS(APD.MU!$F:$F,APD.MU!$H:$H,Total!$B20,APD.MU!$A:$A,Total!Q$6)</f>
        <v>0</v>
      </c>
      <c r="R20" s="75">
        <f>+SUMIFS(APD.MU!$F:$F,APD.MU!$H:$H,Total!$B20,APD.MU!$A:$A,Total!R$6)</f>
        <v>0</v>
      </c>
      <c r="S20" s="75">
        <f>+SUMIFS(APD.MU!$F:$F,APD.MU!$H:$H,Total!$B20,APD.MU!$A:$A,Total!S$6)</f>
        <v>0</v>
      </c>
      <c r="T20" s="75">
        <f>+SUMIFS(APD.MU!$F:$F,APD.MU!$H:$H,Total!$B20,APD.MU!$A:$A,Total!T$6)</f>
        <v>0</v>
      </c>
      <c r="U20" s="75">
        <f>+SUMIFS(APD.MU!$F:$F,APD.MU!$H:$H,Total!$B20,APD.MU!$A:$A,Total!U$6)</f>
        <v>0</v>
      </c>
      <c r="V20" s="75">
        <f>+SUMIFS(APD.MU!$F:$F,APD.MU!$H:$H,Total!$B20,APD.MU!$A:$A,Total!V$6)</f>
        <v>0</v>
      </c>
      <c r="W20" s="75">
        <f>+SUMIFS(APD.MU!$F:$F,APD.MU!$H:$H,Total!$B20,APD.MU!$A:$A,Total!W$6)</f>
        <v>0</v>
      </c>
      <c r="X20" s="75">
        <f>+SUMIFS(APD.MU!$F:$F,APD.MU!$H:$H,Total!$B20,APD.MU!$A:$A,Total!X$6)</f>
        <v>0</v>
      </c>
      <c r="Y20" s="75">
        <f>+SUMIFS(APD.MU!$F:$F,APD.MU!$H:$H,Total!$B20,APD.MU!$A:$A,Total!Y$6)</f>
        <v>0</v>
      </c>
      <c r="Z20" s="75">
        <f>+SUMIFS(APD.MU!$F:$F,APD.MU!$H:$H,Total!$B20,APD.MU!$A:$A,Total!Z$6)</f>
        <v>0</v>
      </c>
      <c r="AA20" s="75">
        <f>+SUMIFS(APD.MU!$F:$F,APD.MU!$H:$H,Total!$B20,APD.MU!$A:$A,Total!AA$6)</f>
        <v>0</v>
      </c>
      <c r="AB20" s="75">
        <f>+SUMIFS(APD.MU!$F:$F,APD.MU!$H:$H,Total!$B20,APD.MU!$A:$A,Total!AB$6)</f>
        <v>0</v>
      </c>
      <c r="AC20" s="76">
        <f t="shared" si="7"/>
        <v>0</v>
      </c>
      <c r="AE20" s="76"/>
    </row>
  </sheetData>
  <mergeCells count="1">
    <mergeCell ref="C2:O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ySplit="6" topLeftCell="A28" activePane="bottomLeft" state="frozen"/>
      <selection pane="bottomLeft" activeCell="F37" sqref="F37:F43"/>
    </sheetView>
  </sheetViews>
  <sheetFormatPr baseColWidth="10" defaultColWidth="8.83203125" defaultRowHeight="14" x14ac:dyDescent="0.2"/>
  <cols>
    <col min="1" max="1" width="9.1640625" style="26" bestFit="1" customWidth="1"/>
    <col min="2" max="2" width="22.5" style="33" customWidth="1"/>
    <col min="3" max="3" width="12" style="26" customWidth="1"/>
    <col min="4" max="4" width="10.5" style="26" customWidth="1"/>
    <col min="5" max="5" width="86.83203125" style="26" customWidth="1"/>
    <col min="6" max="6" width="11.5" style="26" bestFit="1" customWidth="1"/>
    <col min="7" max="7" width="14.33203125" style="27" customWidth="1"/>
    <col min="8" max="8" width="7.33203125" style="26" bestFit="1" customWidth="1"/>
    <col min="9" max="16384" width="8.83203125" style="26"/>
  </cols>
  <sheetData>
    <row r="1" spans="1:8" s="37" customFormat="1" ht="13" x14ac:dyDescent="0.15">
      <c r="A1" s="36"/>
      <c r="C1" s="43" t="s">
        <v>113</v>
      </c>
      <c r="D1" s="44"/>
      <c r="E1" s="44"/>
      <c r="F1" s="44"/>
      <c r="G1" s="44"/>
      <c r="H1" s="44" t="s">
        <v>114</v>
      </c>
    </row>
    <row r="2" spans="1:8" s="37" customFormat="1" ht="12.75" customHeight="1" x14ac:dyDescent="0.15">
      <c r="A2" s="36"/>
      <c r="C2" s="89" t="s">
        <v>115</v>
      </c>
      <c r="D2" s="89"/>
      <c r="E2" s="89"/>
      <c r="F2" s="89"/>
      <c r="G2" s="89"/>
      <c r="H2" s="89"/>
    </row>
    <row r="3" spans="1:8" s="37" customFormat="1" ht="12.75" customHeight="1" x14ac:dyDescent="0.15">
      <c r="A3" s="38"/>
      <c r="B3" s="39"/>
      <c r="C3" s="89"/>
      <c r="D3" s="89"/>
      <c r="E3" s="89"/>
      <c r="F3" s="89"/>
      <c r="G3" s="89"/>
      <c r="H3" s="89"/>
    </row>
    <row r="4" spans="1:8" s="42" customFormat="1" ht="25.5" customHeight="1" x14ac:dyDescent="0.2">
      <c r="A4" s="40"/>
      <c r="B4" s="41"/>
      <c r="C4" s="49" t="s">
        <v>123</v>
      </c>
      <c r="D4" s="49"/>
      <c r="E4" s="49"/>
      <c r="F4" s="49"/>
      <c r="G4" s="49"/>
      <c r="H4" s="49"/>
    </row>
    <row r="5" spans="1:8" s="18" customFormat="1" ht="12.75" customHeight="1" x14ac:dyDescent="0.15">
      <c r="A5" s="19"/>
      <c r="B5" s="28"/>
      <c r="C5" s="19"/>
      <c r="D5" s="19"/>
      <c r="E5" s="52" t="s">
        <v>34</v>
      </c>
      <c r="F5" s="53">
        <f>+SUBTOTAL(9,F7:F1048576)</f>
        <v>20126.093430381403</v>
      </c>
      <c r="G5" s="54">
        <f>+SUBTOTAL(9,G7:G1048576)</f>
        <v>456937958.94999999</v>
      </c>
      <c r="H5" s="20"/>
    </row>
    <row r="6" spans="1:8" s="25" customFormat="1" ht="31.5" customHeight="1" x14ac:dyDescent="0.2">
      <c r="A6" s="21" t="s">
        <v>70</v>
      </c>
      <c r="B6" s="22" t="s">
        <v>108</v>
      </c>
      <c r="C6" s="22" t="s">
        <v>109</v>
      </c>
      <c r="D6" s="22" t="s">
        <v>110</v>
      </c>
      <c r="E6" s="22" t="s">
        <v>111</v>
      </c>
      <c r="F6" s="23" t="s">
        <v>35</v>
      </c>
      <c r="G6" s="24" t="s">
        <v>36</v>
      </c>
      <c r="H6" s="23" t="s">
        <v>69</v>
      </c>
    </row>
    <row r="7" spans="1:8" ht="27" x14ac:dyDescent="0.2">
      <c r="A7" s="34" t="s">
        <v>71</v>
      </c>
      <c r="B7" s="29" t="s">
        <v>39</v>
      </c>
      <c r="C7" s="1" t="s">
        <v>0</v>
      </c>
      <c r="D7" s="1">
        <v>1801085</v>
      </c>
      <c r="E7" s="1" t="s">
        <v>1</v>
      </c>
      <c r="F7" s="2">
        <v>215.7</v>
      </c>
      <c r="G7" s="3">
        <f>+F7*22665</f>
        <v>4888840.5</v>
      </c>
      <c r="H7" s="7" t="s">
        <v>67</v>
      </c>
    </row>
    <row r="8" spans="1:8" ht="27" x14ac:dyDescent="0.2">
      <c r="A8" s="6" t="s">
        <v>71</v>
      </c>
      <c r="B8" s="29" t="s">
        <v>39</v>
      </c>
      <c r="C8" s="1" t="s">
        <v>0</v>
      </c>
      <c r="D8" s="1">
        <v>1801044</v>
      </c>
      <c r="E8" s="1" t="s">
        <v>2</v>
      </c>
      <c r="F8" s="2">
        <v>49.02</v>
      </c>
      <c r="G8" s="3">
        <f t="shared" ref="G8:G21" si="0">+F8*22665</f>
        <v>1111038.3</v>
      </c>
      <c r="H8" s="7" t="s">
        <v>67</v>
      </c>
    </row>
    <row r="9" spans="1:8" ht="26" x14ac:dyDescent="0.2">
      <c r="A9" s="6" t="s">
        <v>71</v>
      </c>
      <c r="B9" s="29" t="s">
        <v>39</v>
      </c>
      <c r="C9" s="1" t="s">
        <v>9</v>
      </c>
      <c r="D9" s="1">
        <v>1801363</v>
      </c>
      <c r="E9" s="1" t="s">
        <v>10</v>
      </c>
      <c r="F9" s="2">
        <v>3.75</v>
      </c>
      <c r="G9" s="3">
        <f t="shared" si="0"/>
        <v>84993.75</v>
      </c>
      <c r="H9" s="7" t="s">
        <v>67</v>
      </c>
    </row>
    <row r="10" spans="1:8" ht="27" x14ac:dyDescent="0.2">
      <c r="A10" s="6" t="s">
        <v>71</v>
      </c>
      <c r="B10" s="29" t="s">
        <v>39</v>
      </c>
      <c r="C10" s="1" t="s">
        <v>11</v>
      </c>
      <c r="D10" s="1">
        <v>1801403</v>
      </c>
      <c r="E10" s="1" t="s">
        <v>12</v>
      </c>
      <c r="F10" s="2">
        <v>58.83</v>
      </c>
      <c r="G10" s="3">
        <f t="shared" si="0"/>
        <v>1333381.95</v>
      </c>
      <c r="H10" s="7" t="s">
        <v>67</v>
      </c>
    </row>
    <row r="11" spans="1:8" ht="27" x14ac:dyDescent="0.2">
      <c r="A11" s="6" t="s">
        <v>71</v>
      </c>
      <c r="B11" s="29" t="s">
        <v>40</v>
      </c>
      <c r="C11" s="1" t="s">
        <v>5</v>
      </c>
      <c r="D11" s="1">
        <v>1801259</v>
      </c>
      <c r="E11" s="1" t="s">
        <v>7</v>
      </c>
      <c r="F11" s="2">
        <v>24.51</v>
      </c>
      <c r="G11" s="3">
        <f t="shared" si="0"/>
        <v>555519.15</v>
      </c>
      <c r="H11" s="7" t="s">
        <v>67</v>
      </c>
    </row>
    <row r="12" spans="1:8" ht="27" x14ac:dyDescent="0.2">
      <c r="A12" s="6" t="s">
        <v>71</v>
      </c>
      <c r="B12" s="29" t="s">
        <v>41</v>
      </c>
      <c r="C12" s="1" t="s">
        <v>0</v>
      </c>
      <c r="D12" s="1">
        <v>1801062</v>
      </c>
      <c r="E12" s="1" t="s">
        <v>3</v>
      </c>
      <c r="F12" s="2">
        <v>24.51</v>
      </c>
      <c r="G12" s="3">
        <f t="shared" si="0"/>
        <v>555519.15</v>
      </c>
      <c r="H12" s="7" t="s">
        <v>67</v>
      </c>
    </row>
    <row r="13" spans="1:8" x14ac:dyDescent="0.2">
      <c r="A13" s="6" t="s">
        <v>71</v>
      </c>
      <c r="B13" s="29" t="s">
        <v>42</v>
      </c>
      <c r="C13" s="1" t="s">
        <v>5</v>
      </c>
      <c r="D13" s="1">
        <v>1801240</v>
      </c>
      <c r="E13" s="1" t="s">
        <v>6</v>
      </c>
      <c r="F13" s="2">
        <v>648.58000000000004</v>
      </c>
      <c r="G13" s="3">
        <f t="shared" si="0"/>
        <v>14700065.700000001</v>
      </c>
      <c r="H13" s="7" t="s">
        <v>67</v>
      </c>
    </row>
    <row r="14" spans="1:8" x14ac:dyDescent="0.2">
      <c r="A14" s="6" t="s">
        <v>71</v>
      </c>
      <c r="B14" s="29" t="s">
        <v>42</v>
      </c>
      <c r="C14" s="1" t="s">
        <v>5</v>
      </c>
      <c r="D14" s="1">
        <v>1801386</v>
      </c>
      <c r="E14" s="1" t="s">
        <v>8</v>
      </c>
      <c r="F14" s="2">
        <v>30.88</v>
      </c>
      <c r="G14" s="3">
        <f t="shared" si="0"/>
        <v>699895.2</v>
      </c>
      <c r="H14" s="7" t="s">
        <v>67</v>
      </c>
    </row>
    <row r="15" spans="1:8" ht="27" x14ac:dyDescent="0.2">
      <c r="A15" s="6" t="s">
        <v>71</v>
      </c>
      <c r="B15" s="30" t="s">
        <v>43</v>
      </c>
      <c r="C15" s="1" t="s">
        <v>11</v>
      </c>
      <c r="D15" s="1">
        <v>1801414</v>
      </c>
      <c r="E15" s="1" t="s">
        <v>13</v>
      </c>
      <c r="F15" s="2">
        <v>26.47</v>
      </c>
      <c r="G15" s="3">
        <f t="shared" si="0"/>
        <v>599942.54999999993</v>
      </c>
      <c r="H15" s="7" t="s">
        <v>67</v>
      </c>
    </row>
    <row r="16" spans="1:8" x14ac:dyDescent="0.2">
      <c r="A16" s="6" t="s">
        <v>71</v>
      </c>
      <c r="B16" s="30" t="s">
        <v>43</v>
      </c>
      <c r="C16" s="1" t="s">
        <v>11</v>
      </c>
      <c r="D16" s="1">
        <v>1801414</v>
      </c>
      <c r="E16" s="1" t="s">
        <v>14</v>
      </c>
      <c r="F16" s="2">
        <v>323.55</v>
      </c>
      <c r="G16" s="3">
        <f t="shared" si="0"/>
        <v>7333260.75</v>
      </c>
      <c r="H16" s="7" t="s">
        <v>67</v>
      </c>
    </row>
    <row r="17" spans="1:8" ht="27" x14ac:dyDescent="0.2">
      <c r="A17" s="6" t="s">
        <v>71</v>
      </c>
      <c r="B17" s="29" t="s">
        <v>44</v>
      </c>
      <c r="C17" s="1" t="s">
        <v>11</v>
      </c>
      <c r="D17" s="1">
        <v>1801438</v>
      </c>
      <c r="E17" s="1" t="s">
        <v>30</v>
      </c>
      <c r="F17" s="2">
        <v>429.15</v>
      </c>
      <c r="G17" s="3">
        <f t="shared" si="0"/>
        <v>9726684.75</v>
      </c>
      <c r="H17" s="7" t="s">
        <v>67</v>
      </c>
    </row>
    <row r="18" spans="1:8" x14ac:dyDescent="0.2">
      <c r="A18" s="6" t="s">
        <v>71</v>
      </c>
      <c r="B18" s="29" t="s">
        <v>44</v>
      </c>
      <c r="C18" s="1" t="s">
        <v>11</v>
      </c>
      <c r="D18" s="1">
        <v>1801438</v>
      </c>
      <c r="E18" s="1" t="s">
        <v>31</v>
      </c>
      <c r="F18" s="2">
        <v>564.75</v>
      </c>
      <c r="G18" s="3">
        <f t="shared" si="0"/>
        <v>12800058.75</v>
      </c>
      <c r="H18" s="7" t="s">
        <v>67</v>
      </c>
    </row>
    <row r="19" spans="1:8" x14ac:dyDescent="0.2">
      <c r="A19" s="6" t="s">
        <v>71</v>
      </c>
      <c r="B19" s="31" t="s">
        <v>37</v>
      </c>
      <c r="C19" s="1" t="s">
        <v>11</v>
      </c>
      <c r="D19" s="1">
        <v>1801458</v>
      </c>
      <c r="E19" s="1" t="s">
        <v>32</v>
      </c>
      <c r="F19" s="2">
        <v>2316.61</v>
      </c>
      <c r="G19" s="3">
        <f t="shared" si="0"/>
        <v>52505965.650000006</v>
      </c>
      <c r="H19" s="7" t="s">
        <v>107</v>
      </c>
    </row>
    <row r="20" spans="1:8" x14ac:dyDescent="0.2">
      <c r="A20" s="6" t="s">
        <v>71</v>
      </c>
      <c r="B20" s="31" t="s">
        <v>38</v>
      </c>
      <c r="C20" s="1" t="s">
        <v>11</v>
      </c>
      <c r="D20" s="1">
        <v>1801458</v>
      </c>
      <c r="E20" s="1" t="s">
        <v>33</v>
      </c>
      <c r="F20" s="2">
        <v>507.1</v>
      </c>
      <c r="G20" s="3">
        <f t="shared" ref="G20" si="1">+F20*22665</f>
        <v>11493421.5</v>
      </c>
      <c r="H20" s="7" t="s">
        <v>107</v>
      </c>
    </row>
    <row r="21" spans="1:8" x14ac:dyDescent="0.2">
      <c r="A21" s="6" t="s">
        <v>71</v>
      </c>
      <c r="B21" s="31" t="s">
        <v>45</v>
      </c>
      <c r="C21" s="4">
        <v>43131</v>
      </c>
      <c r="D21" s="1">
        <v>1801460</v>
      </c>
      <c r="E21" s="1" t="s">
        <v>46</v>
      </c>
      <c r="F21" s="2">
        <v>148.62</v>
      </c>
      <c r="G21" s="3">
        <f t="shared" si="0"/>
        <v>3368472.3000000003</v>
      </c>
      <c r="H21" s="7" t="s">
        <v>107</v>
      </c>
    </row>
    <row r="22" spans="1:8" x14ac:dyDescent="0.2">
      <c r="A22" s="6" t="s">
        <v>72</v>
      </c>
      <c r="B22" s="30" t="s">
        <v>75</v>
      </c>
      <c r="C22" s="1" t="s">
        <v>76</v>
      </c>
      <c r="D22" s="1">
        <v>1802055</v>
      </c>
      <c r="E22" s="1" t="s">
        <v>77</v>
      </c>
      <c r="F22" s="2">
        <v>24.5</v>
      </c>
      <c r="G22" s="3">
        <f>+F22*22675</f>
        <v>555537.5</v>
      </c>
      <c r="H22" s="7" t="s">
        <v>105</v>
      </c>
    </row>
    <row r="23" spans="1:8" x14ac:dyDescent="0.2">
      <c r="A23" s="6" t="s">
        <v>72</v>
      </c>
      <c r="B23" s="31" t="s">
        <v>37</v>
      </c>
      <c r="C23" s="1" t="s">
        <v>78</v>
      </c>
      <c r="D23" s="1">
        <v>1802467</v>
      </c>
      <c r="E23" s="1" t="s">
        <v>79</v>
      </c>
      <c r="F23" s="2">
        <v>2952.13</v>
      </c>
      <c r="G23" s="3">
        <f t="shared" ref="G23:G26" si="2">+F23*22675</f>
        <v>66939547.75</v>
      </c>
      <c r="H23" s="7" t="s">
        <v>107</v>
      </c>
    </row>
    <row r="24" spans="1:8" x14ac:dyDescent="0.2">
      <c r="A24" s="6" t="s">
        <v>72</v>
      </c>
      <c r="B24" s="31" t="s">
        <v>38</v>
      </c>
      <c r="C24" s="1" t="s">
        <v>78</v>
      </c>
      <c r="D24" s="1">
        <v>1802384</v>
      </c>
      <c r="E24" s="1" t="s">
        <v>80</v>
      </c>
      <c r="F24" s="2">
        <v>36.724277839029767</v>
      </c>
      <c r="G24" s="3">
        <f t="shared" si="2"/>
        <v>832723</v>
      </c>
      <c r="H24" s="7" t="s">
        <v>107</v>
      </c>
    </row>
    <row r="25" spans="1:8" x14ac:dyDescent="0.2">
      <c r="A25" s="6" t="s">
        <v>72</v>
      </c>
      <c r="B25" s="31" t="s">
        <v>38</v>
      </c>
      <c r="C25" s="1" t="s">
        <v>78</v>
      </c>
      <c r="D25" s="1">
        <v>1802384</v>
      </c>
      <c r="E25" s="1" t="s">
        <v>81</v>
      </c>
      <c r="F25" s="2">
        <v>152.9</v>
      </c>
      <c r="G25" s="3">
        <f t="shared" si="2"/>
        <v>3467007.5</v>
      </c>
      <c r="H25" s="7" t="s">
        <v>107</v>
      </c>
    </row>
    <row r="26" spans="1:8" x14ac:dyDescent="0.2">
      <c r="A26" s="6" t="s">
        <v>72</v>
      </c>
      <c r="B26" s="31" t="s">
        <v>45</v>
      </c>
      <c r="C26" s="1" t="s">
        <v>78</v>
      </c>
      <c r="D26" s="1">
        <v>1802472</v>
      </c>
      <c r="E26" s="1" t="s">
        <v>82</v>
      </c>
      <c r="F26" s="2">
        <v>163.41999999999999</v>
      </c>
      <c r="G26" s="3">
        <f t="shared" si="2"/>
        <v>3705548.4999999995</v>
      </c>
      <c r="H26" s="7" t="s">
        <v>107</v>
      </c>
    </row>
    <row r="27" spans="1:8" ht="27" x14ac:dyDescent="0.2">
      <c r="A27" s="6" t="s">
        <v>73</v>
      </c>
      <c r="B27" s="29" t="s">
        <v>83</v>
      </c>
      <c r="C27" s="1" t="s">
        <v>84</v>
      </c>
      <c r="D27" s="1">
        <v>1803146</v>
      </c>
      <c r="E27" s="1" t="s">
        <v>85</v>
      </c>
      <c r="F27" s="2">
        <v>48.92</v>
      </c>
      <c r="G27" s="3">
        <f>+F27*22715</f>
        <v>1111217.8</v>
      </c>
      <c r="H27" s="7" t="s">
        <v>67</v>
      </c>
    </row>
    <row r="28" spans="1:8" ht="27" x14ac:dyDescent="0.2">
      <c r="A28" s="6" t="s">
        <v>73</v>
      </c>
      <c r="B28" s="29" t="s">
        <v>83</v>
      </c>
      <c r="C28" s="1" t="s">
        <v>84</v>
      </c>
      <c r="D28" s="1">
        <v>1803177</v>
      </c>
      <c r="E28" s="1" t="s">
        <v>86</v>
      </c>
      <c r="F28" s="2">
        <v>266.58999999999997</v>
      </c>
      <c r="G28" s="3">
        <f t="shared" ref="G28:G36" si="3">+F28*22715</f>
        <v>6055591.8499999996</v>
      </c>
      <c r="H28" s="7" t="s">
        <v>67</v>
      </c>
    </row>
    <row r="29" spans="1:8" ht="27" x14ac:dyDescent="0.2">
      <c r="A29" s="6" t="s">
        <v>73</v>
      </c>
      <c r="B29" s="29" t="s">
        <v>83</v>
      </c>
      <c r="C29" s="1" t="s">
        <v>87</v>
      </c>
      <c r="D29" s="1">
        <v>1803329</v>
      </c>
      <c r="E29" s="1" t="s">
        <v>88</v>
      </c>
      <c r="F29" s="2">
        <v>4.4000000000000004</v>
      </c>
      <c r="G29" s="3">
        <f t="shared" si="3"/>
        <v>99946.000000000015</v>
      </c>
      <c r="H29" s="7" t="s">
        <v>67</v>
      </c>
    </row>
    <row r="30" spans="1:8" x14ac:dyDescent="0.2">
      <c r="A30" s="6" t="s">
        <v>73</v>
      </c>
      <c r="B30" s="29" t="s">
        <v>89</v>
      </c>
      <c r="C30" s="1" t="s">
        <v>90</v>
      </c>
      <c r="D30" s="1">
        <v>1803075</v>
      </c>
      <c r="E30" s="1" t="s">
        <v>91</v>
      </c>
      <c r="F30" s="2">
        <f>+G30/22715</f>
        <v>1016.9491525423729</v>
      </c>
      <c r="G30" s="3">
        <v>23100000</v>
      </c>
      <c r="H30" s="7" t="s">
        <v>64</v>
      </c>
    </row>
    <row r="31" spans="1:8" ht="26" x14ac:dyDescent="0.2">
      <c r="A31" s="6" t="s">
        <v>73</v>
      </c>
      <c r="B31" s="29" t="s">
        <v>92</v>
      </c>
      <c r="C31" s="1" t="s">
        <v>93</v>
      </c>
      <c r="D31" s="1">
        <v>1803363</v>
      </c>
      <c r="E31" s="1" t="s">
        <v>94</v>
      </c>
      <c r="F31" s="2">
        <v>244.58</v>
      </c>
      <c r="G31" s="3">
        <f t="shared" si="3"/>
        <v>5555634.7000000002</v>
      </c>
      <c r="H31" s="7" t="s">
        <v>67</v>
      </c>
    </row>
    <row r="32" spans="1:8" ht="27" x14ac:dyDescent="0.2">
      <c r="A32" s="6" t="s">
        <v>73</v>
      </c>
      <c r="B32" s="29" t="s">
        <v>95</v>
      </c>
      <c r="C32" s="1" t="s">
        <v>87</v>
      </c>
      <c r="D32" s="1">
        <v>1803320</v>
      </c>
      <c r="E32" s="1" t="s">
        <v>96</v>
      </c>
      <c r="F32" s="2">
        <v>22.01</v>
      </c>
      <c r="G32" s="3">
        <f t="shared" si="3"/>
        <v>499957.15</v>
      </c>
      <c r="H32" s="7" t="s">
        <v>67</v>
      </c>
    </row>
    <row r="33" spans="1:8" x14ac:dyDescent="0.2">
      <c r="A33" s="6" t="s">
        <v>73</v>
      </c>
      <c r="B33" s="29" t="s">
        <v>97</v>
      </c>
      <c r="C33" s="1" t="s">
        <v>93</v>
      </c>
      <c r="D33" s="1">
        <v>1803360</v>
      </c>
      <c r="E33" s="1" t="s">
        <v>98</v>
      </c>
      <c r="F33" s="2">
        <v>4147.59</v>
      </c>
      <c r="G33" s="3">
        <f t="shared" si="3"/>
        <v>94212506.850000009</v>
      </c>
      <c r="H33" s="7" t="s">
        <v>107</v>
      </c>
    </row>
    <row r="34" spans="1:8" x14ac:dyDescent="0.2">
      <c r="A34" s="6" t="s">
        <v>73</v>
      </c>
      <c r="B34" s="32" t="s">
        <v>99</v>
      </c>
      <c r="C34" s="1" t="s">
        <v>93</v>
      </c>
      <c r="D34" s="1">
        <v>1803360</v>
      </c>
      <c r="E34" s="1" t="s">
        <v>100</v>
      </c>
      <c r="F34" s="2">
        <v>254.84</v>
      </c>
      <c r="G34" s="3">
        <f t="shared" si="3"/>
        <v>5788690.5999999996</v>
      </c>
      <c r="H34" s="7" t="s">
        <v>107</v>
      </c>
    </row>
    <row r="35" spans="1:8" x14ac:dyDescent="0.2">
      <c r="A35" s="6" t="s">
        <v>73</v>
      </c>
      <c r="B35" s="32" t="s">
        <v>101</v>
      </c>
      <c r="C35" s="1" t="s">
        <v>93</v>
      </c>
      <c r="D35" s="1">
        <v>1803360</v>
      </c>
      <c r="E35" s="1" t="s">
        <v>102</v>
      </c>
      <c r="F35" s="2">
        <v>231.71</v>
      </c>
      <c r="G35" s="3">
        <f t="shared" si="3"/>
        <v>5263292.6500000004</v>
      </c>
      <c r="H35" s="7" t="s">
        <v>107</v>
      </c>
    </row>
    <row r="36" spans="1:8" x14ac:dyDescent="0.2">
      <c r="A36" s="6" t="s">
        <v>73</v>
      </c>
      <c r="B36" s="32" t="s">
        <v>101</v>
      </c>
      <c r="C36" s="1" t="s">
        <v>93</v>
      </c>
      <c r="D36" s="1">
        <v>1803360</v>
      </c>
      <c r="E36" s="1" t="s">
        <v>103</v>
      </c>
      <c r="F36" s="2">
        <v>171.51</v>
      </c>
      <c r="G36" s="3">
        <f t="shared" si="3"/>
        <v>3895849.65</v>
      </c>
      <c r="H36" s="7" t="s">
        <v>107</v>
      </c>
    </row>
    <row r="37" spans="1:8" ht="26" x14ac:dyDescent="0.2">
      <c r="A37" s="6" t="s">
        <v>161</v>
      </c>
      <c r="B37" s="32" t="s">
        <v>172</v>
      </c>
      <c r="C37" s="1" t="s">
        <v>173</v>
      </c>
      <c r="D37" s="1">
        <v>1804380</v>
      </c>
      <c r="E37" s="1" t="s">
        <v>174</v>
      </c>
      <c r="F37" s="2">
        <v>6.59</v>
      </c>
      <c r="G37" s="3">
        <v>149922.5</v>
      </c>
      <c r="H37" s="7" t="s">
        <v>67</v>
      </c>
    </row>
    <row r="38" spans="1:8" ht="27" x14ac:dyDescent="0.2">
      <c r="A38" s="6" t="s">
        <v>161</v>
      </c>
      <c r="B38" s="32" t="s">
        <v>172</v>
      </c>
      <c r="C38" s="1" t="s">
        <v>175</v>
      </c>
      <c r="D38" s="1">
        <v>1804078</v>
      </c>
      <c r="E38" s="1" t="s">
        <v>176</v>
      </c>
      <c r="F38" s="2">
        <v>122.1</v>
      </c>
      <c r="G38" s="3">
        <v>2777775</v>
      </c>
      <c r="H38" s="7" t="s">
        <v>67</v>
      </c>
    </row>
    <row r="39" spans="1:8" ht="27" x14ac:dyDescent="0.2">
      <c r="A39" s="6" t="s">
        <v>161</v>
      </c>
      <c r="B39" s="32" t="s">
        <v>177</v>
      </c>
      <c r="C39" s="1" t="s">
        <v>178</v>
      </c>
      <c r="D39" s="1">
        <v>1804257</v>
      </c>
      <c r="E39" s="1" t="s">
        <v>179</v>
      </c>
      <c r="F39" s="2">
        <v>39.340000000000003</v>
      </c>
      <c r="G39" s="3">
        <v>894985.00000000012</v>
      </c>
      <c r="H39" s="7" t="s">
        <v>67</v>
      </c>
    </row>
    <row r="40" spans="1:8" ht="27" x14ac:dyDescent="0.2">
      <c r="A40" s="6" t="s">
        <v>161</v>
      </c>
      <c r="B40" s="32" t="s">
        <v>177</v>
      </c>
      <c r="C40" s="1" t="s">
        <v>178</v>
      </c>
      <c r="D40" s="1">
        <v>1804284</v>
      </c>
      <c r="E40" s="1" t="s">
        <v>180</v>
      </c>
      <c r="F40" s="2">
        <v>473.75</v>
      </c>
      <c r="G40" s="3">
        <v>10777812.5</v>
      </c>
      <c r="H40" s="7" t="s">
        <v>67</v>
      </c>
    </row>
    <row r="41" spans="1:8" x14ac:dyDescent="0.2">
      <c r="A41" s="6" t="s">
        <v>161</v>
      </c>
      <c r="B41" s="32" t="s">
        <v>37</v>
      </c>
      <c r="C41" s="1" t="s">
        <v>171</v>
      </c>
      <c r="D41" s="1">
        <v>1804444</v>
      </c>
      <c r="E41" s="1" t="s">
        <v>181</v>
      </c>
      <c r="F41" s="2">
        <v>3597.08</v>
      </c>
      <c r="G41" s="3">
        <v>81833570</v>
      </c>
      <c r="H41" s="7" t="s">
        <v>107</v>
      </c>
    </row>
    <row r="42" spans="1:8" x14ac:dyDescent="0.2">
      <c r="A42" s="6" t="s">
        <v>161</v>
      </c>
      <c r="B42" s="32" t="s">
        <v>38</v>
      </c>
      <c r="C42" s="1" t="s">
        <v>171</v>
      </c>
      <c r="D42" s="1">
        <v>1804444</v>
      </c>
      <c r="E42" s="1" t="s">
        <v>182</v>
      </c>
      <c r="F42" s="2">
        <v>557.75</v>
      </c>
      <c r="G42" s="3">
        <v>12688812.5</v>
      </c>
      <c r="H42" s="7" t="s">
        <v>107</v>
      </c>
    </row>
    <row r="43" spans="1:8" x14ac:dyDescent="0.2">
      <c r="A43" s="6" t="s">
        <v>161</v>
      </c>
      <c r="B43" s="32" t="s">
        <v>101</v>
      </c>
      <c r="C43" s="1" t="s">
        <v>171</v>
      </c>
      <c r="D43" s="1">
        <v>1804445</v>
      </c>
      <c r="E43" s="1" t="s">
        <v>183</v>
      </c>
      <c r="F43" s="2">
        <v>218.68</v>
      </c>
      <c r="G43" s="3">
        <v>4974970</v>
      </c>
      <c r="H43" s="7" t="s">
        <v>107</v>
      </c>
    </row>
    <row r="44" spans="1:8" x14ac:dyDescent="0.2">
      <c r="A44" s="35"/>
      <c r="B44" s="32"/>
      <c r="C44" s="1"/>
      <c r="D44" s="1"/>
      <c r="E44" s="1"/>
      <c r="F44" s="2"/>
      <c r="G44" s="3"/>
    </row>
    <row r="45" spans="1:8" x14ac:dyDescent="0.2">
      <c r="A45" s="35"/>
      <c r="B45" s="32"/>
      <c r="C45" s="1"/>
      <c r="D45" s="1"/>
      <c r="E45" s="1"/>
      <c r="F45" s="2"/>
      <c r="G45" s="3"/>
    </row>
    <row r="46" spans="1:8" x14ac:dyDescent="0.2">
      <c r="A46" s="35"/>
      <c r="B46" s="32"/>
      <c r="C46" s="1"/>
      <c r="D46" s="1"/>
      <c r="E46" s="1"/>
      <c r="F46" s="2"/>
      <c r="G46" s="3"/>
    </row>
    <row r="47" spans="1:8" x14ac:dyDescent="0.2">
      <c r="A47" s="35"/>
      <c r="B47" s="32"/>
      <c r="C47" s="1"/>
      <c r="D47" s="1"/>
      <c r="E47" s="1"/>
      <c r="F47" s="2"/>
      <c r="G47" s="3"/>
    </row>
    <row r="48" spans="1:8" x14ac:dyDescent="0.2">
      <c r="A48" s="35"/>
      <c r="B48" s="32"/>
      <c r="C48" s="1"/>
      <c r="D48" s="1"/>
      <c r="E48" s="1"/>
      <c r="F48" s="2"/>
      <c r="G48" s="3"/>
    </row>
    <row r="49" spans="1:7" x14ac:dyDescent="0.2">
      <c r="A49" s="35"/>
      <c r="B49" s="32"/>
      <c r="C49" s="1"/>
      <c r="D49" s="1"/>
      <c r="E49" s="1"/>
      <c r="F49" s="2"/>
      <c r="G49" s="3"/>
    </row>
    <row r="50" spans="1:7" x14ac:dyDescent="0.2">
      <c r="A50" s="35"/>
      <c r="B50" s="32"/>
      <c r="C50" s="1"/>
      <c r="D50" s="1"/>
      <c r="E50" s="1"/>
      <c r="F50" s="2"/>
      <c r="G50" s="3"/>
    </row>
    <row r="51" spans="1:7" x14ac:dyDescent="0.2">
      <c r="A51" s="35"/>
      <c r="B51" s="32"/>
      <c r="C51" s="1"/>
      <c r="D51" s="1"/>
      <c r="E51" s="1"/>
      <c r="F51" s="2"/>
      <c r="G51" s="3"/>
    </row>
  </sheetData>
  <autoFilter ref="A6:H46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6" topLeftCell="A37" activePane="bottomLeft" state="frozen"/>
      <selection pane="bottomLeft" activeCell="C45" sqref="C45:D45"/>
    </sheetView>
  </sheetViews>
  <sheetFormatPr baseColWidth="10" defaultColWidth="8.83203125" defaultRowHeight="14" x14ac:dyDescent="0.2"/>
  <cols>
    <col min="1" max="1" width="9.1640625" style="26" bestFit="1" customWidth="1"/>
    <col min="2" max="2" width="26.83203125" style="66" bestFit="1" customWidth="1"/>
    <col min="3" max="3" width="12" style="26" customWidth="1"/>
    <col min="4" max="4" width="10.5" style="26" customWidth="1"/>
    <col min="5" max="5" width="86.83203125" style="26" customWidth="1"/>
    <col min="6" max="6" width="11.5" style="62" bestFit="1" customWidth="1"/>
    <col min="7" max="7" width="14.33203125" style="27" customWidth="1"/>
    <col min="8" max="8" width="7.33203125" style="26" bestFit="1" customWidth="1"/>
    <col min="9" max="16384" width="8.83203125" style="26"/>
  </cols>
  <sheetData>
    <row r="1" spans="1:8" s="37" customFormat="1" ht="13" x14ac:dyDescent="0.15">
      <c r="A1" s="36"/>
      <c r="B1" s="36"/>
      <c r="C1" s="43" t="s">
        <v>113</v>
      </c>
      <c r="D1" s="44"/>
      <c r="E1" s="44"/>
      <c r="F1" s="57"/>
      <c r="G1" s="44"/>
      <c r="H1" s="44" t="s">
        <v>114</v>
      </c>
    </row>
    <row r="2" spans="1:8" s="37" customFormat="1" ht="12.75" customHeight="1" x14ac:dyDescent="0.25">
      <c r="A2" s="36"/>
      <c r="B2" s="36"/>
      <c r="C2" s="90" t="s">
        <v>115</v>
      </c>
      <c r="D2" s="90"/>
      <c r="E2" s="48"/>
      <c r="F2" s="63"/>
      <c r="G2" s="48"/>
      <c r="H2" s="48"/>
    </row>
    <row r="3" spans="1:8" s="37" customFormat="1" ht="12.75" customHeight="1" x14ac:dyDescent="0.25">
      <c r="A3" s="38"/>
      <c r="B3" s="38"/>
      <c r="C3" s="90"/>
      <c r="D3" s="90"/>
      <c r="E3" s="48"/>
      <c r="F3" s="63"/>
      <c r="G3" s="48"/>
      <c r="H3" s="48"/>
    </row>
    <row r="4" spans="1:8" s="42" customFormat="1" ht="25.5" customHeight="1" x14ac:dyDescent="0.2">
      <c r="A4" s="40"/>
      <c r="B4" s="65"/>
      <c r="C4" s="49" t="s">
        <v>134</v>
      </c>
      <c r="D4" s="49"/>
      <c r="E4" s="49"/>
      <c r="F4" s="58"/>
      <c r="G4" s="49"/>
      <c r="H4" s="49"/>
    </row>
    <row r="5" spans="1:8" s="18" customFormat="1" ht="12.75" customHeight="1" x14ac:dyDescent="0.15">
      <c r="A5" s="19"/>
      <c r="B5" s="28"/>
      <c r="C5" s="19"/>
      <c r="D5" s="19"/>
      <c r="E5" s="52" t="s">
        <v>34</v>
      </c>
      <c r="F5" s="59">
        <f>+SUBTOTAL(9,F7:F1048576)</f>
        <v>70300.765934065916</v>
      </c>
      <c r="G5" s="54">
        <f>+SUBTOTAL(9,G7:G1048576)</f>
        <v>1595482401.45</v>
      </c>
      <c r="H5" s="20"/>
    </row>
    <row r="6" spans="1:8" s="25" customFormat="1" ht="31.5" customHeight="1" x14ac:dyDescent="0.2">
      <c r="A6" s="21" t="s">
        <v>70</v>
      </c>
      <c r="B6" s="22" t="s">
        <v>108</v>
      </c>
      <c r="C6" s="22" t="s">
        <v>109</v>
      </c>
      <c r="D6" s="22" t="s">
        <v>110</v>
      </c>
      <c r="E6" s="22" t="s">
        <v>111</v>
      </c>
      <c r="F6" s="60" t="s">
        <v>35</v>
      </c>
      <c r="G6" s="24" t="s">
        <v>36</v>
      </c>
      <c r="H6" s="23" t="s">
        <v>69</v>
      </c>
    </row>
    <row r="7" spans="1:8" x14ac:dyDescent="0.2">
      <c r="A7" s="34" t="s">
        <v>71</v>
      </c>
      <c r="B7" s="29" t="s">
        <v>135</v>
      </c>
      <c r="C7" s="1" t="s">
        <v>4</v>
      </c>
      <c r="D7" s="1">
        <v>1801122</v>
      </c>
      <c r="E7" s="1" t="s">
        <v>124</v>
      </c>
      <c r="F7" s="61">
        <v>490.23</v>
      </c>
      <c r="G7" s="3">
        <v>11111063</v>
      </c>
      <c r="H7" s="7" t="s">
        <v>121</v>
      </c>
    </row>
    <row r="8" spans="1:8" x14ac:dyDescent="0.2">
      <c r="A8" s="34" t="s">
        <v>71</v>
      </c>
      <c r="B8" s="29" t="s">
        <v>135</v>
      </c>
      <c r="C8" s="1" t="s">
        <v>47</v>
      </c>
      <c r="D8" s="1">
        <v>1801015</v>
      </c>
      <c r="E8" s="1" t="s">
        <v>125</v>
      </c>
      <c r="F8" s="61">
        <v>294.14</v>
      </c>
      <c r="G8" s="3">
        <v>6666683</v>
      </c>
      <c r="H8" s="7" t="s">
        <v>121</v>
      </c>
    </row>
    <row r="9" spans="1:8" ht="27" x14ac:dyDescent="0.2">
      <c r="A9" s="34" t="s">
        <v>71</v>
      </c>
      <c r="B9" s="29" t="s">
        <v>136</v>
      </c>
      <c r="C9" s="1" t="s">
        <v>11</v>
      </c>
      <c r="D9" s="1">
        <v>1801436</v>
      </c>
      <c r="E9" s="1" t="s">
        <v>17</v>
      </c>
      <c r="F9" s="61">
        <v>30.88</v>
      </c>
      <c r="G9" s="3">
        <v>699895</v>
      </c>
      <c r="H9" s="7" t="s">
        <v>121</v>
      </c>
    </row>
    <row r="10" spans="1:8" ht="27" x14ac:dyDescent="0.2">
      <c r="A10" s="34" t="s">
        <v>71</v>
      </c>
      <c r="B10" s="29" t="s">
        <v>136</v>
      </c>
      <c r="C10" s="1" t="s">
        <v>11</v>
      </c>
      <c r="D10" s="1">
        <v>1801436</v>
      </c>
      <c r="E10" s="1" t="s">
        <v>16</v>
      </c>
      <c r="F10" s="61">
        <v>39.93</v>
      </c>
      <c r="G10" s="3">
        <v>905013</v>
      </c>
      <c r="H10" s="7" t="s">
        <v>121</v>
      </c>
    </row>
    <row r="11" spans="1:8" ht="27" x14ac:dyDescent="0.2">
      <c r="A11" s="34" t="s">
        <v>71</v>
      </c>
      <c r="B11" s="29" t="s">
        <v>136</v>
      </c>
      <c r="C11" s="1" t="s">
        <v>11</v>
      </c>
      <c r="D11" s="1">
        <v>1801436</v>
      </c>
      <c r="E11" s="1" t="s">
        <v>15</v>
      </c>
      <c r="F11" s="61">
        <v>171.58</v>
      </c>
      <c r="G11" s="3">
        <v>3888861</v>
      </c>
      <c r="H11" s="7" t="s">
        <v>121</v>
      </c>
    </row>
    <row r="12" spans="1:8" ht="27" x14ac:dyDescent="0.2">
      <c r="A12" s="34" t="s">
        <v>71</v>
      </c>
      <c r="B12" s="29" t="s">
        <v>136</v>
      </c>
      <c r="C12" s="1" t="s">
        <v>11</v>
      </c>
      <c r="D12" s="1">
        <v>1801436</v>
      </c>
      <c r="E12" s="1" t="s">
        <v>18</v>
      </c>
      <c r="F12" s="61">
        <v>72.8</v>
      </c>
      <c r="G12" s="3">
        <v>1650012</v>
      </c>
      <c r="H12" s="7" t="s">
        <v>121</v>
      </c>
    </row>
    <row r="13" spans="1:8" ht="27" x14ac:dyDescent="0.2">
      <c r="A13" s="34" t="s">
        <v>71</v>
      </c>
      <c r="B13" s="29" t="s">
        <v>136</v>
      </c>
      <c r="C13" s="1" t="s">
        <v>11</v>
      </c>
      <c r="D13" s="1">
        <v>1801437</v>
      </c>
      <c r="E13" s="1" t="s">
        <v>29</v>
      </c>
      <c r="F13" s="61">
        <v>22.06</v>
      </c>
      <c r="G13" s="3">
        <v>499990</v>
      </c>
      <c r="H13" s="7" t="s">
        <v>121</v>
      </c>
    </row>
    <row r="14" spans="1:8" ht="27" x14ac:dyDescent="0.2">
      <c r="A14" s="34" t="s">
        <v>71</v>
      </c>
      <c r="B14" s="29" t="s">
        <v>136</v>
      </c>
      <c r="C14" s="1" t="s">
        <v>11</v>
      </c>
      <c r="D14" s="1">
        <v>1801437</v>
      </c>
      <c r="E14" s="1" t="s">
        <v>19</v>
      </c>
      <c r="F14" s="61">
        <v>44.12</v>
      </c>
      <c r="G14" s="3">
        <v>999980</v>
      </c>
      <c r="H14" s="7" t="s">
        <v>121</v>
      </c>
    </row>
    <row r="15" spans="1:8" ht="27" x14ac:dyDescent="0.2">
      <c r="A15" s="34" t="s">
        <v>71</v>
      </c>
      <c r="B15" s="29" t="s">
        <v>136</v>
      </c>
      <c r="C15" s="1" t="s">
        <v>11</v>
      </c>
      <c r="D15" s="1">
        <v>1801437</v>
      </c>
      <c r="E15" s="1" t="s">
        <v>20</v>
      </c>
      <c r="F15" s="61">
        <v>22.06</v>
      </c>
      <c r="G15" s="3">
        <v>499990</v>
      </c>
      <c r="H15" s="7" t="s">
        <v>121</v>
      </c>
    </row>
    <row r="16" spans="1:8" ht="27" x14ac:dyDescent="0.2">
      <c r="A16" s="34" t="s">
        <v>71</v>
      </c>
      <c r="B16" s="29" t="s">
        <v>136</v>
      </c>
      <c r="C16" s="1" t="s">
        <v>11</v>
      </c>
      <c r="D16" s="1">
        <v>1801437</v>
      </c>
      <c r="E16" s="1" t="s">
        <v>21</v>
      </c>
      <c r="F16" s="61">
        <v>44.12</v>
      </c>
      <c r="G16" s="3">
        <v>999980</v>
      </c>
      <c r="H16" s="7" t="s">
        <v>121</v>
      </c>
    </row>
    <row r="17" spans="1:8" ht="27" x14ac:dyDescent="0.2">
      <c r="A17" s="34" t="s">
        <v>71</v>
      </c>
      <c r="B17" s="29" t="s">
        <v>136</v>
      </c>
      <c r="C17" s="1" t="s">
        <v>11</v>
      </c>
      <c r="D17" s="1">
        <v>1801437</v>
      </c>
      <c r="E17" s="1" t="s">
        <v>22</v>
      </c>
      <c r="F17" s="61">
        <v>22.06</v>
      </c>
      <c r="G17" s="3">
        <v>499990</v>
      </c>
      <c r="H17" s="7" t="s">
        <v>121</v>
      </c>
    </row>
    <row r="18" spans="1:8" ht="27" x14ac:dyDescent="0.2">
      <c r="A18" s="34" t="s">
        <v>71</v>
      </c>
      <c r="B18" s="29" t="s">
        <v>136</v>
      </c>
      <c r="C18" s="1" t="s">
        <v>11</v>
      </c>
      <c r="D18" s="1">
        <v>1801437</v>
      </c>
      <c r="E18" s="1" t="s">
        <v>23</v>
      </c>
      <c r="F18" s="61">
        <v>22.06</v>
      </c>
      <c r="G18" s="3">
        <v>499990</v>
      </c>
      <c r="H18" s="7" t="s">
        <v>121</v>
      </c>
    </row>
    <row r="19" spans="1:8" ht="27" x14ac:dyDescent="0.2">
      <c r="A19" s="34" t="s">
        <v>71</v>
      </c>
      <c r="B19" s="29" t="s">
        <v>136</v>
      </c>
      <c r="C19" s="1" t="s">
        <v>11</v>
      </c>
      <c r="D19" s="1">
        <v>1801437</v>
      </c>
      <c r="E19" s="1" t="s">
        <v>24</v>
      </c>
      <c r="F19" s="61">
        <v>22.06</v>
      </c>
      <c r="G19" s="3">
        <v>499990</v>
      </c>
      <c r="H19" s="7" t="s">
        <v>121</v>
      </c>
    </row>
    <row r="20" spans="1:8" ht="27" x14ac:dyDescent="0.2">
      <c r="A20" s="34" t="s">
        <v>71</v>
      </c>
      <c r="B20" s="29" t="s">
        <v>136</v>
      </c>
      <c r="C20" s="1" t="s">
        <v>11</v>
      </c>
      <c r="D20" s="1">
        <v>1801437</v>
      </c>
      <c r="E20" s="1" t="s">
        <v>25</v>
      </c>
      <c r="F20" s="61">
        <v>22.06</v>
      </c>
      <c r="G20" s="3">
        <v>499990</v>
      </c>
      <c r="H20" s="7" t="s">
        <v>121</v>
      </c>
    </row>
    <row r="21" spans="1:8" ht="27" x14ac:dyDescent="0.2">
      <c r="A21" s="34" t="s">
        <v>71</v>
      </c>
      <c r="B21" s="29" t="s">
        <v>136</v>
      </c>
      <c r="C21" s="4" t="s">
        <v>11</v>
      </c>
      <c r="D21" s="1">
        <v>1801437</v>
      </c>
      <c r="E21" s="1" t="s">
        <v>26</v>
      </c>
      <c r="F21" s="61">
        <v>22.06</v>
      </c>
      <c r="G21" s="3">
        <v>499990</v>
      </c>
      <c r="H21" s="7" t="s">
        <v>121</v>
      </c>
    </row>
    <row r="22" spans="1:8" ht="27" x14ac:dyDescent="0.2">
      <c r="A22" s="34" t="s">
        <v>71</v>
      </c>
      <c r="B22" s="29" t="s">
        <v>136</v>
      </c>
      <c r="C22" s="1" t="s">
        <v>11</v>
      </c>
      <c r="D22" s="1">
        <v>1801437</v>
      </c>
      <c r="E22" s="1" t="s">
        <v>27</v>
      </c>
      <c r="F22" s="61">
        <v>22.06</v>
      </c>
      <c r="G22" s="3">
        <v>499990</v>
      </c>
      <c r="H22" s="7" t="s">
        <v>121</v>
      </c>
    </row>
    <row r="23" spans="1:8" ht="27" x14ac:dyDescent="0.2">
      <c r="A23" s="34" t="s">
        <v>71</v>
      </c>
      <c r="B23" s="29" t="s">
        <v>136</v>
      </c>
      <c r="C23" s="1" t="s">
        <v>11</v>
      </c>
      <c r="D23" s="1">
        <v>1801437</v>
      </c>
      <c r="E23" s="1" t="s">
        <v>28</v>
      </c>
      <c r="F23" s="61">
        <v>44.12</v>
      </c>
      <c r="G23" s="3">
        <v>999980</v>
      </c>
      <c r="H23" s="7" t="s">
        <v>121</v>
      </c>
    </row>
    <row r="24" spans="1:8" x14ac:dyDescent="0.2">
      <c r="A24" s="6" t="s">
        <v>72</v>
      </c>
      <c r="B24" s="29" t="s">
        <v>136</v>
      </c>
      <c r="C24" s="1" t="s">
        <v>76</v>
      </c>
      <c r="D24" s="1">
        <v>1802140</v>
      </c>
      <c r="E24" s="1" t="s">
        <v>126</v>
      </c>
      <c r="F24" s="61">
        <v>405.73</v>
      </c>
      <c r="G24" s="3">
        <v>9199928</v>
      </c>
      <c r="H24" s="7" t="s">
        <v>121</v>
      </c>
    </row>
    <row r="25" spans="1:8" ht="27" x14ac:dyDescent="0.2">
      <c r="A25" s="6" t="s">
        <v>72</v>
      </c>
      <c r="B25" s="29" t="s">
        <v>136</v>
      </c>
      <c r="C25" s="1" t="s">
        <v>76</v>
      </c>
      <c r="D25" s="1">
        <v>1802096</v>
      </c>
      <c r="E25" s="1" t="s">
        <v>127</v>
      </c>
      <c r="F25" s="61">
        <v>318.51</v>
      </c>
      <c r="G25" s="3">
        <v>7222214</v>
      </c>
      <c r="H25" s="7" t="s">
        <v>121</v>
      </c>
    </row>
    <row r="26" spans="1:8" x14ac:dyDescent="0.2">
      <c r="A26" s="6" t="s">
        <v>72</v>
      </c>
      <c r="B26" s="29" t="s">
        <v>136</v>
      </c>
      <c r="C26" s="1" t="s">
        <v>76</v>
      </c>
      <c r="D26" s="1">
        <v>1802035</v>
      </c>
      <c r="E26" s="1" t="s">
        <v>128</v>
      </c>
      <c r="F26" s="61">
        <v>122.5</v>
      </c>
      <c r="G26" s="3">
        <v>2777688</v>
      </c>
      <c r="H26" s="7" t="s">
        <v>121</v>
      </c>
    </row>
    <row r="27" spans="1:8" x14ac:dyDescent="0.2">
      <c r="A27" s="6" t="s">
        <v>73</v>
      </c>
      <c r="B27" s="29" t="s">
        <v>138</v>
      </c>
      <c r="C27" s="1" t="s">
        <v>87</v>
      </c>
      <c r="D27" s="1">
        <v>1803286</v>
      </c>
      <c r="E27" s="1" t="s">
        <v>129</v>
      </c>
      <c r="F27" s="61">
        <v>7337.3</v>
      </c>
      <c r="G27" s="3">
        <v>166666770</v>
      </c>
      <c r="H27" s="7" t="s">
        <v>112</v>
      </c>
    </row>
    <row r="28" spans="1:8" x14ac:dyDescent="0.2">
      <c r="A28" s="6" t="s">
        <v>72</v>
      </c>
      <c r="B28" s="29" t="s">
        <v>137</v>
      </c>
      <c r="C28" s="1" t="s">
        <v>76</v>
      </c>
      <c r="D28" s="1">
        <v>1802168</v>
      </c>
      <c r="E28" s="1" t="s">
        <v>130</v>
      </c>
      <c r="F28" s="61">
        <v>4900.16</v>
      </c>
      <c r="G28" s="3">
        <v>111111128</v>
      </c>
      <c r="H28" s="7" t="s">
        <v>112</v>
      </c>
    </row>
    <row r="29" spans="1:8" ht="27" x14ac:dyDescent="0.2">
      <c r="A29" s="34" t="s">
        <v>71</v>
      </c>
      <c r="B29" s="29" t="s">
        <v>139</v>
      </c>
      <c r="C29" s="1" t="s">
        <v>0</v>
      </c>
      <c r="D29" s="1">
        <v>1801197</v>
      </c>
      <c r="E29" s="1" t="s">
        <v>131</v>
      </c>
      <c r="F29" s="61">
        <v>2451.16</v>
      </c>
      <c r="G29" s="3">
        <v>55555541</v>
      </c>
      <c r="H29" s="7" t="s">
        <v>112</v>
      </c>
    </row>
    <row r="30" spans="1:8" x14ac:dyDescent="0.2">
      <c r="A30" s="34" t="s">
        <v>71</v>
      </c>
      <c r="B30" s="29" t="s">
        <v>140</v>
      </c>
      <c r="C30" s="1" t="s">
        <v>11</v>
      </c>
      <c r="D30" s="1">
        <v>1801451</v>
      </c>
      <c r="E30" s="1" t="s">
        <v>132</v>
      </c>
      <c r="F30" s="61">
        <v>22288</v>
      </c>
      <c r="G30" s="3">
        <v>505157520</v>
      </c>
      <c r="H30" s="7" t="s">
        <v>144</v>
      </c>
    </row>
    <row r="31" spans="1:8" x14ac:dyDescent="0.2">
      <c r="A31" s="6" t="s">
        <v>72</v>
      </c>
      <c r="B31" s="29" t="s">
        <v>140</v>
      </c>
      <c r="C31" s="1" t="s">
        <v>78</v>
      </c>
      <c r="D31" s="1">
        <v>1802381</v>
      </c>
      <c r="E31" s="1" t="s">
        <v>133</v>
      </c>
      <c r="F31" s="61">
        <v>3000</v>
      </c>
      <c r="G31" s="3">
        <v>68025000</v>
      </c>
      <c r="H31" s="7" t="s">
        <v>144</v>
      </c>
    </row>
    <row r="32" spans="1:8" ht="27" x14ac:dyDescent="0.2">
      <c r="A32" s="34" t="s">
        <v>71</v>
      </c>
      <c r="B32" s="29" t="s">
        <v>154</v>
      </c>
      <c r="C32" s="1" t="s">
        <v>4</v>
      </c>
      <c r="D32" s="1">
        <v>1801212</v>
      </c>
      <c r="E32" s="1" t="s">
        <v>145</v>
      </c>
      <c r="F32" s="64">
        <v>1323.63</v>
      </c>
      <c r="G32" s="3">
        <f>+F32*22665</f>
        <v>30000073.950000003</v>
      </c>
      <c r="H32" s="7" t="s">
        <v>120</v>
      </c>
    </row>
    <row r="33" spans="1:8" x14ac:dyDescent="0.2">
      <c r="A33" s="34" t="s">
        <v>71</v>
      </c>
      <c r="B33" s="29" t="s">
        <v>158</v>
      </c>
      <c r="C33" s="1" t="s">
        <v>4</v>
      </c>
      <c r="D33" s="1">
        <v>1801202</v>
      </c>
      <c r="E33" s="1" t="s">
        <v>146</v>
      </c>
      <c r="F33" s="64">
        <v>3088.46</v>
      </c>
      <c r="G33" s="3">
        <f t="shared" ref="G33:G36" si="0">+F33*22665</f>
        <v>69999945.900000006</v>
      </c>
      <c r="H33" s="7" t="s">
        <v>120</v>
      </c>
    </row>
    <row r="34" spans="1:8" ht="27" x14ac:dyDescent="0.2">
      <c r="A34" s="34" t="s">
        <v>71</v>
      </c>
      <c r="B34" s="29" t="s">
        <v>159</v>
      </c>
      <c r="C34" s="1" t="s">
        <v>4</v>
      </c>
      <c r="D34" s="1">
        <v>1801214</v>
      </c>
      <c r="E34" s="1" t="s">
        <v>147</v>
      </c>
      <c r="F34" s="64">
        <v>1103.02</v>
      </c>
      <c r="G34" s="3">
        <f t="shared" si="0"/>
        <v>24999948.300000001</v>
      </c>
      <c r="H34" s="7" t="s">
        <v>120</v>
      </c>
    </row>
    <row r="35" spans="1:8" x14ac:dyDescent="0.2">
      <c r="A35" s="34" t="s">
        <v>71</v>
      </c>
      <c r="B35" s="29" t="s">
        <v>160</v>
      </c>
      <c r="C35" s="1" t="s">
        <v>4</v>
      </c>
      <c r="D35" s="1">
        <v>1801201</v>
      </c>
      <c r="E35" s="1" t="s">
        <v>148</v>
      </c>
      <c r="F35" s="64">
        <v>2206.04</v>
      </c>
      <c r="G35" s="3">
        <f t="shared" si="0"/>
        <v>49999896.600000001</v>
      </c>
      <c r="H35" s="7" t="s">
        <v>120</v>
      </c>
    </row>
    <row r="36" spans="1:8" ht="27" x14ac:dyDescent="0.2">
      <c r="A36" s="34" t="s">
        <v>71</v>
      </c>
      <c r="B36" s="29" t="s">
        <v>157</v>
      </c>
      <c r="C36" s="1" t="s">
        <v>4</v>
      </c>
      <c r="D36" s="1">
        <v>1801213</v>
      </c>
      <c r="E36" s="1" t="s">
        <v>149</v>
      </c>
      <c r="F36" s="64">
        <v>1213.32</v>
      </c>
      <c r="G36" s="3">
        <f t="shared" si="0"/>
        <v>27499897.799999997</v>
      </c>
      <c r="H36" s="7" t="s">
        <v>120</v>
      </c>
    </row>
    <row r="37" spans="1:8" ht="27" x14ac:dyDescent="0.2">
      <c r="A37" s="6" t="s">
        <v>72</v>
      </c>
      <c r="B37" s="29" t="s">
        <v>154</v>
      </c>
      <c r="C37" s="1" t="s">
        <v>76</v>
      </c>
      <c r="D37" s="1">
        <v>1802132</v>
      </c>
      <c r="E37" s="1" t="s">
        <v>150</v>
      </c>
      <c r="F37" s="64">
        <v>441.01</v>
      </c>
      <c r="G37" s="3">
        <f>+F37*22775</f>
        <v>10044002.75</v>
      </c>
      <c r="H37" s="7" t="s">
        <v>120</v>
      </c>
    </row>
    <row r="38" spans="1:8" ht="27" x14ac:dyDescent="0.2">
      <c r="A38" s="6" t="s">
        <v>72</v>
      </c>
      <c r="B38" s="29" t="s">
        <v>155</v>
      </c>
      <c r="C38" s="1" t="s">
        <v>76</v>
      </c>
      <c r="D38" s="1">
        <v>1802109</v>
      </c>
      <c r="E38" s="1" t="s">
        <v>151</v>
      </c>
      <c r="F38" s="64">
        <v>882.03</v>
      </c>
      <c r="G38" s="3">
        <f t="shared" ref="G38:G39" si="1">+F38*22775</f>
        <v>20088233.25</v>
      </c>
      <c r="H38" s="7" t="s">
        <v>120</v>
      </c>
    </row>
    <row r="39" spans="1:8" ht="27" x14ac:dyDescent="0.2">
      <c r="A39" s="6" t="s">
        <v>72</v>
      </c>
      <c r="B39" s="29" t="s">
        <v>157</v>
      </c>
      <c r="C39" s="1" t="s">
        <v>76</v>
      </c>
      <c r="D39" s="1">
        <v>1802206</v>
      </c>
      <c r="E39" s="1" t="s">
        <v>152</v>
      </c>
      <c r="F39" s="64">
        <v>992.28</v>
      </c>
      <c r="G39" s="3">
        <f t="shared" si="1"/>
        <v>22599177</v>
      </c>
      <c r="H39" s="7" t="s">
        <v>120</v>
      </c>
    </row>
    <row r="40" spans="1:8" x14ac:dyDescent="0.2">
      <c r="A40" s="6" t="s">
        <v>73</v>
      </c>
      <c r="B40" s="29" t="s">
        <v>156</v>
      </c>
      <c r="C40" s="1" t="s">
        <v>87</v>
      </c>
      <c r="D40" s="1">
        <v>1803229</v>
      </c>
      <c r="E40" s="1" t="s">
        <v>153</v>
      </c>
      <c r="F40" s="64">
        <v>660.36</v>
      </c>
      <c r="G40" s="3">
        <f>+F40*22715</f>
        <v>15000077.4</v>
      </c>
      <c r="H40" s="7" t="s">
        <v>120</v>
      </c>
    </row>
    <row r="41" spans="1:8" s="86" customFormat="1" ht="27" x14ac:dyDescent="0.2">
      <c r="A41" s="80" t="s">
        <v>161</v>
      </c>
      <c r="B41" s="81" t="s">
        <v>139</v>
      </c>
      <c r="C41" s="82" t="s">
        <v>175</v>
      </c>
      <c r="D41" s="82">
        <v>1804187</v>
      </c>
      <c r="E41" s="82" t="s">
        <v>162</v>
      </c>
      <c r="F41" s="83">
        <v>1465.2</v>
      </c>
      <c r="G41" s="84">
        <v>33333300</v>
      </c>
      <c r="H41" s="85" t="s">
        <v>112</v>
      </c>
    </row>
    <row r="42" spans="1:8" s="86" customFormat="1" x14ac:dyDescent="0.2">
      <c r="A42" s="80" t="s">
        <v>161</v>
      </c>
      <c r="B42" s="81" t="s">
        <v>135</v>
      </c>
      <c r="C42" s="82" t="s">
        <v>175</v>
      </c>
      <c r="D42" s="82">
        <v>1804157</v>
      </c>
      <c r="E42" s="82" t="s">
        <v>163</v>
      </c>
      <c r="F42" s="83">
        <v>2361.54</v>
      </c>
      <c r="G42" s="84">
        <v>53725035</v>
      </c>
      <c r="H42" s="85" t="s">
        <v>121</v>
      </c>
    </row>
    <row r="43" spans="1:8" s="86" customFormat="1" ht="27" x14ac:dyDescent="0.2">
      <c r="A43" s="80" t="s">
        <v>161</v>
      </c>
      <c r="B43" s="81" t="s">
        <v>159</v>
      </c>
      <c r="C43" s="82" t="s">
        <v>175</v>
      </c>
      <c r="D43" s="82">
        <v>1804175</v>
      </c>
      <c r="E43" s="82" t="s">
        <v>164</v>
      </c>
      <c r="F43" s="83">
        <v>3076.9230769230771</v>
      </c>
      <c r="G43" s="84">
        <v>70000000</v>
      </c>
      <c r="H43" s="85" t="s">
        <v>120</v>
      </c>
    </row>
    <row r="44" spans="1:8" s="86" customFormat="1" x14ac:dyDescent="0.2">
      <c r="A44" s="80" t="s">
        <v>161</v>
      </c>
      <c r="B44" s="81" t="s">
        <v>166</v>
      </c>
      <c r="C44" s="82" t="s">
        <v>175</v>
      </c>
      <c r="D44" s="82">
        <v>1804182</v>
      </c>
      <c r="E44" s="82" t="s">
        <v>165</v>
      </c>
      <c r="F44" s="83">
        <v>2197.802197802198</v>
      </c>
      <c r="G44" s="84">
        <v>50000000</v>
      </c>
      <c r="H44" s="85" t="s">
        <v>120</v>
      </c>
    </row>
    <row r="45" spans="1:8" s="86" customFormat="1" ht="28" x14ac:dyDescent="0.2">
      <c r="A45" s="80" t="s">
        <v>161</v>
      </c>
      <c r="B45" s="81" t="s">
        <v>137</v>
      </c>
      <c r="C45" s="82" t="s">
        <v>178</v>
      </c>
      <c r="D45" s="82">
        <v>1804341</v>
      </c>
      <c r="E45" s="87" t="s">
        <v>167</v>
      </c>
      <c r="F45" s="83">
        <v>6398.05</v>
      </c>
      <c r="G45" s="84">
        <v>145555637.5</v>
      </c>
      <c r="H45" s="85" t="s">
        <v>112</v>
      </c>
    </row>
    <row r="46" spans="1:8" s="86" customFormat="1" ht="28" x14ac:dyDescent="0.2">
      <c r="A46" s="80" t="s">
        <v>161</v>
      </c>
      <c r="B46" s="81" t="s">
        <v>169</v>
      </c>
      <c r="C46" s="82" t="s">
        <v>171</v>
      </c>
      <c r="D46" s="82">
        <v>1804302</v>
      </c>
      <c r="E46" s="87" t="s">
        <v>168</v>
      </c>
      <c r="F46" s="88">
        <v>659.34065934065939</v>
      </c>
      <c r="G46" s="84">
        <v>15000000</v>
      </c>
      <c r="H46" s="85" t="s">
        <v>120</v>
      </c>
    </row>
    <row r="47" spans="1:8" x14ac:dyDescent="0.2">
      <c r="A47" s="6"/>
      <c r="B47" s="29"/>
      <c r="C47" s="1"/>
      <c r="D47" s="1"/>
      <c r="E47" s="1"/>
      <c r="F47" s="61"/>
      <c r="G47" s="3"/>
      <c r="H47" s="7"/>
    </row>
    <row r="48" spans="1:8" x14ac:dyDescent="0.2">
      <c r="A48" s="6"/>
      <c r="B48" s="29"/>
      <c r="C48" s="1"/>
      <c r="D48" s="1"/>
      <c r="E48" s="1"/>
      <c r="F48" s="61"/>
      <c r="G48" s="3"/>
      <c r="H48" s="7"/>
    </row>
    <row r="49" spans="1:8" x14ac:dyDescent="0.2">
      <c r="A49" s="6"/>
      <c r="B49" s="29"/>
      <c r="C49" s="1"/>
      <c r="D49" s="1"/>
      <c r="E49" s="1"/>
      <c r="F49" s="61"/>
      <c r="G49" s="3"/>
      <c r="H49" s="7"/>
    </row>
    <row r="50" spans="1:8" x14ac:dyDescent="0.2">
      <c r="A50" s="6"/>
      <c r="B50" s="29"/>
      <c r="C50" s="1"/>
      <c r="D50" s="1"/>
      <c r="E50" s="1"/>
      <c r="F50" s="61"/>
      <c r="G50" s="3"/>
      <c r="H50" s="7"/>
    </row>
    <row r="51" spans="1:8" x14ac:dyDescent="0.2">
      <c r="A51" s="6"/>
      <c r="B51" s="29"/>
      <c r="C51" s="1"/>
      <c r="D51" s="1"/>
      <c r="E51" s="1"/>
      <c r="F51" s="61"/>
      <c r="G51" s="3"/>
      <c r="H51" s="7"/>
    </row>
    <row r="52" spans="1:8" x14ac:dyDescent="0.2">
      <c r="A52" s="6"/>
      <c r="B52" s="32"/>
      <c r="C52" s="1"/>
      <c r="D52" s="1"/>
      <c r="E52" s="1"/>
      <c r="F52" s="61"/>
      <c r="G52" s="3"/>
      <c r="H52" s="7"/>
    </row>
    <row r="53" spans="1:8" x14ac:dyDescent="0.2">
      <c r="A53" s="6"/>
      <c r="B53" s="32"/>
      <c r="C53" s="1"/>
      <c r="D53" s="1"/>
      <c r="E53" s="1"/>
      <c r="F53" s="61"/>
      <c r="G53" s="3"/>
      <c r="H53" s="7"/>
    </row>
    <row r="54" spans="1:8" x14ac:dyDescent="0.2">
      <c r="A54" s="6"/>
      <c r="B54" s="32"/>
      <c r="C54" s="1"/>
      <c r="D54" s="1"/>
      <c r="E54" s="1"/>
      <c r="F54" s="61"/>
      <c r="G54" s="3"/>
      <c r="H54" s="7"/>
    </row>
  </sheetData>
  <autoFilter ref="A6:H64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MA.MU</vt:lpstr>
      <vt:lpstr>APD.MU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2018-05-14T09:21:44Z</dcterms:modified>
</cp:coreProperties>
</file>