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iang.do\Dropbox\Analytics\2018 Performance vs Target\Q1. for each BU\"/>
    </mc:Choice>
  </mc:AlternateContent>
  <bookViews>
    <workbookView xWindow="84" yWindow="456" windowWidth="26544" windowHeight="15936"/>
  </bookViews>
  <sheets>
    <sheet name="Graphs" sheetId="4" r:id="rId1"/>
    <sheet name="YouTube Performance" sheetId="2" r:id="rId2"/>
    <sheet name="Revenue target" sheetId="17" r:id="rId3"/>
    <sheet name="2018-Q1 Graphs" sheetId="19" r:id="rId4"/>
    <sheet name="Data" sheetId="3" r:id="rId5"/>
    <sheet name="Playback" sheetId="16" r:id="rId6"/>
    <sheet name="2018 VN YouTube View" sheetId="10" r:id="rId7"/>
    <sheet name="2018 Summary" sheetId="12" r:id="rId8"/>
  </sheets>
  <definedNames>
    <definedName name="_xlnm.Print_Area" localSheetId="6">'2018 VN YouTube View'!$A$1:$X$54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9" l="1"/>
  <c r="D4" i="19"/>
  <c r="C4" i="19"/>
  <c r="E3" i="19"/>
  <c r="D3" i="19"/>
  <c r="C3" i="19"/>
  <c r="N4" i="19" l="1"/>
  <c r="M4" i="19"/>
  <c r="L4" i="19"/>
  <c r="N3" i="19"/>
  <c r="M3" i="19"/>
  <c r="L3" i="19"/>
  <c r="C26" i="19"/>
  <c r="D26" i="19"/>
  <c r="E26" i="19"/>
  <c r="F26" i="19"/>
  <c r="M26" i="19"/>
  <c r="N26" i="19"/>
  <c r="O26" i="19"/>
  <c r="P26" i="19"/>
  <c r="C27" i="19"/>
  <c r="D27" i="19"/>
  <c r="E27" i="19"/>
  <c r="F27" i="19"/>
  <c r="M27" i="19"/>
  <c r="N27" i="19"/>
  <c r="O27" i="19"/>
  <c r="P27" i="19"/>
  <c r="C28" i="19"/>
  <c r="D28" i="19"/>
  <c r="E28" i="19"/>
  <c r="F28" i="19"/>
  <c r="M28" i="19"/>
  <c r="N28" i="19"/>
  <c r="O28" i="19"/>
  <c r="P28" i="19"/>
  <c r="R8" i="17"/>
  <c r="BI6" i="4"/>
  <c r="AZ5" i="4"/>
  <c r="AO5" i="4"/>
  <c r="AF5" i="4"/>
  <c r="B6" i="3" l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98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29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O67" i="3"/>
  <c r="O68" i="3"/>
  <c r="O69" i="3"/>
  <c r="O66" i="3" s="1"/>
  <c r="O70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98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29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19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50" i="3"/>
  <c r="N67" i="3"/>
  <c r="N68" i="3"/>
  <c r="N69" i="3"/>
  <c r="N70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37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66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M67" i="3"/>
  <c r="M68" i="3"/>
  <c r="M69" i="3"/>
  <c r="M70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37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66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56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287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62" i="2"/>
  <c r="T62" i="2"/>
  <c r="R62" i="2" s="1"/>
  <c r="O62" i="2"/>
  <c r="V62" i="2"/>
  <c r="S62" i="2"/>
  <c r="U62" i="2"/>
  <c r="M61" i="2"/>
  <c r="O61" i="2"/>
  <c r="V61" i="2"/>
  <c r="S61" i="2"/>
  <c r="Q61" i="2" s="1"/>
  <c r="U61" i="2"/>
  <c r="M60" i="2"/>
  <c r="T60" i="2" s="1"/>
  <c r="R60" i="2" s="1"/>
  <c r="O60" i="2"/>
  <c r="V60" i="2"/>
  <c r="S60" i="2"/>
  <c r="Q60" i="2" s="1"/>
  <c r="U60" i="2"/>
  <c r="M59" i="2"/>
  <c r="K59" i="2" s="1"/>
  <c r="T59" i="2"/>
  <c r="R59" i="2" s="1"/>
  <c r="O59" i="2"/>
  <c r="V59" i="2"/>
  <c r="S59" i="2"/>
  <c r="Q59" i="2" s="1"/>
  <c r="U59" i="2"/>
  <c r="M58" i="2"/>
  <c r="T58" i="2"/>
  <c r="R58" i="2" s="1"/>
  <c r="O58" i="2"/>
  <c r="V58" i="2"/>
  <c r="S58" i="2"/>
  <c r="Q58" i="2" s="1"/>
  <c r="U58" i="2"/>
  <c r="M57" i="2"/>
  <c r="O57" i="2"/>
  <c r="V57" i="2"/>
  <c r="S57" i="2"/>
  <c r="Q57" i="2" s="1"/>
  <c r="U57" i="2"/>
  <c r="M56" i="2"/>
  <c r="O56" i="2"/>
  <c r="V56" i="2"/>
  <c r="S56" i="2"/>
  <c r="Q56" i="2" s="1"/>
  <c r="U56" i="2"/>
  <c r="M55" i="2"/>
  <c r="K55" i="2" s="1"/>
  <c r="T55" i="2"/>
  <c r="R55" i="2" s="1"/>
  <c r="O55" i="2"/>
  <c r="V55" i="2"/>
  <c r="S55" i="2"/>
  <c r="U55" i="2"/>
  <c r="M54" i="2"/>
  <c r="T54" i="2"/>
  <c r="R54" i="2" s="1"/>
  <c r="O54" i="2"/>
  <c r="V54" i="2"/>
  <c r="S54" i="2"/>
  <c r="Q54" i="2" s="1"/>
  <c r="U54" i="2"/>
  <c r="M53" i="2"/>
  <c r="O53" i="2"/>
  <c r="V53" i="2"/>
  <c r="S53" i="2"/>
  <c r="Q53" i="2" s="1"/>
  <c r="U53" i="2"/>
  <c r="M52" i="2"/>
  <c r="T52" i="2"/>
  <c r="R52" i="2" s="1"/>
  <c r="O52" i="2"/>
  <c r="V52" i="2"/>
  <c r="S52" i="2"/>
  <c r="Q52" i="2" s="1"/>
  <c r="U52" i="2"/>
  <c r="M51" i="2"/>
  <c r="K51" i="2" s="1"/>
  <c r="T51" i="2"/>
  <c r="R51" i="2" s="1"/>
  <c r="O51" i="2"/>
  <c r="V51" i="2"/>
  <c r="S51" i="2"/>
  <c r="Q51" i="2" s="1"/>
  <c r="U51" i="2"/>
  <c r="T22" i="2"/>
  <c r="K62" i="2"/>
  <c r="J62" i="2"/>
  <c r="J61" i="2"/>
  <c r="K60" i="2"/>
  <c r="J60" i="2"/>
  <c r="J59" i="2"/>
  <c r="K58" i="2"/>
  <c r="J58" i="2"/>
  <c r="J57" i="2"/>
  <c r="J56" i="2"/>
  <c r="J55" i="2"/>
  <c r="K54" i="2"/>
  <c r="J54" i="2"/>
  <c r="J53" i="2"/>
  <c r="K52" i="2"/>
  <c r="J52" i="2"/>
  <c r="J51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D50" i="2" s="1"/>
  <c r="C52" i="2"/>
  <c r="D51" i="2"/>
  <c r="C51" i="2"/>
  <c r="E26" i="2"/>
  <c r="C50" i="2"/>
  <c r="J50" i="2"/>
  <c r="F17" i="10"/>
  <c r="F5" i="17" s="1"/>
  <c r="F11" i="17"/>
  <c r="E17" i="10"/>
  <c r="D17" i="10"/>
  <c r="D5" i="17"/>
  <c r="D11" i="17" s="1"/>
  <c r="P15" i="10"/>
  <c r="P16" i="10"/>
  <c r="P17" i="10"/>
  <c r="P23" i="10" s="1"/>
  <c r="P19" i="10"/>
  <c r="P21" i="10" s="1"/>
  <c r="P20" i="10"/>
  <c r="O17" i="10"/>
  <c r="O21" i="10"/>
  <c r="O19" i="12" s="1"/>
  <c r="M25" i="12" s="1"/>
  <c r="N17" i="10"/>
  <c r="N21" i="10"/>
  <c r="N23" i="10"/>
  <c r="M17" i="10"/>
  <c r="M21" i="10"/>
  <c r="M23" i="10"/>
  <c r="L17" i="10"/>
  <c r="L21" i="10"/>
  <c r="K17" i="10"/>
  <c r="K21" i="10"/>
  <c r="J17" i="10"/>
  <c r="J21" i="10"/>
  <c r="I17" i="10"/>
  <c r="I21" i="10"/>
  <c r="H17" i="10"/>
  <c r="H21" i="10"/>
  <c r="H23" i="10"/>
  <c r="G17" i="10"/>
  <c r="G21" i="10"/>
  <c r="F21" i="10"/>
  <c r="E21" i="10"/>
  <c r="D21" i="10"/>
  <c r="D23" i="10"/>
  <c r="P5" i="10"/>
  <c r="P7" i="10" s="1"/>
  <c r="P6" i="10"/>
  <c r="P9" i="10"/>
  <c r="P10" i="10"/>
  <c r="P30" i="10" s="1"/>
  <c r="O7" i="10"/>
  <c r="O11" i="10"/>
  <c r="N7" i="10"/>
  <c r="N13" i="10" s="1"/>
  <c r="N11" i="10"/>
  <c r="M7" i="10"/>
  <c r="M11" i="10"/>
  <c r="M13" i="10" s="1"/>
  <c r="L7" i="10"/>
  <c r="L11" i="10"/>
  <c r="L13" i="10"/>
  <c r="K7" i="10"/>
  <c r="K11" i="10"/>
  <c r="J7" i="10"/>
  <c r="J13" i="10" s="1"/>
  <c r="J11" i="10"/>
  <c r="I7" i="10"/>
  <c r="I11" i="10"/>
  <c r="I13" i="10"/>
  <c r="H7" i="10"/>
  <c r="H11" i="10"/>
  <c r="H13" i="10"/>
  <c r="G7" i="10"/>
  <c r="G13" i="10" s="1"/>
  <c r="G11" i="10"/>
  <c r="F7" i="10"/>
  <c r="F11" i="10"/>
  <c r="F7" i="12" s="1"/>
  <c r="F13" i="10"/>
  <c r="E7" i="10"/>
  <c r="E11" i="10"/>
  <c r="E13" i="10"/>
  <c r="D7" i="10"/>
  <c r="D11" i="10"/>
  <c r="BU34" i="16"/>
  <c r="BU40" i="16"/>
  <c r="AJ9" i="16"/>
  <c r="AK9" i="16"/>
  <c r="AK30" i="16"/>
  <c r="AK33" i="16" s="1"/>
  <c r="AK34" i="16" s="1"/>
  <c r="AL9" i="16"/>
  <c r="AM9" i="16"/>
  <c r="AM30" i="16"/>
  <c r="AM33" i="16" s="1"/>
  <c r="AM34" i="16" s="1"/>
  <c r="AN9" i="16"/>
  <c r="AO9" i="16"/>
  <c r="AO30" i="16"/>
  <c r="AO33" i="16" s="1"/>
  <c r="AO34" i="16"/>
  <c r="AP9" i="16"/>
  <c r="AP30" i="16"/>
  <c r="AP33" i="16" s="1"/>
  <c r="AP34" i="16"/>
  <c r="AQ9" i="16"/>
  <c r="AQ30" i="16" s="1"/>
  <c r="AR9" i="16"/>
  <c r="AR30" i="16"/>
  <c r="AS9" i="16"/>
  <c r="AS30" i="16"/>
  <c r="AT9" i="16"/>
  <c r="AU9" i="16"/>
  <c r="AU30" i="16"/>
  <c r="AJ13" i="16"/>
  <c r="AK13" i="16"/>
  <c r="AK36" i="16"/>
  <c r="AL13" i="16"/>
  <c r="AL36" i="16"/>
  <c r="AL39" i="16" s="1"/>
  <c r="AL40" i="16"/>
  <c r="AM13" i="16"/>
  <c r="AN13" i="16"/>
  <c r="AN36" i="16"/>
  <c r="AN39" i="16" s="1"/>
  <c r="AN40" i="16" s="1"/>
  <c r="AN53" i="16" s="1"/>
  <c r="AO13" i="16"/>
  <c r="AO36" i="16"/>
  <c r="AO39" i="16" s="1"/>
  <c r="AO40" i="16" s="1"/>
  <c r="AO43" i="16" s="1"/>
  <c r="AP13" i="16"/>
  <c r="AP36" i="16"/>
  <c r="AP39" i="16" s="1"/>
  <c r="AP40" i="16"/>
  <c r="AQ13" i="16"/>
  <c r="AQ36" i="16" s="1"/>
  <c r="AQ39" i="16" s="1"/>
  <c r="AQ40" i="16" s="1"/>
  <c r="AR13" i="16"/>
  <c r="AR36" i="16" s="1"/>
  <c r="AR39" i="16" s="1"/>
  <c r="AR40" i="16" s="1"/>
  <c r="AS13" i="16"/>
  <c r="AS36" i="16"/>
  <c r="AS37" i="16" s="1"/>
  <c r="AS39" i="16"/>
  <c r="AS40" i="16" s="1"/>
  <c r="AT13" i="16"/>
  <c r="AT36" i="16" s="1"/>
  <c r="AT37" i="16"/>
  <c r="AU13" i="16"/>
  <c r="AU36" i="16"/>
  <c r="AU37" i="16"/>
  <c r="AS42" i="16"/>
  <c r="AP42" i="16"/>
  <c r="AO42" i="16"/>
  <c r="AJ21" i="16"/>
  <c r="AJ26" i="16" s="1"/>
  <c r="AK21" i="16"/>
  <c r="AL21" i="16"/>
  <c r="AM21" i="16"/>
  <c r="AN21" i="16"/>
  <c r="AO21" i="16"/>
  <c r="AP21" i="16"/>
  <c r="AQ21" i="16"/>
  <c r="AR21" i="16"/>
  <c r="AR26" i="16" s="1"/>
  <c r="AS21" i="16"/>
  <c r="AT21" i="16"/>
  <c r="AU21" i="16"/>
  <c r="AU26" i="16" s="1"/>
  <c r="AJ25" i="16"/>
  <c r="AK25" i="16"/>
  <c r="AL25" i="16"/>
  <c r="AM25" i="16"/>
  <c r="AM48" i="16" s="1"/>
  <c r="AN25" i="16"/>
  <c r="AO25" i="16"/>
  <c r="AP25" i="16"/>
  <c r="AP26" i="16" s="1"/>
  <c r="AQ25" i="16"/>
  <c r="AQ48" i="16" s="1"/>
  <c r="AR25" i="16"/>
  <c r="AS25" i="16"/>
  <c r="AT25" i="16"/>
  <c r="AT48" i="16" s="1"/>
  <c r="AU25" i="16"/>
  <c r="AU48" i="16" s="1"/>
  <c r="AT26" i="16"/>
  <c r="AS26" i="16"/>
  <c r="AO26" i="16"/>
  <c r="AK26" i="16"/>
  <c r="AV20" i="16"/>
  <c r="AV24" i="16"/>
  <c r="AU14" i="16"/>
  <c r="AS14" i="16"/>
  <c r="AQ14" i="16"/>
  <c r="AO14" i="16"/>
  <c r="AK14" i="16"/>
  <c r="AV8" i="16"/>
  <c r="AV12" i="16"/>
  <c r="R100" i="3"/>
  <c r="S100" i="3"/>
  <c r="R101" i="3"/>
  <c r="S101" i="3"/>
  <c r="R102" i="3"/>
  <c r="S102" i="3"/>
  <c r="R103" i="3"/>
  <c r="S103" i="3"/>
  <c r="R104" i="3"/>
  <c r="S104" i="3"/>
  <c r="R105" i="3"/>
  <c r="S105" i="3"/>
  <c r="R106" i="3"/>
  <c r="S106" i="3"/>
  <c r="R107" i="3"/>
  <c r="S107" i="3"/>
  <c r="R108" i="3"/>
  <c r="S108" i="3"/>
  <c r="R109" i="3"/>
  <c r="S109" i="3"/>
  <c r="R110" i="3"/>
  <c r="S110" i="3"/>
  <c r="R111" i="3"/>
  <c r="S111" i="3"/>
  <c r="R112" i="3"/>
  <c r="S112" i="3"/>
  <c r="R113" i="3"/>
  <c r="S113" i="3"/>
  <c r="R114" i="3"/>
  <c r="S114" i="3"/>
  <c r="R115" i="3"/>
  <c r="S115" i="3"/>
  <c r="R116" i="3"/>
  <c r="S116" i="3"/>
  <c r="R117" i="3"/>
  <c r="S117" i="3"/>
  <c r="R118" i="3"/>
  <c r="S118" i="3"/>
  <c r="R119" i="3"/>
  <c r="S119" i="3"/>
  <c r="R120" i="3"/>
  <c r="S120" i="3"/>
  <c r="R121" i="3"/>
  <c r="S121" i="3"/>
  <c r="R122" i="3"/>
  <c r="S122" i="3"/>
  <c r="R123" i="3"/>
  <c r="S123" i="3"/>
  <c r="R124" i="3"/>
  <c r="S124" i="3"/>
  <c r="R125" i="3"/>
  <c r="S125" i="3"/>
  <c r="R126" i="3"/>
  <c r="S126" i="3"/>
  <c r="R127" i="3"/>
  <c r="S127" i="3"/>
  <c r="R128" i="3"/>
  <c r="S128" i="3"/>
  <c r="C129" i="3"/>
  <c r="E129" i="3"/>
  <c r="R129" i="3" s="1"/>
  <c r="D129" i="3"/>
  <c r="F129" i="3"/>
  <c r="S129" i="3"/>
  <c r="R130" i="3"/>
  <c r="S130" i="3"/>
  <c r="R131" i="3"/>
  <c r="S131" i="3"/>
  <c r="R132" i="3"/>
  <c r="S132" i="3"/>
  <c r="R133" i="3"/>
  <c r="S133" i="3"/>
  <c r="R134" i="3"/>
  <c r="S134" i="3"/>
  <c r="R135" i="3"/>
  <c r="S135" i="3"/>
  <c r="R136" i="3"/>
  <c r="S136" i="3"/>
  <c r="R137" i="3"/>
  <c r="S137" i="3"/>
  <c r="R138" i="3"/>
  <c r="S138" i="3"/>
  <c r="R139" i="3"/>
  <c r="S139" i="3"/>
  <c r="R140" i="3"/>
  <c r="S140" i="3"/>
  <c r="R141" i="3"/>
  <c r="S141" i="3"/>
  <c r="R142" i="3"/>
  <c r="S142" i="3"/>
  <c r="R143" i="3"/>
  <c r="S143" i="3"/>
  <c r="R144" i="3"/>
  <c r="S144" i="3"/>
  <c r="R145" i="3"/>
  <c r="S145" i="3"/>
  <c r="R146" i="3"/>
  <c r="S146" i="3"/>
  <c r="R147" i="3"/>
  <c r="S147" i="3"/>
  <c r="R148" i="3"/>
  <c r="S148" i="3"/>
  <c r="R149" i="3"/>
  <c r="S149" i="3"/>
  <c r="R150" i="3"/>
  <c r="S150" i="3"/>
  <c r="R151" i="3"/>
  <c r="S151" i="3"/>
  <c r="R152" i="3"/>
  <c r="S152" i="3"/>
  <c r="R153" i="3"/>
  <c r="S153" i="3"/>
  <c r="R154" i="3"/>
  <c r="S154" i="3"/>
  <c r="R155" i="3"/>
  <c r="S155" i="3"/>
  <c r="R156" i="3"/>
  <c r="S156" i="3"/>
  <c r="R157" i="3"/>
  <c r="S157" i="3"/>
  <c r="R158" i="3"/>
  <c r="S158" i="3"/>
  <c r="R159" i="3"/>
  <c r="S159" i="3"/>
  <c r="R160" i="3"/>
  <c r="S160" i="3"/>
  <c r="C161" i="3"/>
  <c r="E161" i="3"/>
  <c r="D161" i="3"/>
  <c r="F161" i="3"/>
  <c r="S161" i="3"/>
  <c r="R162" i="3"/>
  <c r="S162" i="3"/>
  <c r="R163" i="3"/>
  <c r="S163" i="3"/>
  <c r="R164" i="3"/>
  <c r="S164" i="3"/>
  <c r="R165" i="3"/>
  <c r="S165" i="3"/>
  <c r="R166" i="3"/>
  <c r="S166" i="3"/>
  <c r="R167" i="3"/>
  <c r="S167" i="3"/>
  <c r="R168" i="3"/>
  <c r="S168" i="3"/>
  <c r="R169" i="3"/>
  <c r="S169" i="3"/>
  <c r="R170" i="3"/>
  <c r="S170" i="3"/>
  <c r="R171" i="3"/>
  <c r="S171" i="3"/>
  <c r="R172" i="3"/>
  <c r="S172" i="3"/>
  <c r="R173" i="3"/>
  <c r="S173" i="3"/>
  <c r="R174" i="3"/>
  <c r="S174" i="3"/>
  <c r="R175" i="3"/>
  <c r="S175" i="3"/>
  <c r="R176" i="3"/>
  <c r="S176" i="3"/>
  <c r="R177" i="3"/>
  <c r="S177" i="3"/>
  <c r="R178" i="3"/>
  <c r="S178" i="3"/>
  <c r="R179" i="3"/>
  <c r="S179" i="3"/>
  <c r="R180" i="3"/>
  <c r="S180" i="3"/>
  <c r="R181" i="3"/>
  <c r="S181" i="3"/>
  <c r="R182" i="3"/>
  <c r="S182" i="3"/>
  <c r="R183" i="3"/>
  <c r="S183" i="3"/>
  <c r="R184" i="3"/>
  <c r="S184" i="3"/>
  <c r="R185" i="3"/>
  <c r="S185" i="3"/>
  <c r="R186" i="3"/>
  <c r="S186" i="3"/>
  <c r="R187" i="3"/>
  <c r="S187" i="3"/>
  <c r="R188" i="3"/>
  <c r="S188" i="3"/>
  <c r="R189" i="3"/>
  <c r="S189" i="3"/>
  <c r="R190" i="3"/>
  <c r="S190" i="3"/>
  <c r="R191" i="3"/>
  <c r="S191" i="3"/>
  <c r="C192" i="3"/>
  <c r="E192" i="3"/>
  <c r="D192" i="3"/>
  <c r="S192" i="3" s="1"/>
  <c r="F192" i="3"/>
  <c r="R193" i="3"/>
  <c r="S193" i="3"/>
  <c r="R194" i="3"/>
  <c r="S194" i="3"/>
  <c r="R195" i="3"/>
  <c r="S195" i="3"/>
  <c r="R196" i="3"/>
  <c r="S196" i="3"/>
  <c r="R197" i="3"/>
  <c r="S197" i="3"/>
  <c r="R198" i="3"/>
  <c r="S198" i="3"/>
  <c r="R199" i="3"/>
  <c r="S199" i="3"/>
  <c r="R200" i="3"/>
  <c r="S200" i="3"/>
  <c r="R201" i="3"/>
  <c r="S201" i="3"/>
  <c r="R202" i="3"/>
  <c r="S202" i="3"/>
  <c r="R203" i="3"/>
  <c r="S203" i="3"/>
  <c r="R204" i="3"/>
  <c r="S204" i="3"/>
  <c r="R205" i="3"/>
  <c r="S205" i="3"/>
  <c r="R206" i="3"/>
  <c r="S206" i="3"/>
  <c r="R207" i="3"/>
  <c r="S207" i="3"/>
  <c r="R208" i="3"/>
  <c r="S208" i="3"/>
  <c r="R209" i="3"/>
  <c r="S209" i="3"/>
  <c r="R210" i="3"/>
  <c r="S210" i="3"/>
  <c r="R211" i="3"/>
  <c r="S211" i="3"/>
  <c r="R212" i="3"/>
  <c r="S212" i="3"/>
  <c r="R213" i="3"/>
  <c r="S213" i="3"/>
  <c r="R214" i="3"/>
  <c r="S214" i="3"/>
  <c r="R215" i="3"/>
  <c r="S215" i="3"/>
  <c r="R216" i="3"/>
  <c r="S216" i="3"/>
  <c r="R217" i="3"/>
  <c r="S217" i="3"/>
  <c r="R218" i="3"/>
  <c r="S218" i="3"/>
  <c r="R219" i="3"/>
  <c r="S219" i="3"/>
  <c r="R220" i="3"/>
  <c r="S220" i="3"/>
  <c r="R221" i="3"/>
  <c r="S221" i="3"/>
  <c r="R222" i="3"/>
  <c r="S222" i="3"/>
  <c r="R223" i="3"/>
  <c r="S223" i="3"/>
  <c r="C224" i="3"/>
  <c r="R224" i="3" s="1"/>
  <c r="E224" i="3"/>
  <c r="D224" i="3"/>
  <c r="F224" i="3"/>
  <c r="S224" i="3"/>
  <c r="R225" i="3"/>
  <c r="S225" i="3"/>
  <c r="R226" i="3"/>
  <c r="S226" i="3"/>
  <c r="R227" i="3"/>
  <c r="S227" i="3"/>
  <c r="R228" i="3"/>
  <c r="S228" i="3"/>
  <c r="R229" i="3"/>
  <c r="S229" i="3"/>
  <c r="R230" i="3"/>
  <c r="S230" i="3"/>
  <c r="R231" i="3"/>
  <c r="S231" i="3"/>
  <c r="R232" i="3"/>
  <c r="S232" i="3"/>
  <c r="R233" i="3"/>
  <c r="S233" i="3"/>
  <c r="R234" i="3"/>
  <c r="S234" i="3"/>
  <c r="R235" i="3"/>
  <c r="S235" i="3"/>
  <c r="R236" i="3"/>
  <c r="S236" i="3"/>
  <c r="R237" i="3"/>
  <c r="S237" i="3"/>
  <c r="R238" i="3"/>
  <c r="S238" i="3"/>
  <c r="R239" i="3"/>
  <c r="S239" i="3"/>
  <c r="R240" i="3"/>
  <c r="S240" i="3"/>
  <c r="R241" i="3"/>
  <c r="S241" i="3"/>
  <c r="R242" i="3"/>
  <c r="S242" i="3"/>
  <c r="R243" i="3"/>
  <c r="S243" i="3"/>
  <c r="R244" i="3"/>
  <c r="S244" i="3"/>
  <c r="R245" i="3"/>
  <c r="S245" i="3"/>
  <c r="R246" i="3"/>
  <c r="S246" i="3"/>
  <c r="R247" i="3"/>
  <c r="S247" i="3"/>
  <c r="R248" i="3"/>
  <c r="S248" i="3"/>
  <c r="R249" i="3"/>
  <c r="S249" i="3"/>
  <c r="R250" i="3"/>
  <c r="S250" i="3"/>
  <c r="R251" i="3"/>
  <c r="S251" i="3"/>
  <c r="R252" i="3"/>
  <c r="S252" i="3"/>
  <c r="R253" i="3"/>
  <c r="S253" i="3"/>
  <c r="R254" i="3"/>
  <c r="S254" i="3"/>
  <c r="R255" i="3"/>
  <c r="S255" i="3"/>
  <c r="C256" i="3"/>
  <c r="E256" i="3"/>
  <c r="D256" i="3"/>
  <c r="F256" i="3"/>
  <c r="S256" i="3"/>
  <c r="R257" i="3"/>
  <c r="S257" i="3"/>
  <c r="R258" i="3"/>
  <c r="S258" i="3"/>
  <c r="R259" i="3"/>
  <c r="S259" i="3"/>
  <c r="R260" i="3"/>
  <c r="S260" i="3"/>
  <c r="R261" i="3"/>
  <c r="S261" i="3"/>
  <c r="R262" i="3"/>
  <c r="S262" i="3"/>
  <c r="R263" i="3"/>
  <c r="S263" i="3"/>
  <c r="R264" i="3"/>
  <c r="S264" i="3"/>
  <c r="R265" i="3"/>
  <c r="S265" i="3"/>
  <c r="R266" i="3"/>
  <c r="S266" i="3"/>
  <c r="R267" i="3"/>
  <c r="S267" i="3"/>
  <c r="R268" i="3"/>
  <c r="S268" i="3"/>
  <c r="R269" i="3"/>
  <c r="S269" i="3"/>
  <c r="R270" i="3"/>
  <c r="S270" i="3"/>
  <c r="R271" i="3"/>
  <c r="S271" i="3"/>
  <c r="R272" i="3"/>
  <c r="S272" i="3"/>
  <c r="R273" i="3"/>
  <c r="S273" i="3"/>
  <c r="R274" i="3"/>
  <c r="S274" i="3"/>
  <c r="R275" i="3"/>
  <c r="S275" i="3"/>
  <c r="R276" i="3"/>
  <c r="S276" i="3"/>
  <c r="R277" i="3"/>
  <c r="S277" i="3"/>
  <c r="R278" i="3"/>
  <c r="S278" i="3"/>
  <c r="R279" i="3"/>
  <c r="S279" i="3"/>
  <c r="R280" i="3"/>
  <c r="S280" i="3"/>
  <c r="R281" i="3"/>
  <c r="S281" i="3"/>
  <c r="R282" i="3"/>
  <c r="S282" i="3"/>
  <c r="R283" i="3"/>
  <c r="S283" i="3"/>
  <c r="R284" i="3"/>
  <c r="S284" i="3"/>
  <c r="R285" i="3"/>
  <c r="S285" i="3"/>
  <c r="R286" i="3"/>
  <c r="S286" i="3"/>
  <c r="C287" i="3"/>
  <c r="E287" i="3"/>
  <c r="R287" i="3"/>
  <c r="D287" i="3"/>
  <c r="S287" i="3" s="1"/>
  <c r="F287" i="3"/>
  <c r="R288" i="3"/>
  <c r="S288" i="3"/>
  <c r="R289" i="3"/>
  <c r="S289" i="3"/>
  <c r="R290" i="3"/>
  <c r="S290" i="3"/>
  <c r="R291" i="3"/>
  <c r="S291" i="3"/>
  <c r="R292" i="3"/>
  <c r="S292" i="3"/>
  <c r="R293" i="3"/>
  <c r="S293" i="3"/>
  <c r="R294" i="3"/>
  <c r="S294" i="3"/>
  <c r="R295" i="3"/>
  <c r="S295" i="3"/>
  <c r="R296" i="3"/>
  <c r="S296" i="3"/>
  <c r="R297" i="3"/>
  <c r="S297" i="3"/>
  <c r="R298" i="3"/>
  <c r="S298" i="3"/>
  <c r="R299" i="3"/>
  <c r="S299" i="3"/>
  <c r="R300" i="3"/>
  <c r="S300" i="3"/>
  <c r="R301" i="3"/>
  <c r="S301" i="3"/>
  <c r="R302" i="3"/>
  <c r="S302" i="3"/>
  <c r="R303" i="3"/>
  <c r="S303" i="3"/>
  <c r="R304" i="3"/>
  <c r="S304" i="3"/>
  <c r="R305" i="3"/>
  <c r="S305" i="3"/>
  <c r="R306" i="3"/>
  <c r="S306" i="3"/>
  <c r="R307" i="3"/>
  <c r="S307" i="3"/>
  <c r="R308" i="3"/>
  <c r="S308" i="3"/>
  <c r="R309" i="3"/>
  <c r="S309" i="3"/>
  <c r="R310" i="3"/>
  <c r="S310" i="3"/>
  <c r="R311" i="3"/>
  <c r="S311" i="3"/>
  <c r="R312" i="3"/>
  <c r="S312" i="3"/>
  <c r="R313" i="3"/>
  <c r="S313" i="3"/>
  <c r="R314" i="3"/>
  <c r="S314" i="3"/>
  <c r="R315" i="3"/>
  <c r="S315" i="3"/>
  <c r="R316" i="3"/>
  <c r="S316" i="3"/>
  <c r="R317" i="3"/>
  <c r="S317" i="3"/>
  <c r="R318" i="3"/>
  <c r="S318" i="3"/>
  <c r="C319" i="3"/>
  <c r="E319" i="3"/>
  <c r="R319" i="3"/>
  <c r="D319" i="3"/>
  <c r="S319" i="3" s="1"/>
  <c r="F319" i="3"/>
  <c r="R320" i="3"/>
  <c r="S320" i="3"/>
  <c r="R321" i="3"/>
  <c r="S321" i="3"/>
  <c r="R322" i="3"/>
  <c r="S322" i="3"/>
  <c r="R323" i="3"/>
  <c r="S323" i="3"/>
  <c r="R324" i="3"/>
  <c r="S324" i="3"/>
  <c r="R325" i="3"/>
  <c r="S325" i="3"/>
  <c r="R326" i="3"/>
  <c r="S326" i="3"/>
  <c r="R327" i="3"/>
  <c r="S327" i="3"/>
  <c r="R328" i="3"/>
  <c r="S328" i="3"/>
  <c r="R329" i="3"/>
  <c r="S329" i="3"/>
  <c r="R330" i="3"/>
  <c r="S330" i="3"/>
  <c r="R331" i="3"/>
  <c r="S331" i="3"/>
  <c r="R332" i="3"/>
  <c r="S332" i="3"/>
  <c r="R333" i="3"/>
  <c r="S333" i="3"/>
  <c r="R334" i="3"/>
  <c r="S334" i="3"/>
  <c r="R335" i="3"/>
  <c r="S335" i="3"/>
  <c r="R336" i="3"/>
  <c r="S336" i="3"/>
  <c r="R337" i="3"/>
  <c r="S337" i="3"/>
  <c r="R338" i="3"/>
  <c r="S338" i="3"/>
  <c r="R339" i="3"/>
  <c r="S339" i="3"/>
  <c r="R340" i="3"/>
  <c r="S340" i="3"/>
  <c r="R341" i="3"/>
  <c r="S341" i="3"/>
  <c r="R342" i="3"/>
  <c r="S342" i="3"/>
  <c r="R343" i="3"/>
  <c r="S343" i="3"/>
  <c r="R344" i="3"/>
  <c r="S344" i="3"/>
  <c r="R345" i="3"/>
  <c r="S345" i="3"/>
  <c r="R346" i="3"/>
  <c r="S346" i="3"/>
  <c r="R347" i="3"/>
  <c r="S347" i="3"/>
  <c r="R348" i="3"/>
  <c r="S348" i="3"/>
  <c r="R349" i="3"/>
  <c r="S349" i="3"/>
  <c r="C350" i="3"/>
  <c r="E350" i="3"/>
  <c r="D350" i="3"/>
  <c r="S350" i="3" s="1"/>
  <c r="F350" i="3"/>
  <c r="S99" i="3"/>
  <c r="R99" i="3"/>
  <c r="E37" i="3"/>
  <c r="E66" i="3"/>
  <c r="E98" i="3"/>
  <c r="F37" i="3"/>
  <c r="F66" i="3"/>
  <c r="F98" i="3"/>
  <c r="F4" i="3"/>
  <c r="E5" i="3"/>
  <c r="F5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E426" i="3"/>
  <c r="F426" i="3"/>
  <c r="E427" i="3"/>
  <c r="F427" i="3"/>
  <c r="E428" i="3"/>
  <c r="F428" i="3"/>
  <c r="E429" i="3"/>
  <c r="F429" i="3"/>
  <c r="D6" i="17"/>
  <c r="D12" i="17" s="1"/>
  <c r="E6" i="17"/>
  <c r="F3" i="19"/>
  <c r="AN8" i="17"/>
  <c r="AM8" i="17"/>
  <c r="AL8" i="17"/>
  <c r="AK8" i="17"/>
  <c r="M6" i="17"/>
  <c r="N6" i="17"/>
  <c r="O6" i="17"/>
  <c r="O12" i="17" s="1"/>
  <c r="U6" i="17"/>
  <c r="U12" i="17" s="1"/>
  <c r="J6" i="17"/>
  <c r="K6" i="17"/>
  <c r="K12" i="17" s="1"/>
  <c r="L6" i="17"/>
  <c r="L12" i="17" s="1"/>
  <c r="G6" i="17"/>
  <c r="G12" i="17" s="1"/>
  <c r="H6" i="17"/>
  <c r="M5" i="17"/>
  <c r="N5" i="17"/>
  <c r="N11" i="17" s="1"/>
  <c r="U8" i="17"/>
  <c r="L5" i="17"/>
  <c r="L11" i="17" s="1"/>
  <c r="T8" i="17"/>
  <c r="G5" i="17"/>
  <c r="H5" i="17"/>
  <c r="H11" i="17" s="1"/>
  <c r="I5" i="17"/>
  <c r="S8" i="17"/>
  <c r="H12" i="17"/>
  <c r="J12" i="17"/>
  <c r="M12" i="17"/>
  <c r="N12" i="17"/>
  <c r="I11" i="17"/>
  <c r="M11" i="17"/>
  <c r="AI8" i="17"/>
  <c r="P8" i="17"/>
  <c r="S97" i="3"/>
  <c r="S96" i="3"/>
  <c r="S95" i="3"/>
  <c r="S94" i="3"/>
  <c r="R97" i="3"/>
  <c r="R96" i="3"/>
  <c r="R95" i="3"/>
  <c r="R94" i="3"/>
  <c r="S93" i="3"/>
  <c r="R93" i="3"/>
  <c r="S92" i="3"/>
  <c r="R92" i="3"/>
  <c r="S91" i="3"/>
  <c r="R91" i="3"/>
  <c r="S90" i="3"/>
  <c r="R90" i="3"/>
  <c r="S89" i="3"/>
  <c r="R89" i="3"/>
  <c r="S88" i="3"/>
  <c r="R88" i="3"/>
  <c r="S87" i="3"/>
  <c r="R87" i="3"/>
  <c r="S86" i="3"/>
  <c r="R86" i="3"/>
  <c r="S85" i="3"/>
  <c r="R85" i="3"/>
  <c r="S84" i="3"/>
  <c r="R84" i="3"/>
  <c r="S83" i="3"/>
  <c r="R83" i="3"/>
  <c r="S82" i="3"/>
  <c r="R82" i="3"/>
  <c r="S81" i="3"/>
  <c r="R81" i="3"/>
  <c r="S80" i="3"/>
  <c r="R80" i="3"/>
  <c r="S79" i="3"/>
  <c r="R79" i="3"/>
  <c r="S78" i="3"/>
  <c r="R78" i="3"/>
  <c r="S77" i="3"/>
  <c r="R77" i="3"/>
  <c r="S76" i="3"/>
  <c r="R76" i="3"/>
  <c r="S75" i="3"/>
  <c r="R75" i="3"/>
  <c r="S74" i="3"/>
  <c r="R74" i="3"/>
  <c r="S73" i="3"/>
  <c r="R73" i="3"/>
  <c r="S72" i="3"/>
  <c r="R72" i="3"/>
  <c r="S71" i="3"/>
  <c r="R71" i="3"/>
  <c r="S70" i="3"/>
  <c r="R70" i="3"/>
  <c r="S69" i="3"/>
  <c r="R69" i="3"/>
  <c r="S68" i="3"/>
  <c r="R68" i="3"/>
  <c r="S67" i="3"/>
  <c r="R67" i="3"/>
  <c r="S65" i="3"/>
  <c r="R65" i="3"/>
  <c r="S64" i="3"/>
  <c r="R64" i="3"/>
  <c r="S63" i="3"/>
  <c r="R63" i="3"/>
  <c r="S62" i="3"/>
  <c r="R62" i="3"/>
  <c r="S61" i="3"/>
  <c r="R61" i="3"/>
  <c r="S60" i="3"/>
  <c r="R60" i="3"/>
  <c r="S59" i="3"/>
  <c r="R59" i="3"/>
  <c r="S58" i="3"/>
  <c r="R58" i="3"/>
  <c r="S57" i="3"/>
  <c r="R57" i="3"/>
  <c r="S56" i="3"/>
  <c r="R56" i="3"/>
  <c r="S55" i="3"/>
  <c r="R55" i="3"/>
  <c r="S54" i="3"/>
  <c r="R54" i="3"/>
  <c r="S53" i="3"/>
  <c r="R53" i="3"/>
  <c r="S52" i="3"/>
  <c r="R52" i="3"/>
  <c r="S51" i="3"/>
  <c r="R51" i="3"/>
  <c r="S50" i="3"/>
  <c r="R50" i="3"/>
  <c r="S49" i="3"/>
  <c r="R49" i="3"/>
  <c r="S48" i="3"/>
  <c r="R48" i="3"/>
  <c r="S47" i="3"/>
  <c r="R47" i="3"/>
  <c r="S46" i="3"/>
  <c r="R46" i="3"/>
  <c r="S45" i="3"/>
  <c r="R45" i="3"/>
  <c r="S44" i="3"/>
  <c r="R44" i="3"/>
  <c r="S43" i="3"/>
  <c r="R43" i="3"/>
  <c r="S42" i="3"/>
  <c r="R42" i="3"/>
  <c r="S41" i="3"/>
  <c r="R41" i="3"/>
  <c r="S40" i="3"/>
  <c r="R40" i="3"/>
  <c r="S39" i="3"/>
  <c r="R39" i="3"/>
  <c r="S38" i="3"/>
  <c r="R38" i="3"/>
  <c r="S36" i="3"/>
  <c r="R36" i="3"/>
  <c r="S35" i="3"/>
  <c r="R35" i="3"/>
  <c r="S34" i="3"/>
  <c r="R34" i="3"/>
  <c r="S33" i="3"/>
  <c r="R33" i="3"/>
  <c r="S32" i="3"/>
  <c r="R32" i="3"/>
  <c r="S31" i="3"/>
  <c r="R31" i="3"/>
  <c r="S30" i="3"/>
  <c r="R30" i="3"/>
  <c r="S29" i="3"/>
  <c r="R29" i="3"/>
  <c r="S28" i="3"/>
  <c r="R28" i="3"/>
  <c r="S27" i="3"/>
  <c r="R27" i="3"/>
  <c r="S26" i="3"/>
  <c r="R26" i="3"/>
  <c r="S25" i="3"/>
  <c r="R25" i="3"/>
  <c r="S24" i="3"/>
  <c r="R24" i="3"/>
  <c r="S23" i="3"/>
  <c r="R23" i="3"/>
  <c r="S22" i="3"/>
  <c r="R22" i="3"/>
  <c r="S21" i="3"/>
  <c r="R21" i="3"/>
  <c r="S20" i="3"/>
  <c r="R20" i="3"/>
  <c r="S19" i="3"/>
  <c r="R19" i="3"/>
  <c r="S18" i="3"/>
  <c r="R18" i="3"/>
  <c r="S17" i="3"/>
  <c r="R17" i="3"/>
  <c r="S16" i="3"/>
  <c r="R16" i="3"/>
  <c r="S15" i="3"/>
  <c r="R15" i="3"/>
  <c r="S14" i="3"/>
  <c r="R14" i="3"/>
  <c r="S13" i="3"/>
  <c r="R13" i="3"/>
  <c r="S12" i="3"/>
  <c r="R12" i="3"/>
  <c r="S11" i="3"/>
  <c r="R11" i="3"/>
  <c r="S10" i="3"/>
  <c r="R10" i="3"/>
  <c r="S9" i="3"/>
  <c r="R9" i="3"/>
  <c r="S8" i="3"/>
  <c r="R8" i="3"/>
  <c r="S7" i="3"/>
  <c r="R7" i="3"/>
  <c r="S6" i="3"/>
  <c r="R6" i="3"/>
  <c r="AU64" i="16"/>
  <c r="AU63" i="16"/>
  <c r="AU60" i="16"/>
  <c r="AU59" i="16"/>
  <c r="CH38" i="16"/>
  <c r="CH32" i="16"/>
  <c r="AT47" i="16"/>
  <c r="AT49" i="16"/>
  <c r="AP47" i="16"/>
  <c r="AP52" i="16"/>
  <c r="AR47" i="16"/>
  <c r="AR49" i="16" s="1"/>
  <c r="BB37" i="16"/>
  <c r="BD37" i="16"/>
  <c r="BB38" i="16"/>
  <c r="BD38" i="16" s="1"/>
  <c r="BE38" i="16" s="1"/>
  <c r="AJ48" i="16"/>
  <c r="AK48" i="16"/>
  <c r="AN48" i="16"/>
  <c r="AO48" i="16"/>
  <c r="AP48" i="16"/>
  <c r="AP49" i="16" s="1"/>
  <c r="AR48" i="16"/>
  <c r="AS48" i="16"/>
  <c r="AS53" i="16" s="1"/>
  <c r="AT64" i="16"/>
  <c r="AS64" i="16"/>
  <c r="AT63" i="16"/>
  <c r="AS63" i="16"/>
  <c r="BB31" i="16"/>
  <c r="BD31" i="16" s="1"/>
  <c r="BB32" i="16"/>
  <c r="BD32" i="16" s="1"/>
  <c r="AJ47" i="16"/>
  <c r="AK47" i="16"/>
  <c r="AL47" i="16"/>
  <c r="AM47" i="16"/>
  <c r="AO47" i="16"/>
  <c r="AS47" i="16"/>
  <c r="AU47" i="16"/>
  <c r="AU49" i="16" s="1"/>
  <c r="AT60" i="16"/>
  <c r="AS60" i="16"/>
  <c r="AT59" i="16"/>
  <c r="AS59" i="16"/>
  <c r="AO52" i="16"/>
  <c r="T33" i="16"/>
  <c r="T34" i="16"/>
  <c r="U33" i="16"/>
  <c r="U34" i="16" s="1"/>
  <c r="U52" i="16" s="1"/>
  <c r="V33" i="16"/>
  <c r="V34" i="16"/>
  <c r="V52" i="16" s="1"/>
  <c r="W33" i="16"/>
  <c r="X33" i="16"/>
  <c r="X34" i="16" s="1"/>
  <c r="X52" i="16" s="1"/>
  <c r="Y33" i="16"/>
  <c r="Y34" i="16" s="1"/>
  <c r="Y52" i="16"/>
  <c r="Z33" i="16"/>
  <c r="Z34" i="16" s="1"/>
  <c r="Z52" i="16" s="1"/>
  <c r="AA33" i="16"/>
  <c r="AA34" i="16"/>
  <c r="AA52" i="16" s="1"/>
  <c r="AB33" i="16"/>
  <c r="AB34" i="16"/>
  <c r="AB52" i="16" s="1"/>
  <c r="AC33" i="16"/>
  <c r="AC34" i="16" s="1"/>
  <c r="AC52" i="16" s="1"/>
  <c r="AD33" i="16"/>
  <c r="AD34" i="16"/>
  <c r="AD52" i="16" s="1"/>
  <c r="AD54" i="16" s="1"/>
  <c r="AE33" i="16"/>
  <c r="AE34" i="16"/>
  <c r="AE52" i="16"/>
  <c r="AE54" i="16" s="1"/>
  <c r="T39" i="16"/>
  <c r="T40" i="16" s="1"/>
  <c r="U39" i="16"/>
  <c r="U40" i="16" s="1"/>
  <c r="U53" i="16" s="1"/>
  <c r="V39" i="16"/>
  <c r="V40" i="16"/>
  <c r="V53" i="16" s="1"/>
  <c r="V54" i="16" s="1"/>
  <c r="W39" i="16"/>
  <c r="W40" i="16" s="1"/>
  <c r="W53" i="16"/>
  <c r="X39" i="16"/>
  <c r="X40" i="16" s="1"/>
  <c r="X53" i="16" s="1"/>
  <c r="Y39" i="16"/>
  <c r="Y40" i="16" s="1"/>
  <c r="Y53" i="16" s="1"/>
  <c r="Z39" i="16"/>
  <c r="Z40" i="16"/>
  <c r="Z53" i="16" s="1"/>
  <c r="AA39" i="16"/>
  <c r="AA40" i="16" s="1"/>
  <c r="AA53" i="16"/>
  <c r="AB39" i="16"/>
  <c r="AB40" i="16" s="1"/>
  <c r="AB53" i="16" s="1"/>
  <c r="AC39" i="16"/>
  <c r="AC40" i="16" s="1"/>
  <c r="AC53" i="16" s="1"/>
  <c r="AC54" i="16" s="1"/>
  <c r="AD39" i="16"/>
  <c r="AD40" i="16"/>
  <c r="AD53" i="16" s="1"/>
  <c r="AE39" i="16"/>
  <c r="AE40" i="16" s="1"/>
  <c r="AE53" i="16"/>
  <c r="AM49" i="16"/>
  <c r="AF47" i="16"/>
  <c r="AF48" i="16"/>
  <c r="AE49" i="16"/>
  <c r="AD49" i="16"/>
  <c r="AC49" i="16"/>
  <c r="AB49" i="16"/>
  <c r="AA49" i="16"/>
  <c r="Z49" i="16"/>
  <c r="Y49" i="16"/>
  <c r="X49" i="16"/>
  <c r="W49" i="16"/>
  <c r="V49" i="16"/>
  <c r="U49" i="16"/>
  <c r="T49" i="16"/>
  <c r="T42" i="16"/>
  <c r="AF42" i="16" s="1"/>
  <c r="U42" i="16"/>
  <c r="V42" i="16"/>
  <c r="W42" i="16"/>
  <c r="X42" i="16"/>
  <c r="Y42" i="16"/>
  <c r="Z42" i="16"/>
  <c r="AA42" i="16"/>
  <c r="AB42" i="16"/>
  <c r="AC42" i="16"/>
  <c r="AD42" i="16"/>
  <c r="AE42" i="16"/>
  <c r="AF38" i="16"/>
  <c r="AV38" i="16"/>
  <c r="AF37" i="16"/>
  <c r="AG37" i="16"/>
  <c r="AF36" i="16"/>
  <c r="AF32" i="16"/>
  <c r="AV32" i="16"/>
  <c r="AF31" i="16"/>
  <c r="AG31" i="16"/>
  <c r="AF30" i="16"/>
  <c r="U21" i="16"/>
  <c r="U25" i="16"/>
  <c r="Y21" i="16"/>
  <c r="Y25" i="16"/>
  <c r="Y26" i="16" s="1"/>
  <c r="T21" i="16"/>
  <c r="V21" i="16"/>
  <c r="W21" i="16"/>
  <c r="W26" i="16" s="1"/>
  <c r="X21" i="16"/>
  <c r="Z21" i="16"/>
  <c r="AA21" i="16"/>
  <c r="AB21" i="16"/>
  <c r="AC21" i="16"/>
  <c r="AD21" i="16"/>
  <c r="AE21" i="16"/>
  <c r="T25" i="16"/>
  <c r="T26" i="16" s="1"/>
  <c r="V25" i="16"/>
  <c r="V26" i="16" s="1"/>
  <c r="W25" i="16"/>
  <c r="X25" i="16"/>
  <c r="Z25" i="16"/>
  <c r="AA25" i="16"/>
  <c r="AA26" i="16" s="1"/>
  <c r="AB25" i="16"/>
  <c r="AC25" i="16"/>
  <c r="AD25" i="16"/>
  <c r="AE25" i="16"/>
  <c r="E21" i="16"/>
  <c r="F21" i="16"/>
  <c r="F25" i="16"/>
  <c r="F26" i="16" s="1"/>
  <c r="G21" i="16"/>
  <c r="H21" i="16"/>
  <c r="I21" i="16"/>
  <c r="J21" i="16"/>
  <c r="J26" i="16" s="1"/>
  <c r="J25" i="16"/>
  <c r="K21" i="16"/>
  <c r="L21" i="16"/>
  <c r="M21" i="16"/>
  <c r="N21" i="16"/>
  <c r="N25" i="16"/>
  <c r="N26" i="16" s="1"/>
  <c r="O21" i="16"/>
  <c r="P21" i="16"/>
  <c r="E25" i="16"/>
  <c r="G25" i="16"/>
  <c r="H25" i="16"/>
  <c r="H26" i="16" s="1"/>
  <c r="I25" i="16"/>
  <c r="K25" i="16"/>
  <c r="L25" i="16"/>
  <c r="M25" i="16"/>
  <c r="O25" i="16"/>
  <c r="P25" i="16"/>
  <c r="AF24" i="16"/>
  <c r="AI24" i="16" s="1"/>
  <c r="Q24" i="16"/>
  <c r="AF23" i="16"/>
  <c r="Q23" i="16"/>
  <c r="AF20" i="16"/>
  <c r="Q20" i="16"/>
  <c r="AV19" i="16"/>
  <c r="AY19" i="16" s="1"/>
  <c r="AF19" i="16"/>
  <c r="Q19" i="16"/>
  <c r="AE9" i="16"/>
  <c r="AE13" i="16"/>
  <c r="AD9" i="16"/>
  <c r="AD13" i="16"/>
  <c r="BB14" i="16"/>
  <c r="AD6" i="16"/>
  <c r="AC9" i="16"/>
  <c r="AC13" i="16"/>
  <c r="U9" i="16"/>
  <c r="U13" i="16"/>
  <c r="Y9" i="16"/>
  <c r="Y13" i="16"/>
  <c r="Y14" i="16" s="1"/>
  <c r="T9" i="16"/>
  <c r="V9" i="16"/>
  <c r="W9" i="16"/>
  <c r="W14" i="16" s="1"/>
  <c r="X9" i="16"/>
  <c r="Z9" i="16"/>
  <c r="AA9" i="16"/>
  <c r="AB9" i="16"/>
  <c r="T13" i="16"/>
  <c r="T14" i="16" s="1"/>
  <c r="V13" i="16"/>
  <c r="W13" i="16"/>
  <c r="X13" i="16"/>
  <c r="Z13" i="16"/>
  <c r="AA13" i="16"/>
  <c r="AA14" i="16" s="1"/>
  <c r="AB13" i="16"/>
  <c r="AF13" i="16" s="1"/>
  <c r="K9" i="16"/>
  <c r="K14" i="16" s="1"/>
  <c r="O9" i="16"/>
  <c r="O14" i="16"/>
  <c r="E9" i="16"/>
  <c r="F9" i="16"/>
  <c r="G9" i="16"/>
  <c r="G14" i="16"/>
  <c r="H9" i="16"/>
  <c r="H14" i="16" s="1"/>
  <c r="I9" i="16"/>
  <c r="J9" i="16"/>
  <c r="J14" i="16"/>
  <c r="L9" i="16"/>
  <c r="L14" i="16" s="1"/>
  <c r="M9" i="16"/>
  <c r="N9" i="16"/>
  <c r="N14" i="16"/>
  <c r="P9" i="16"/>
  <c r="P14" i="16" s="1"/>
  <c r="F14" i="16"/>
  <c r="AF12" i="16"/>
  <c r="AF11" i="16"/>
  <c r="AI11" i="16"/>
  <c r="AF8" i="16"/>
  <c r="Q8" i="16"/>
  <c r="AF7" i="16"/>
  <c r="Q7" i="16"/>
  <c r="AE6" i="16"/>
  <c r="J402" i="3"/>
  <c r="O405" i="3"/>
  <c r="O409" i="3"/>
  <c r="J412" i="3"/>
  <c r="O412" i="3"/>
  <c r="M385" i="3"/>
  <c r="M395" i="3"/>
  <c r="O410" i="3"/>
  <c r="M393" i="3"/>
  <c r="M388" i="3"/>
  <c r="O387" i="3"/>
  <c r="O402" i="3"/>
  <c r="M410" i="3"/>
  <c r="M402" i="3"/>
  <c r="D419" i="3"/>
  <c r="D418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O411" i="3"/>
  <c r="O407" i="3"/>
  <c r="O406" i="3"/>
  <c r="J411" i="3"/>
  <c r="J410" i="3"/>
  <c r="J409" i="3"/>
  <c r="J407" i="3"/>
  <c r="J406" i="3"/>
  <c r="J405" i="3"/>
  <c r="J401" i="3"/>
  <c r="H411" i="3"/>
  <c r="H410" i="3"/>
  <c r="H407" i="3"/>
  <c r="H406" i="3"/>
  <c r="H402" i="3"/>
  <c r="H401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13" i="3"/>
  <c r="O396" i="3"/>
  <c r="O395" i="3"/>
  <c r="O394" i="3"/>
  <c r="O393" i="3"/>
  <c r="O392" i="3"/>
  <c r="O391" i="3"/>
  <c r="O390" i="3"/>
  <c r="O389" i="3"/>
  <c r="O388" i="3"/>
  <c r="O386" i="3"/>
  <c r="O385" i="3"/>
  <c r="M396" i="3"/>
  <c r="M394" i="3"/>
  <c r="M392" i="3"/>
  <c r="M391" i="3"/>
  <c r="M390" i="3"/>
  <c r="M387" i="3"/>
  <c r="M386" i="3"/>
  <c r="J386" i="3"/>
  <c r="J387" i="3"/>
  <c r="J388" i="3"/>
  <c r="J389" i="3"/>
  <c r="J390" i="3"/>
  <c r="J391" i="3"/>
  <c r="J392" i="3"/>
  <c r="J393" i="3"/>
  <c r="J394" i="3"/>
  <c r="J395" i="3"/>
  <c r="J396" i="3"/>
  <c r="H386" i="3"/>
  <c r="H385" i="3"/>
  <c r="H387" i="3"/>
  <c r="H388" i="3"/>
  <c r="H389" i="3"/>
  <c r="H390" i="3"/>
  <c r="H391" i="3"/>
  <c r="H392" i="3"/>
  <c r="H393" i="3"/>
  <c r="H394" i="3"/>
  <c r="H395" i="3"/>
  <c r="H396" i="3"/>
  <c r="J385" i="3"/>
  <c r="C386" i="3"/>
  <c r="C385" i="3"/>
  <c r="C387" i="3"/>
  <c r="C388" i="3"/>
  <c r="C389" i="3"/>
  <c r="C390" i="3"/>
  <c r="C391" i="3"/>
  <c r="C392" i="3"/>
  <c r="C393" i="3"/>
  <c r="C394" i="3"/>
  <c r="C395" i="3"/>
  <c r="C396" i="3"/>
  <c r="I30" i="10"/>
  <c r="I38" i="10"/>
  <c r="H29" i="10"/>
  <c r="H37" i="10" s="1"/>
  <c r="O30" i="10"/>
  <c r="O38" i="10"/>
  <c r="N30" i="10"/>
  <c r="N38" i="10" s="1"/>
  <c r="M30" i="10"/>
  <c r="M38" i="10" s="1"/>
  <c r="L30" i="10"/>
  <c r="K30" i="10"/>
  <c r="K38" i="10"/>
  <c r="J30" i="10"/>
  <c r="J38" i="10" s="1"/>
  <c r="H30" i="10"/>
  <c r="H38" i="10"/>
  <c r="G30" i="10"/>
  <c r="G38" i="10" s="1"/>
  <c r="F30" i="10"/>
  <c r="F38" i="10"/>
  <c r="E30" i="10"/>
  <c r="E38" i="10" s="1"/>
  <c r="D30" i="10"/>
  <c r="O29" i="10"/>
  <c r="O37" i="10" s="1"/>
  <c r="N29" i="10"/>
  <c r="N37" i="10" s="1"/>
  <c r="M29" i="10"/>
  <c r="M37" i="10"/>
  <c r="L29" i="10"/>
  <c r="L37" i="10" s="1"/>
  <c r="K29" i="10"/>
  <c r="J29" i="10"/>
  <c r="J37" i="10" s="1"/>
  <c r="I29" i="10"/>
  <c r="I37" i="10" s="1"/>
  <c r="G29" i="10"/>
  <c r="G37" i="10" s="1"/>
  <c r="F29" i="10"/>
  <c r="F37" i="10" s="1"/>
  <c r="E29" i="10"/>
  <c r="E37" i="10"/>
  <c r="D29" i="10"/>
  <c r="D37" i="10" s="1"/>
  <c r="O26" i="10"/>
  <c r="O35" i="10"/>
  <c r="N26" i="10"/>
  <c r="N35" i="10" s="1"/>
  <c r="M26" i="10"/>
  <c r="M35" i="10"/>
  <c r="L26" i="10"/>
  <c r="L35" i="10" s="1"/>
  <c r="K26" i="10"/>
  <c r="K35" i="10"/>
  <c r="J26" i="10"/>
  <c r="J35" i="10" s="1"/>
  <c r="I26" i="10"/>
  <c r="I35" i="10"/>
  <c r="H26" i="10"/>
  <c r="H35" i="10" s="1"/>
  <c r="G26" i="10"/>
  <c r="G35" i="10"/>
  <c r="F26" i="10"/>
  <c r="F35" i="10" s="1"/>
  <c r="E26" i="10"/>
  <c r="E35" i="10"/>
  <c r="D26" i="10"/>
  <c r="D35" i="10" s="1"/>
  <c r="O25" i="10"/>
  <c r="O34" i="10"/>
  <c r="N25" i="10"/>
  <c r="N34" i="10" s="1"/>
  <c r="M25" i="10"/>
  <c r="M34" i="10"/>
  <c r="L25" i="10"/>
  <c r="L34" i="10" s="1"/>
  <c r="K25" i="10"/>
  <c r="K34" i="10"/>
  <c r="J25" i="10"/>
  <c r="J34" i="10" s="1"/>
  <c r="I25" i="10"/>
  <c r="I34" i="10"/>
  <c r="H25" i="10"/>
  <c r="H34" i="10" s="1"/>
  <c r="G25" i="10"/>
  <c r="G34" i="10" s="1"/>
  <c r="F25" i="10"/>
  <c r="F34" i="10"/>
  <c r="E25" i="10"/>
  <c r="E34" i="10" s="1"/>
  <c r="D25" i="10"/>
  <c r="D34" i="10"/>
  <c r="M19" i="12"/>
  <c r="J19" i="12"/>
  <c r="I19" i="12"/>
  <c r="H19" i="12"/>
  <c r="E19" i="12"/>
  <c r="J18" i="12"/>
  <c r="J20" i="12" s="1"/>
  <c r="I18" i="12"/>
  <c r="H18" i="12"/>
  <c r="G18" i="12"/>
  <c r="F18" i="12"/>
  <c r="D18" i="12"/>
  <c r="I7" i="12"/>
  <c r="I8" i="12" s="1"/>
  <c r="G7" i="12"/>
  <c r="G13" i="12" s="1"/>
  <c r="D7" i="12"/>
  <c r="H7" i="12"/>
  <c r="P29" i="10"/>
  <c r="P37" i="10" s="1"/>
  <c r="K37" i="10"/>
  <c r="O7" i="12"/>
  <c r="G6" i="12"/>
  <c r="G8" i="12" s="1"/>
  <c r="O6" i="12"/>
  <c r="N18" i="12"/>
  <c r="K7" i="12"/>
  <c r="H6" i="12"/>
  <c r="E7" i="12"/>
  <c r="M7" i="12"/>
  <c r="D38" i="10"/>
  <c r="L38" i="10"/>
  <c r="E6" i="12"/>
  <c r="E8" i="12" s="1"/>
  <c r="I6" i="12"/>
  <c r="F6" i="12"/>
  <c r="J6" i="12"/>
  <c r="J8" i="12" s="1"/>
  <c r="N6" i="12"/>
  <c r="J7" i="12"/>
  <c r="K350" i="3"/>
  <c r="J350" i="3"/>
  <c r="I350" i="3"/>
  <c r="H350" i="3"/>
  <c r="K319" i="3"/>
  <c r="J319" i="3"/>
  <c r="I319" i="3"/>
  <c r="H319" i="3"/>
  <c r="K287" i="3"/>
  <c r="J287" i="3"/>
  <c r="I287" i="3"/>
  <c r="H287" i="3"/>
  <c r="K256" i="3"/>
  <c r="J256" i="3"/>
  <c r="I256" i="3"/>
  <c r="H256" i="3"/>
  <c r="K224" i="3"/>
  <c r="J224" i="3"/>
  <c r="I224" i="3"/>
  <c r="H224" i="3"/>
  <c r="K192" i="3"/>
  <c r="J192" i="3"/>
  <c r="I192" i="3"/>
  <c r="H192" i="3"/>
  <c r="K161" i="3"/>
  <c r="J161" i="3"/>
  <c r="I161" i="3"/>
  <c r="H161" i="3"/>
  <c r="K129" i="3"/>
  <c r="J129" i="3"/>
  <c r="I129" i="3"/>
  <c r="H129" i="3"/>
  <c r="K98" i="3"/>
  <c r="J98" i="3"/>
  <c r="I98" i="3"/>
  <c r="H98" i="3"/>
  <c r="D98" i="3"/>
  <c r="D4" i="3" s="1"/>
  <c r="C98" i="3"/>
  <c r="K66" i="3"/>
  <c r="K37" i="3"/>
  <c r="K4" i="3" s="1"/>
  <c r="J66" i="3"/>
  <c r="J4" i="3" s="1"/>
  <c r="J37" i="3"/>
  <c r="I66" i="3"/>
  <c r="I37" i="3"/>
  <c r="H66" i="3"/>
  <c r="H4" i="3" s="1"/>
  <c r="D66" i="3"/>
  <c r="D37" i="3"/>
  <c r="C66" i="3"/>
  <c r="C37" i="3"/>
  <c r="C4" i="3" s="1"/>
  <c r="K5" i="3"/>
  <c r="J5" i="3"/>
  <c r="I5" i="3"/>
  <c r="H5" i="3"/>
  <c r="H37" i="3"/>
  <c r="D5" i="3"/>
  <c r="C5" i="3"/>
  <c r="U50" i="2"/>
  <c r="O50" i="2"/>
  <c r="N50" i="2"/>
  <c r="M50" i="2"/>
  <c r="L50" i="2"/>
  <c r="N5" i="3"/>
  <c r="H50" i="2"/>
  <c r="G50" i="2"/>
  <c r="F50" i="2"/>
  <c r="E50" i="2"/>
  <c r="M401" i="3"/>
  <c r="O401" i="3"/>
  <c r="O413" i="3" s="1"/>
  <c r="N7" i="12"/>
  <c r="M6" i="12"/>
  <c r="M8" i="12" s="1"/>
  <c r="P38" i="10"/>
  <c r="K19" i="12"/>
  <c r="J25" i="12" s="1"/>
  <c r="E18" i="12"/>
  <c r="G19" i="12"/>
  <c r="G25" i="12" s="1"/>
  <c r="P26" i="10"/>
  <c r="P35" i="10"/>
  <c r="H8" i="12"/>
  <c r="D24" i="12"/>
  <c r="AC43" i="16"/>
  <c r="M26" i="16"/>
  <c r="I26" i="16"/>
  <c r="E26" i="16"/>
  <c r="AE10" i="16"/>
  <c r="M14" i="16"/>
  <c r="I14" i="16"/>
  <c r="AD14" i="16"/>
  <c r="Y54" i="16"/>
  <c r="Y43" i="16"/>
  <c r="Z14" i="16"/>
  <c r="O26" i="16"/>
  <c r="P26" i="16"/>
  <c r="AD26" i="16"/>
  <c r="Z26" i="16"/>
  <c r="AF49" i="16"/>
  <c r="AE14" i="16"/>
  <c r="AE15" i="16" s="1"/>
  <c r="AC26" i="16"/>
  <c r="U43" i="16"/>
  <c r="AC14" i="16"/>
  <c r="AE26" i="16"/>
  <c r="AB26" i="16"/>
  <c r="X26" i="16"/>
  <c r="AI12" i="16"/>
  <c r="W34" i="16"/>
  <c r="W43" i="16"/>
  <c r="AF33" i="16"/>
  <c r="Z43" i="16"/>
  <c r="AD10" i="16"/>
  <c r="AF25" i="16"/>
  <c r="AH24" i="16"/>
  <c r="AB43" i="16"/>
  <c r="AE43" i="16"/>
  <c r="V43" i="16"/>
  <c r="AI8" i="16"/>
  <c r="X14" i="16"/>
  <c r="AI19" i="16"/>
  <c r="X43" i="16"/>
  <c r="AA43" i="16"/>
  <c r="T43" i="16"/>
  <c r="AF43" i="16" s="1"/>
  <c r="AD43" i="16"/>
  <c r="V14" i="16"/>
  <c r="AF21" i="16"/>
  <c r="T53" i="16"/>
  <c r="AF53" i="16" s="1"/>
  <c r="W52" i="16"/>
  <c r="W54" i="16" s="1"/>
  <c r="AV23" i="16"/>
  <c r="AV11" i="16"/>
  <c r="AY12" i="16"/>
  <c r="AV7" i="16"/>
  <c r="AY7" i="16"/>
  <c r="AY8" i="16"/>
  <c r="D421" i="3"/>
  <c r="M5" i="3"/>
  <c r="D423" i="3"/>
  <c r="D428" i="3"/>
  <c r="D427" i="3"/>
  <c r="D426" i="3"/>
  <c r="I4" i="3"/>
  <c r="D420" i="3"/>
  <c r="D424" i="3"/>
  <c r="P25" i="10"/>
  <c r="P34" i="10"/>
  <c r="N19" i="12"/>
  <c r="L7" i="12"/>
  <c r="L8" i="12" s="1"/>
  <c r="L6" i="12"/>
  <c r="BF38" i="16"/>
  <c r="BG38" i="16" s="1"/>
  <c r="AJ49" i="16"/>
  <c r="I20" i="12"/>
  <c r="N8" i="12"/>
  <c r="B1" i="2"/>
  <c r="AZ4" i="4"/>
  <c r="BI4" i="4"/>
  <c r="AO4" i="4"/>
  <c r="AF4" i="4"/>
  <c r="AO53" i="16"/>
  <c r="AO54" i="16"/>
  <c r="M13" i="12"/>
  <c r="D425" i="3"/>
  <c r="M12" i="12"/>
  <c r="O8" i="12"/>
  <c r="F8" i="12"/>
  <c r="D13" i="12"/>
  <c r="K6" i="12"/>
  <c r="O18" i="12"/>
  <c r="O20" i="12" s="1"/>
  <c r="H412" i="3"/>
  <c r="M412" i="3"/>
  <c r="H409" i="3"/>
  <c r="H404" i="3"/>
  <c r="K18" i="12"/>
  <c r="K20" i="12" s="1"/>
  <c r="L19" i="12"/>
  <c r="J408" i="3"/>
  <c r="O404" i="3"/>
  <c r="J404" i="3"/>
  <c r="H408" i="3"/>
  <c r="AQ53" i="16"/>
  <c r="J403" i="3"/>
  <c r="J413" i="3" s="1"/>
  <c r="M18" i="12"/>
  <c r="D19" i="12"/>
  <c r="H405" i="3"/>
  <c r="AR53" i="16"/>
  <c r="AK52" i="16"/>
  <c r="AM52" i="16"/>
  <c r="AK49" i="16"/>
  <c r="M9" i="17"/>
  <c r="D9" i="17"/>
  <c r="M14" i="12"/>
  <c r="M20" i="12"/>
  <c r="O403" i="3"/>
  <c r="V50" i="2"/>
  <c r="N20" i="12"/>
  <c r="M408" i="3"/>
  <c r="H20" i="12"/>
  <c r="M404" i="3"/>
  <c r="BA9" i="16"/>
  <c r="BA14" i="16" s="1"/>
  <c r="BA13" i="16"/>
  <c r="M405" i="3"/>
  <c r="D20" i="12"/>
  <c r="E20" i="12"/>
  <c r="O408" i="3"/>
  <c r="M409" i="3"/>
  <c r="K8" i="12"/>
  <c r="J12" i="12"/>
  <c r="BM42" i="16"/>
  <c r="BJ42" i="16"/>
  <c r="BD42" i="16"/>
  <c r="BN42" i="16"/>
  <c r="BH42" i="16"/>
  <c r="BL42" i="16"/>
  <c r="BQ14" i="16"/>
  <c r="BE42" i="16"/>
  <c r="BK42" i="16"/>
  <c r="BF42" i="16"/>
  <c r="BG42" i="16"/>
  <c r="BI42" i="16"/>
  <c r="BO42" i="16"/>
  <c r="BG43" i="16"/>
  <c r="BS4" i="16"/>
  <c r="BF43" i="16"/>
  <c r="BH43" i="16"/>
  <c r="BO43" i="16"/>
  <c r="BK43" i="16"/>
  <c r="BP42" i="16"/>
  <c r="BN43" i="16"/>
  <c r="BI43" i="16"/>
  <c r="BE43" i="16"/>
  <c r="BL43" i="16"/>
  <c r="BJ43" i="16"/>
  <c r="BM43" i="16"/>
  <c r="BD43" i="16"/>
  <c r="BP43" i="16" s="1"/>
  <c r="G9" i="17" l="1"/>
  <c r="L9" i="17"/>
  <c r="H9" i="17"/>
  <c r="N9" i="17"/>
  <c r="G24" i="12"/>
  <c r="G20" i="12"/>
  <c r="E14" i="16"/>
  <c r="Q9" i="16"/>
  <c r="AH12" i="16"/>
  <c r="AI13" i="16"/>
  <c r="X54" i="16"/>
  <c r="P319" i="3"/>
  <c r="P224" i="3"/>
  <c r="AB14" i="16"/>
  <c r="AH11" i="16"/>
  <c r="T52" i="16"/>
  <c r="AF34" i="16"/>
  <c r="M24" i="12"/>
  <c r="M26" i="12" s="1"/>
  <c r="C397" i="3"/>
  <c r="AH20" i="16"/>
  <c r="AI20" i="16"/>
  <c r="G26" i="16"/>
  <c r="Q25" i="16"/>
  <c r="K26" i="16"/>
  <c r="Q21" i="16"/>
  <c r="AF40" i="16"/>
  <c r="BE37" i="16"/>
  <c r="BF37" i="16" s="1"/>
  <c r="BG37" i="16" s="1"/>
  <c r="BH37" i="16" s="1"/>
  <c r="BI37" i="16" s="1"/>
  <c r="BJ37" i="16" s="1"/>
  <c r="BK37" i="16" s="1"/>
  <c r="BL37" i="16" s="1"/>
  <c r="BM37" i="16" s="1"/>
  <c r="BN37" i="16" s="1"/>
  <c r="BO37" i="16" s="1"/>
  <c r="BP37" i="16" s="1"/>
  <c r="AY24" i="16"/>
  <c r="AR33" i="16"/>
  <c r="AR34" i="16" s="1"/>
  <c r="AR42" i="16"/>
  <c r="AL14" i="16"/>
  <c r="AL30" i="16"/>
  <c r="E41" i="2"/>
  <c r="D390" i="3"/>
  <c r="E11" i="2"/>
  <c r="BH38" i="16"/>
  <c r="BI38" i="16" s="1"/>
  <c r="BJ38" i="16" s="1"/>
  <c r="BK38" i="16" s="1"/>
  <c r="BL38" i="16" s="1"/>
  <c r="BM38" i="16" s="1"/>
  <c r="BN38" i="16" s="1"/>
  <c r="BO38" i="16" s="1"/>
  <c r="J397" i="3"/>
  <c r="BE32" i="16"/>
  <c r="BF32" i="16" s="1"/>
  <c r="BG32" i="16" s="1"/>
  <c r="BH32" i="16" s="1"/>
  <c r="BI32" i="16" s="1"/>
  <c r="BJ32" i="16" s="1"/>
  <c r="BK32" i="16" s="1"/>
  <c r="BL32" i="16" s="1"/>
  <c r="BM32" i="16" s="1"/>
  <c r="BN32" i="16" s="1"/>
  <c r="BO32" i="16" s="1"/>
  <c r="AT39" i="16"/>
  <c r="AT40" i="16" s="1"/>
  <c r="AT53" i="16" s="1"/>
  <c r="AV37" i="16"/>
  <c r="T37" i="2"/>
  <c r="T7" i="2"/>
  <c r="N402" i="3"/>
  <c r="S16" i="10"/>
  <c r="V27" i="2"/>
  <c r="L26" i="2"/>
  <c r="F31" i="2"/>
  <c r="S32" i="2"/>
  <c r="E21" i="2"/>
  <c r="E30" i="2"/>
  <c r="F27" i="2"/>
  <c r="G22" i="2"/>
  <c r="AY11" i="16"/>
  <c r="AI21" i="16"/>
  <c r="AF26" i="16"/>
  <c r="AG21" i="16"/>
  <c r="AI25" i="16"/>
  <c r="AH23" i="16"/>
  <c r="H397" i="3"/>
  <c r="O397" i="3"/>
  <c r="AI7" i="16"/>
  <c r="S23" i="16"/>
  <c r="AI23" i="16"/>
  <c r="AA54" i="16"/>
  <c r="AS49" i="16"/>
  <c r="R161" i="3"/>
  <c r="E4" i="3"/>
  <c r="AV13" i="16"/>
  <c r="AJ36" i="16"/>
  <c r="AN14" i="16"/>
  <c r="AN30" i="16"/>
  <c r="D13" i="10"/>
  <c r="D6" i="12"/>
  <c r="J23" i="10"/>
  <c r="J5" i="17"/>
  <c r="L23" i="10"/>
  <c r="L18" i="12"/>
  <c r="P18" i="12" s="1"/>
  <c r="O23" i="10"/>
  <c r="O5" i="17"/>
  <c r="L32" i="2"/>
  <c r="G12" i="12"/>
  <c r="G14" i="12" s="1"/>
  <c r="AY23" i="16"/>
  <c r="AH19" i="16"/>
  <c r="J13" i="12"/>
  <c r="U14" i="16"/>
  <c r="AF9" i="16"/>
  <c r="U26" i="16"/>
  <c r="AO49" i="16"/>
  <c r="S5" i="17"/>
  <c r="G11" i="17"/>
  <c r="E413" i="3"/>
  <c r="AQ26" i="16"/>
  <c r="AQ47" i="16"/>
  <c r="AQ49" i="16" s="1"/>
  <c r="AV21" i="16"/>
  <c r="AM26" i="16"/>
  <c r="AM36" i="16"/>
  <c r="AM14" i="16"/>
  <c r="AU42" i="16"/>
  <c r="AU31" i="16"/>
  <c r="AU33" i="16" s="1"/>
  <c r="AU34" i="16" s="1"/>
  <c r="AS31" i="16"/>
  <c r="AS33" i="16"/>
  <c r="AS34" i="16" s="1"/>
  <c r="AQ33" i="16"/>
  <c r="AQ34" i="16" s="1"/>
  <c r="AQ42" i="16"/>
  <c r="F22" i="2"/>
  <c r="M25" i="2"/>
  <c r="M23" i="2"/>
  <c r="L26" i="16"/>
  <c r="AF39" i="16"/>
  <c r="AB54" i="16"/>
  <c r="Z54" i="16"/>
  <c r="U54" i="16"/>
  <c r="BE31" i="16"/>
  <c r="BF31" i="16" s="1"/>
  <c r="BG31" i="16" s="1"/>
  <c r="BH31" i="16" s="1"/>
  <c r="BI31" i="16" s="1"/>
  <c r="BJ31" i="16" s="1"/>
  <c r="BK31" i="16" s="1"/>
  <c r="BL31" i="16" s="1"/>
  <c r="BM31" i="16" s="1"/>
  <c r="BN31" i="16" s="1"/>
  <c r="BO31" i="16" s="1"/>
  <c r="BP31" i="16"/>
  <c r="E12" i="17"/>
  <c r="AV25" i="16"/>
  <c r="AL26" i="16"/>
  <c r="AL48" i="16"/>
  <c r="AL49" i="16" s="1"/>
  <c r="AP53" i="16"/>
  <c r="AP54" i="16" s="1"/>
  <c r="AV9" i="16"/>
  <c r="AX7" i="16" s="1"/>
  <c r="BC7" i="16" s="1"/>
  <c r="AJ14" i="16"/>
  <c r="AJ30" i="16"/>
  <c r="E25" i="2"/>
  <c r="F29" i="2"/>
  <c r="AN26" i="16"/>
  <c r="AN47" i="16"/>
  <c r="AN49" i="16" s="1"/>
  <c r="AR14" i="16"/>
  <c r="F6" i="17"/>
  <c r="R6" i="17" s="1"/>
  <c r="R12" i="17" s="1"/>
  <c r="F23" i="10"/>
  <c r="F19" i="12"/>
  <c r="F20" i="12" s="1"/>
  <c r="O224" i="3"/>
  <c r="F425" i="3"/>
  <c r="O37" i="3"/>
  <c r="O5" i="3"/>
  <c r="P350" i="3"/>
  <c r="P256" i="3"/>
  <c r="P37" i="3"/>
  <c r="V21" i="2"/>
  <c r="P5" i="3"/>
  <c r="U23" i="2"/>
  <c r="H23" i="2"/>
  <c r="T23" i="2"/>
  <c r="S24" i="2"/>
  <c r="F23" i="2"/>
  <c r="V32" i="2"/>
  <c r="T31" i="2"/>
  <c r="V30" i="2"/>
  <c r="T29" i="2"/>
  <c r="V28" i="2"/>
  <c r="T27" i="2"/>
  <c r="V26" i="2"/>
  <c r="T25" i="2"/>
  <c r="V22" i="2"/>
  <c r="T21" i="2"/>
  <c r="O32" i="2"/>
  <c r="M31" i="2"/>
  <c r="O30" i="2"/>
  <c r="M29" i="2"/>
  <c r="O28" i="2"/>
  <c r="M27" i="2"/>
  <c r="V23" i="2"/>
  <c r="U24" i="2"/>
  <c r="G24" i="2"/>
  <c r="N23" i="2"/>
  <c r="T24" i="2"/>
  <c r="L23" i="2"/>
  <c r="E23" i="2"/>
  <c r="U32" i="2"/>
  <c r="S31" i="2"/>
  <c r="U30" i="2"/>
  <c r="S29" i="2"/>
  <c r="U28" i="2"/>
  <c r="S27" i="2"/>
  <c r="U26" i="2"/>
  <c r="S25" i="2"/>
  <c r="U22" i="2"/>
  <c r="N32" i="2"/>
  <c r="L31" i="2"/>
  <c r="N30" i="2"/>
  <c r="L29" i="2"/>
  <c r="N28" i="2"/>
  <c r="H24" i="2"/>
  <c r="N24" i="2"/>
  <c r="L24" i="2"/>
  <c r="T32" i="2"/>
  <c r="V29" i="2"/>
  <c r="T28" i="2"/>
  <c r="V25" i="2"/>
  <c r="O31" i="2"/>
  <c r="M30" i="2"/>
  <c r="L27" i="2"/>
  <c r="N26" i="2"/>
  <c r="L25" i="2"/>
  <c r="N22" i="2"/>
  <c r="L21" i="2"/>
  <c r="G32" i="2"/>
  <c r="E31" i="2"/>
  <c r="G30" i="2"/>
  <c r="E29" i="2"/>
  <c r="V24" i="2"/>
  <c r="S30" i="2"/>
  <c r="S28" i="2"/>
  <c r="U27" i="2"/>
  <c r="U25" i="2"/>
  <c r="U21" i="2"/>
  <c r="M32" i="2"/>
  <c r="O29" i="2"/>
  <c r="O27" i="2"/>
  <c r="N27" i="2"/>
  <c r="O26" i="2"/>
  <c r="O22" i="2"/>
  <c r="G21" i="2"/>
  <c r="H32" i="2"/>
  <c r="F28" i="2"/>
  <c r="H27" i="2"/>
  <c r="F26" i="2"/>
  <c r="H25" i="2"/>
  <c r="H22" i="2"/>
  <c r="F21" i="2"/>
  <c r="O23" i="2"/>
  <c r="M24" i="2"/>
  <c r="E24" i="2"/>
  <c r="V31" i="2"/>
  <c r="S22" i="2"/>
  <c r="L30" i="2"/>
  <c r="M28" i="2"/>
  <c r="M26" i="2"/>
  <c r="M21" i="2"/>
  <c r="N21" i="2"/>
  <c r="E32" i="2"/>
  <c r="H31" i="2"/>
  <c r="F30" i="2"/>
  <c r="G27" i="2"/>
  <c r="H26" i="2"/>
  <c r="G26" i="2"/>
  <c r="C26" i="2" s="1"/>
  <c r="C11" i="2" s="1"/>
  <c r="G23" i="2"/>
  <c r="O24" i="2"/>
  <c r="F24" i="2"/>
  <c r="U31" i="2"/>
  <c r="T26" i="2"/>
  <c r="L28" i="2"/>
  <c r="L22" i="2"/>
  <c r="O21" i="2"/>
  <c r="F32" i="2"/>
  <c r="H28" i="2"/>
  <c r="G28" i="2"/>
  <c r="U29" i="2"/>
  <c r="S26" i="2"/>
  <c r="N29" i="2"/>
  <c r="O25" i="2"/>
  <c r="G31" i="2"/>
  <c r="H29" i="2"/>
  <c r="E28" i="2"/>
  <c r="E27" i="2"/>
  <c r="G25" i="2"/>
  <c r="H21" i="2"/>
  <c r="S23" i="2"/>
  <c r="T30" i="2"/>
  <c r="N31" i="2"/>
  <c r="N25" i="2"/>
  <c r="M22" i="2"/>
  <c r="H30" i="2"/>
  <c r="G29" i="2"/>
  <c r="F25" i="2"/>
  <c r="E22" i="2"/>
  <c r="K57" i="2"/>
  <c r="T57" i="2"/>
  <c r="Q62" i="2"/>
  <c r="D429" i="3"/>
  <c r="N350" i="3"/>
  <c r="N224" i="3"/>
  <c r="N129" i="3"/>
  <c r="R256" i="3"/>
  <c r="AY20" i="16"/>
  <c r="AU39" i="16"/>
  <c r="AU40" i="16" s="1"/>
  <c r="AU53" i="16" s="1"/>
  <c r="AL53" i="16"/>
  <c r="AK39" i="16"/>
  <c r="AK40" i="16" s="1"/>
  <c r="AK42" i="16"/>
  <c r="AP43" i="16"/>
  <c r="P7" i="12"/>
  <c r="P11" i="10"/>
  <c r="P13" i="10" s="1"/>
  <c r="K53" i="2"/>
  <c r="T53" i="2"/>
  <c r="H403" i="3"/>
  <c r="H413" i="3" s="1"/>
  <c r="Q55" i="2"/>
  <c r="Q50" i="2" s="1"/>
  <c r="M389" i="3"/>
  <c r="M397" i="3" s="1"/>
  <c r="S50" i="2"/>
  <c r="D422" i="3"/>
  <c r="M350" i="3"/>
  <c r="N256" i="3"/>
  <c r="N161" i="3"/>
  <c r="U5" i="17"/>
  <c r="R350" i="3"/>
  <c r="AT30" i="16"/>
  <c r="AT14" i="16"/>
  <c r="I23" i="10"/>
  <c r="I6" i="17"/>
  <c r="M161" i="3"/>
  <c r="T6" i="17"/>
  <c r="T12" i="17" s="1"/>
  <c r="E397" i="3"/>
  <c r="R192" i="3"/>
  <c r="AP14" i="16"/>
  <c r="E23" i="10"/>
  <c r="E5" i="17"/>
  <c r="T56" i="2"/>
  <c r="K56" i="2"/>
  <c r="O13" i="10"/>
  <c r="K23" i="10"/>
  <c r="K61" i="2"/>
  <c r="K50" i="2" s="1"/>
  <c r="T61" i="2"/>
  <c r="P161" i="3"/>
  <c r="P66" i="3"/>
  <c r="K5" i="17"/>
  <c r="K13" i="10"/>
  <c r="G23" i="10"/>
  <c r="M319" i="3"/>
  <c r="M224" i="3"/>
  <c r="N319" i="3"/>
  <c r="N192" i="3"/>
  <c r="N98" i="3"/>
  <c r="N4" i="3" s="1"/>
  <c r="O287" i="3"/>
  <c r="M192" i="3"/>
  <c r="M98" i="3"/>
  <c r="S21" i="2"/>
  <c r="O192" i="3"/>
  <c r="P287" i="3"/>
  <c r="P192" i="3"/>
  <c r="M129" i="3"/>
  <c r="N287" i="3"/>
  <c r="O256" i="3"/>
  <c r="O161" i="3"/>
  <c r="AU52" i="16" l="1"/>
  <c r="AU54" i="16" s="1"/>
  <c r="AU43" i="16"/>
  <c r="BS37" i="16"/>
  <c r="BQ37" i="16"/>
  <c r="G14" i="2"/>
  <c r="G44" i="2"/>
  <c r="J426" i="3" s="1"/>
  <c r="F393" i="3"/>
  <c r="M4" i="3"/>
  <c r="R53" i="2"/>
  <c r="M403" i="3"/>
  <c r="M413" i="3" s="1"/>
  <c r="T50" i="2"/>
  <c r="H45" i="2"/>
  <c r="F410" i="3"/>
  <c r="AF6" i="17"/>
  <c r="H15" i="2"/>
  <c r="AA16" i="10"/>
  <c r="R30" i="2"/>
  <c r="R15" i="2" s="1"/>
  <c r="N410" i="3"/>
  <c r="T15" i="2"/>
  <c r="T45" i="2"/>
  <c r="E42" i="2"/>
  <c r="C27" i="2"/>
  <c r="C12" i="2" s="1"/>
  <c r="D391" i="3"/>
  <c r="E12" i="2"/>
  <c r="O40" i="2"/>
  <c r="V19" i="10"/>
  <c r="O10" i="2"/>
  <c r="K405" i="3"/>
  <c r="G43" i="2"/>
  <c r="J425" i="3" s="1"/>
  <c r="G13" i="2"/>
  <c r="F392" i="3"/>
  <c r="S5" i="10"/>
  <c r="J22" i="2"/>
  <c r="J7" i="2" s="1"/>
  <c r="I386" i="3"/>
  <c r="L37" i="2"/>
  <c r="L7" i="2"/>
  <c r="AK2" i="4"/>
  <c r="F9" i="2"/>
  <c r="AO2" i="4" s="1"/>
  <c r="D24" i="2"/>
  <c r="D9" i="2" s="1"/>
  <c r="Z5" i="17"/>
  <c r="F39" i="2"/>
  <c r="D404" i="3"/>
  <c r="H41" i="2"/>
  <c r="AB6" i="17"/>
  <c r="AB12" i="17" s="1"/>
  <c r="F406" i="3"/>
  <c r="H11" i="2"/>
  <c r="C32" i="2"/>
  <c r="C17" i="2" s="1"/>
  <c r="E47" i="2"/>
  <c r="E17" i="2"/>
  <c r="D396" i="3"/>
  <c r="M43" i="2"/>
  <c r="Y15" i="10"/>
  <c r="K28" i="2"/>
  <c r="K13" i="2" s="1"/>
  <c r="I408" i="3"/>
  <c r="M13" i="2"/>
  <c r="E39" i="2"/>
  <c r="AB2" i="4"/>
  <c r="E9" i="2"/>
  <c r="AF2" i="4" s="1"/>
  <c r="C24" i="2"/>
  <c r="C9" i="2" s="1"/>
  <c r="D388" i="3"/>
  <c r="H37" i="2"/>
  <c r="F402" i="3"/>
  <c r="X6" i="17"/>
  <c r="X12" i="17" s="1"/>
  <c r="H7" i="2"/>
  <c r="D28" i="2"/>
  <c r="D13" i="2" s="1"/>
  <c r="F43" i="2"/>
  <c r="AD5" i="17"/>
  <c r="D408" i="3"/>
  <c r="F13" i="2"/>
  <c r="O41" i="2"/>
  <c r="W19" i="10"/>
  <c r="K406" i="3"/>
  <c r="O11" i="2"/>
  <c r="AC15" i="10"/>
  <c r="M47" i="2"/>
  <c r="K32" i="2"/>
  <c r="K17" i="2" s="1"/>
  <c r="I412" i="3"/>
  <c r="M17" i="2"/>
  <c r="S43" i="2"/>
  <c r="Q28" i="2"/>
  <c r="Q13" i="2" s="1"/>
  <c r="Y6" i="10"/>
  <c r="CC8" i="16" s="1"/>
  <c r="N392" i="3"/>
  <c r="S13" i="2"/>
  <c r="G45" i="2"/>
  <c r="J427" i="3" s="1"/>
  <c r="F394" i="3"/>
  <c r="G15" i="2"/>
  <c r="N37" i="2"/>
  <c r="S9" i="10"/>
  <c r="K386" i="3"/>
  <c r="N7" i="2"/>
  <c r="M45" i="2"/>
  <c r="K30" i="2"/>
  <c r="K15" i="2" s="1"/>
  <c r="I410" i="3"/>
  <c r="AA15" i="10"/>
  <c r="M15" i="2"/>
  <c r="V14" i="2"/>
  <c r="Z20" i="10"/>
  <c r="V44" i="2"/>
  <c r="P409" i="3"/>
  <c r="BE2" i="4"/>
  <c r="H39" i="2"/>
  <c r="Z6" i="17"/>
  <c r="H9" i="2"/>
  <c r="BI2" i="4" s="1"/>
  <c r="F404" i="3"/>
  <c r="J31" i="2"/>
  <c r="J16" i="2" s="1"/>
  <c r="L46" i="2"/>
  <c r="AB5" i="10"/>
  <c r="I395" i="3"/>
  <c r="L16" i="2"/>
  <c r="U41" i="2"/>
  <c r="W10" i="10"/>
  <c r="CA12" i="16" s="1"/>
  <c r="P390" i="3"/>
  <c r="U11" i="2"/>
  <c r="U45" i="2"/>
  <c r="AA10" i="10"/>
  <c r="CE12" i="16" s="1"/>
  <c r="U15" i="2"/>
  <c r="P394" i="3"/>
  <c r="J23" i="2"/>
  <c r="J8" i="2" s="1"/>
  <c r="L38" i="2"/>
  <c r="T5" i="10"/>
  <c r="I387" i="3"/>
  <c r="L8" i="2"/>
  <c r="AV54" i="4"/>
  <c r="U39" i="2"/>
  <c r="U10" i="10"/>
  <c r="BY12" i="16" s="1"/>
  <c r="U9" i="2"/>
  <c r="P388" i="3"/>
  <c r="M44" i="2"/>
  <c r="K29" i="2"/>
  <c r="K14" i="2" s="1"/>
  <c r="Z15" i="10"/>
  <c r="M14" i="2"/>
  <c r="I409" i="3"/>
  <c r="R21" i="2"/>
  <c r="T36" i="2"/>
  <c r="R16" i="10"/>
  <c r="T6" i="2"/>
  <c r="T20" i="2"/>
  <c r="N401" i="3"/>
  <c r="R27" i="2"/>
  <c r="T42" i="2"/>
  <c r="X16" i="10"/>
  <c r="N407" i="3"/>
  <c r="T12" i="2"/>
  <c r="R31" i="2"/>
  <c r="T46" i="2"/>
  <c r="AB16" i="10"/>
  <c r="N411" i="3"/>
  <c r="T16" i="2"/>
  <c r="T38" i="2"/>
  <c r="R23" i="2"/>
  <c r="R8" i="2" s="1"/>
  <c r="T16" i="10"/>
  <c r="N403" i="3"/>
  <c r="T8" i="2"/>
  <c r="R20" i="10"/>
  <c r="V6" i="2"/>
  <c r="P401" i="3"/>
  <c r="V36" i="2"/>
  <c r="V20" i="2"/>
  <c r="AJ33" i="16"/>
  <c r="AV30" i="16"/>
  <c r="AJ42" i="16"/>
  <c r="K23" i="2"/>
  <c r="K8" i="2" s="1"/>
  <c r="T15" i="10"/>
  <c r="M38" i="2"/>
  <c r="M8" i="2"/>
  <c r="I403" i="3"/>
  <c r="AQ43" i="16"/>
  <c r="AQ52" i="16"/>
  <c r="AQ54" i="16" s="1"/>
  <c r="AV47" i="16"/>
  <c r="AV49" i="16" s="1"/>
  <c r="L47" i="2"/>
  <c r="AC5" i="10"/>
  <c r="J32" i="2"/>
  <c r="J17" i="2" s="1"/>
  <c r="L17" i="2"/>
  <c r="I396" i="3"/>
  <c r="AY13" i="16"/>
  <c r="AX12" i="16"/>
  <c r="BC12" i="16" s="1"/>
  <c r="E45" i="2"/>
  <c r="C30" i="2"/>
  <c r="C15" i="2" s="1"/>
  <c r="D394" i="3"/>
  <c r="E15" i="2"/>
  <c r="L41" i="2"/>
  <c r="J26" i="2"/>
  <c r="J11" i="2" s="1"/>
  <c r="W5" i="10"/>
  <c r="L11" i="2"/>
  <c r="I390" i="3"/>
  <c r="BP38" i="16"/>
  <c r="H423" i="3"/>
  <c r="T54" i="16"/>
  <c r="AF52" i="16"/>
  <c r="AF54" i="16" s="1"/>
  <c r="Q21" i="2"/>
  <c r="R6" i="10"/>
  <c r="N385" i="3"/>
  <c r="S36" i="2"/>
  <c r="S6" i="2"/>
  <c r="S20" i="2"/>
  <c r="G40" i="2"/>
  <c r="J422" i="3" s="1"/>
  <c r="G10" i="2"/>
  <c r="F389" i="3"/>
  <c r="AP3" i="16"/>
  <c r="BJ14" i="16" s="1"/>
  <c r="AT31" i="16"/>
  <c r="AT33" i="16" s="1"/>
  <c r="AT34" i="16" s="1"/>
  <c r="AT42" i="16"/>
  <c r="E37" i="2"/>
  <c r="D5" i="19"/>
  <c r="C22" i="2"/>
  <c r="C7" i="2" s="1"/>
  <c r="D386" i="3"/>
  <c r="E7" i="2"/>
  <c r="K22" i="2"/>
  <c r="K7" i="2" s="1"/>
  <c r="S15" i="10"/>
  <c r="I402" i="3"/>
  <c r="M37" i="2"/>
  <c r="K37" i="2" s="1"/>
  <c r="M7" i="2"/>
  <c r="Q23" i="2"/>
  <c r="Q8" i="2" s="1"/>
  <c r="S38" i="2"/>
  <c r="T6" i="10"/>
  <c r="BX8" i="16" s="1"/>
  <c r="N387" i="3"/>
  <c r="S8" i="2"/>
  <c r="E43" i="2"/>
  <c r="C28" i="2"/>
  <c r="C13" i="2" s="1"/>
  <c r="D392" i="3"/>
  <c r="E13" i="2"/>
  <c r="N44" i="2"/>
  <c r="N14" i="2"/>
  <c r="K393" i="3"/>
  <c r="Z9" i="10"/>
  <c r="AD6" i="17"/>
  <c r="AD12" i="17" s="1"/>
  <c r="F408" i="3"/>
  <c r="H43" i="2"/>
  <c r="H13" i="2"/>
  <c r="L43" i="2"/>
  <c r="J28" i="2"/>
  <c r="J13" i="2" s="1"/>
  <c r="Y5" i="10"/>
  <c r="I392" i="3"/>
  <c r="L13" i="2"/>
  <c r="BE29" i="4"/>
  <c r="O39" i="2"/>
  <c r="K404" i="3"/>
  <c r="O9" i="2"/>
  <c r="U19" i="10"/>
  <c r="G42" i="2"/>
  <c r="J424" i="3" s="1"/>
  <c r="G12" i="2"/>
  <c r="F391" i="3"/>
  <c r="N36" i="2"/>
  <c r="R9" i="10"/>
  <c r="N6" i="2"/>
  <c r="K385" i="3"/>
  <c r="N20" i="2"/>
  <c r="L45" i="2"/>
  <c r="J30" i="2"/>
  <c r="J15" i="2" s="1"/>
  <c r="AA5" i="10"/>
  <c r="I394" i="3"/>
  <c r="L15" i="2"/>
  <c r="AK29" i="4"/>
  <c r="U15" i="10"/>
  <c r="M39" i="2"/>
  <c r="K39" i="2" s="1"/>
  <c r="K24" i="2"/>
  <c r="K9" i="2" s="1"/>
  <c r="M9" i="2"/>
  <c r="I404" i="3"/>
  <c r="H40" i="2"/>
  <c r="F405" i="3"/>
  <c r="H10" i="2"/>
  <c r="AA6" i="17"/>
  <c r="AA12" i="17" s="1"/>
  <c r="H47" i="2"/>
  <c r="AH6" i="17"/>
  <c r="AH12" i="17" s="1"/>
  <c r="H17" i="2"/>
  <c r="F412" i="3"/>
  <c r="X9" i="10"/>
  <c r="N42" i="2"/>
  <c r="K391" i="3"/>
  <c r="N12" i="2"/>
  <c r="U36" i="2"/>
  <c r="R10" i="10"/>
  <c r="U6" i="2"/>
  <c r="U20" i="2"/>
  <c r="P385" i="3"/>
  <c r="S45" i="2"/>
  <c r="Q45" i="2" s="1"/>
  <c r="AA6" i="10"/>
  <c r="CE8" i="16" s="1"/>
  <c r="N394" i="3"/>
  <c r="S15" i="2"/>
  <c r="Q30" i="2"/>
  <c r="Q15" i="2" s="1"/>
  <c r="D395" i="3"/>
  <c r="E16" i="2"/>
  <c r="E46" i="2"/>
  <c r="C31" i="2"/>
  <c r="C16" i="2" s="1"/>
  <c r="J25" i="2"/>
  <c r="J10" i="2" s="1"/>
  <c r="V5" i="10"/>
  <c r="L40" i="2"/>
  <c r="L10" i="2"/>
  <c r="I389" i="3"/>
  <c r="O46" i="2"/>
  <c r="O16" i="2"/>
  <c r="AB19" i="10"/>
  <c r="K411" i="3"/>
  <c r="R32" i="2"/>
  <c r="R17" i="2" s="1"/>
  <c r="T47" i="2"/>
  <c r="AC16" i="10"/>
  <c r="N412" i="3"/>
  <c r="T17" i="2"/>
  <c r="Y9" i="10"/>
  <c r="N43" i="2"/>
  <c r="K392" i="3"/>
  <c r="N13" i="2"/>
  <c r="AC9" i="10"/>
  <c r="N47" i="2"/>
  <c r="N17" i="2"/>
  <c r="K396" i="3"/>
  <c r="Q27" i="2"/>
  <c r="Q12" i="2" s="1"/>
  <c r="S42" i="2"/>
  <c r="X6" i="10"/>
  <c r="CB8" i="16" s="1"/>
  <c r="N391" i="3"/>
  <c r="S12" i="2"/>
  <c r="Q31" i="2"/>
  <c r="Q16" i="2" s="1"/>
  <c r="S46" i="2"/>
  <c r="AB6" i="10"/>
  <c r="CF8" i="16" s="1"/>
  <c r="N395" i="3"/>
  <c r="S16" i="2"/>
  <c r="T39" i="2"/>
  <c r="R24" i="2"/>
  <c r="R9" i="2" s="1"/>
  <c r="AK54" i="4"/>
  <c r="N404" i="3"/>
  <c r="U16" i="10"/>
  <c r="T9" i="2"/>
  <c r="V38" i="2"/>
  <c r="T20" i="10"/>
  <c r="P403" i="3"/>
  <c r="V8" i="2"/>
  <c r="O45" i="2"/>
  <c r="AA19" i="10"/>
  <c r="K410" i="3"/>
  <c r="O15" i="2"/>
  <c r="V37" i="2"/>
  <c r="P402" i="3"/>
  <c r="V7" i="2"/>
  <c r="S20" i="10"/>
  <c r="V43" i="2"/>
  <c r="Y20" i="10"/>
  <c r="P408" i="3"/>
  <c r="V13" i="2"/>
  <c r="V47" i="2"/>
  <c r="AC20" i="10"/>
  <c r="P412" i="3"/>
  <c r="V17" i="2"/>
  <c r="H8" i="2"/>
  <c r="H38" i="2"/>
  <c r="F403" i="3"/>
  <c r="Y6" i="17"/>
  <c r="Y12" i="17" s="1"/>
  <c r="P4" i="3"/>
  <c r="O4" i="3"/>
  <c r="BS31" i="16"/>
  <c r="BQ31" i="16"/>
  <c r="M40" i="2"/>
  <c r="K25" i="2"/>
  <c r="K10" i="2" s="1"/>
  <c r="M10" i="2"/>
  <c r="V15" i="10"/>
  <c r="I405" i="3"/>
  <c r="AS43" i="16"/>
  <c r="AS52" i="16"/>
  <c r="AS54" i="16" s="1"/>
  <c r="AV26" i="16"/>
  <c r="AY21" i="16"/>
  <c r="AX20" i="16"/>
  <c r="J14" i="12"/>
  <c r="P13" i="12"/>
  <c r="O11" i="17"/>
  <c r="O9" i="17"/>
  <c r="T5" i="17"/>
  <c r="J11" i="17"/>
  <c r="J9" i="17"/>
  <c r="AN33" i="16"/>
  <c r="AN34" i="16" s="1"/>
  <c r="AN42" i="16"/>
  <c r="AH16" i="16"/>
  <c r="AG25" i="16"/>
  <c r="AX11" i="16"/>
  <c r="BC11" i="16" s="1"/>
  <c r="C21" i="2"/>
  <c r="E36" i="2"/>
  <c r="D385" i="3"/>
  <c r="E20" i="2"/>
  <c r="E6" i="2"/>
  <c r="V42" i="2"/>
  <c r="X20" i="10"/>
  <c r="V12" i="2"/>
  <c r="P407" i="3"/>
  <c r="R37" i="2"/>
  <c r="AR43" i="16"/>
  <c r="AR52" i="16"/>
  <c r="AR54" i="16" s="1"/>
  <c r="S24" i="16"/>
  <c r="S8" i="16"/>
  <c r="Q14" i="16"/>
  <c r="S4" i="16" s="1"/>
  <c r="R9" i="16"/>
  <c r="K11" i="17"/>
  <c r="K9" i="17"/>
  <c r="M406" i="3"/>
  <c r="R56" i="2"/>
  <c r="U11" i="17"/>
  <c r="U9" i="17"/>
  <c r="AK43" i="16"/>
  <c r="AK53" i="16"/>
  <c r="AK54" i="16" s="1"/>
  <c r="R57" i="2"/>
  <c r="M407" i="3"/>
  <c r="N46" i="2"/>
  <c r="AB9" i="10"/>
  <c r="N16" i="2"/>
  <c r="K395" i="3"/>
  <c r="R61" i="2"/>
  <c r="M411" i="3"/>
  <c r="E11" i="17"/>
  <c r="R5" i="17"/>
  <c r="E9" i="17"/>
  <c r="P5" i="17"/>
  <c r="I12" i="17"/>
  <c r="S6" i="17"/>
  <c r="S12" i="17" s="1"/>
  <c r="I9" i="17"/>
  <c r="AA5" i="17"/>
  <c r="F10" i="2"/>
  <c r="D405" i="3"/>
  <c r="F40" i="2"/>
  <c r="D25" i="2"/>
  <c r="D10" i="2" s="1"/>
  <c r="N40" i="2"/>
  <c r="N10" i="2"/>
  <c r="V9" i="10"/>
  <c r="K389" i="3"/>
  <c r="H36" i="2"/>
  <c r="H35" i="2" s="1"/>
  <c r="W6" i="17"/>
  <c r="F401" i="3"/>
  <c r="H6" i="2"/>
  <c r="H20" i="2"/>
  <c r="H44" i="2"/>
  <c r="F409" i="3"/>
  <c r="AE6" i="17"/>
  <c r="AE12" i="17" s="1"/>
  <c r="H14" i="2"/>
  <c r="S41" i="2"/>
  <c r="Q41" i="2" s="1"/>
  <c r="Q26" i="2"/>
  <c r="Q11" i="2" s="1"/>
  <c r="W6" i="10"/>
  <c r="CA8" i="16" s="1"/>
  <c r="S11" i="2"/>
  <c r="N390" i="3"/>
  <c r="D32" i="2"/>
  <c r="D17" i="2" s="1"/>
  <c r="D412" i="3"/>
  <c r="AH5" i="17"/>
  <c r="F17" i="2"/>
  <c r="F47" i="2"/>
  <c r="W16" i="10"/>
  <c r="R26" i="2"/>
  <c r="R11" i="2" s="1"/>
  <c r="N406" i="3"/>
  <c r="T41" i="2"/>
  <c r="T11" i="2"/>
  <c r="G38" i="2"/>
  <c r="J420" i="3" s="1"/>
  <c r="G8" i="2"/>
  <c r="F387" i="3"/>
  <c r="D30" i="2"/>
  <c r="D15" i="2" s="1"/>
  <c r="F45" i="2"/>
  <c r="D45" i="2" s="1"/>
  <c r="AF5" i="17"/>
  <c r="F15" i="2"/>
  <c r="D410" i="3"/>
  <c r="M36" i="2"/>
  <c r="R15" i="10"/>
  <c r="K21" i="2"/>
  <c r="I401" i="3"/>
  <c r="I413" i="3" s="1"/>
  <c r="M6" i="2"/>
  <c r="M20" i="2"/>
  <c r="S37" i="2"/>
  <c r="Q22" i="2"/>
  <c r="Q7" i="2" s="1"/>
  <c r="N386" i="3"/>
  <c r="S6" i="10"/>
  <c r="BW8" i="16" s="1"/>
  <c r="S7" i="2"/>
  <c r="O38" i="2"/>
  <c r="T19" i="10"/>
  <c r="O8" i="2"/>
  <c r="K403" i="3"/>
  <c r="D26" i="2"/>
  <c r="D11" i="2" s="1"/>
  <c r="F41" i="2"/>
  <c r="D41" i="2" s="1"/>
  <c r="AB5" i="17"/>
  <c r="F11" i="2"/>
  <c r="D406" i="3"/>
  <c r="G6" i="2"/>
  <c r="G36" i="2"/>
  <c r="F385" i="3"/>
  <c r="G20" i="2"/>
  <c r="O42" i="2"/>
  <c r="X19" i="10"/>
  <c r="K407" i="3"/>
  <c r="O12" i="2"/>
  <c r="U40" i="2"/>
  <c r="V10" i="10"/>
  <c r="BZ12" i="16" s="1"/>
  <c r="U10" i="2"/>
  <c r="P389" i="3"/>
  <c r="BE54" i="4"/>
  <c r="U20" i="10"/>
  <c r="V39" i="2"/>
  <c r="P404" i="3"/>
  <c r="V9" i="2"/>
  <c r="G47" i="2"/>
  <c r="J429" i="3" s="1"/>
  <c r="F396" i="3"/>
  <c r="G17" i="2"/>
  <c r="N41" i="2"/>
  <c r="W9" i="10"/>
  <c r="K390" i="3"/>
  <c r="N11" i="2"/>
  <c r="V20" i="10"/>
  <c r="V40" i="2"/>
  <c r="P405" i="3"/>
  <c r="V10" i="2"/>
  <c r="L39" i="2"/>
  <c r="AB29" i="4"/>
  <c r="J24" i="2"/>
  <c r="J9" i="2" s="1"/>
  <c r="L9" i="2"/>
  <c r="U5" i="10"/>
  <c r="I388" i="3"/>
  <c r="L44" i="2"/>
  <c r="J44" i="2" s="1"/>
  <c r="J29" i="2"/>
  <c r="J14" i="2" s="1"/>
  <c r="Z5" i="10"/>
  <c r="L14" i="2"/>
  <c r="I393" i="3"/>
  <c r="U37" i="2"/>
  <c r="U7" i="2"/>
  <c r="S10" i="10"/>
  <c r="BW12" i="16" s="1"/>
  <c r="P386" i="3"/>
  <c r="U43" i="2"/>
  <c r="Y10" i="10"/>
  <c r="CC12" i="16" s="1"/>
  <c r="P392" i="3"/>
  <c r="U13" i="2"/>
  <c r="U47" i="2"/>
  <c r="AC10" i="10"/>
  <c r="CG12" i="16" s="1"/>
  <c r="U17" i="2"/>
  <c r="P396" i="3"/>
  <c r="N38" i="2"/>
  <c r="T9" i="10"/>
  <c r="K387" i="3"/>
  <c r="N8" i="2"/>
  <c r="M42" i="2"/>
  <c r="K42" i="2" s="1"/>
  <c r="X15" i="10"/>
  <c r="M12" i="2"/>
  <c r="K27" i="2"/>
  <c r="K12" i="2" s="1"/>
  <c r="I407" i="3"/>
  <c r="M46" i="2"/>
  <c r="K46" i="2" s="1"/>
  <c r="K31" i="2"/>
  <c r="K16" i="2" s="1"/>
  <c r="AB15" i="10"/>
  <c r="M16" i="2"/>
  <c r="I411" i="3"/>
  <c r="R25" i="2"/>
  <c r="R10" i="2" s="1"/>
  <c r="T40" i="2"/>
  <c r="R40" i="2" s="1"/>
  <c r="V16" i="10"/>
  <c r="N405" i="3"/>
  <c r="T10" i="2"/>
  <c r="R29" i="2"/>
  <c r="R14" i="2" s="1"/>
  <c r="T44" i="2"/>
  <c r="R44" i="2" s="1"/>
  <c r="Z16" i="10"/>
  <c r="N409" i="3"/>
  <c r="T14" i="2"/>
  <c r="F38" i="2"/>
  <c r="D38" i="2" s="1"/>
  <c r="F8" i="2"/>
  <c r="Y5" i="17"/>
  <c r="D23" i="2"/>
  <c r="D8" i="2" s="1"/>
  <c r="D403" i="3"/>
  <c r="U38" i="2"/>
  <c r="T10" i="10"/>
  <c r="BX12" i="16" s="1"/>
  <c r="P387" i="3"/>
  <c r="U8" i="2"/>
  <c r="F12" i="17"/>
  <c r="P6" i="17"/>
  <c r="F9" i="17"/>
  <c r="F44" i="2"/>
  <c r="D44" i="2" s="1"/>
  <c r="D29" i="2"/>
  <c r="D14" i="2" s="1"/>
  <c r="D409" i="3"/>
  <c r="F14" i="2"/>
  <c r="AE5" i="17"/>
  <c r="AY9" i="16"/>
  <c r="AV14" i="16"/>
  <c r="AX8" i="16"/>
  <c r="AW9" i="16"/>
  <c r="AY25" i="16"/>
  <c r="D22" i="2"/>
  <c r="D7" i="2" s="1"/>
  <c r="X5" i="17"/>
  <c r="F37" i="2"/>
  <c r="F7" i="2"/>
  <c r="D402" i="3"/>
  <c r="AV31" i="16"/>
  <c r="S11" i="17"/>
  <c r="S9" i="17"/>
  <c r="AX19" i="16"/>
  <c r="G37" i="2"/>
  <c r="J419" i="3" s="1"/>
  <c r="F386" i="3"/>
  <c r="G7" i="2"/>
  <c r="S47" i="2"/>
  <c r="AC6" i="10"/>
  <c r="CG8" i="16" s="1"/>
  <c r="Q32" i="2"/>
  <c r="Q17" i="2" s="1"/>
  <c r="N396" i="3"/>
  <c r="S17" i="2"/>
  <c r="BW20" i="16"/>
  <c r="BW60" i="16" s="1"/>
  <c r="S26" i="10"/>
  <c r="S35" i="10" s="1"/>
  <c r="R22" i="2"/>
  <c r="R7" i="2" s="1"/>
  <c r="BP32" i="16"/>
  <c r="AL33" i="16"/>
  <c r="AL34" i="16" s="1"/>
  <c r="AL42" i="16"/>
  <c r="AX24" i="16"/>
  <c r="G26" i="12"/>
  <c r="P24" i="12"/>
  <c r="G46" i="2"/>
  <c r="J428" i="3" s="1"/>
  <c r="G16" i="2"/>
  <c r="F395" i="3"/>
  <c r="U44" i="2"/>
  <c r="Z10" i="10"/>
  <c r="CD12" i="16" s="1"/>
  <c r="P393" i="3"/>
  <c r="U14" i="2"/>
  <c r="O36" i="2"/>
  <c r="R19" i="10"/>
  <c r="K401" i="3"/>
  <c r="O6" i="2"/>
  <c r="O20" i="2"/>
  <c r="U46" i="2"/>
  <c r="AB10" i="10"/>
  <c r="CF12" i="16" s="1"/>
  <c r="U16" i="2"/>
  <c r="P395" i="3"/>
  <c r="G41" i="2"/>
  <c r="J423" i="3" s="1"/>
  <c r="G11" i="2"/>
  <c r="F390" i="3"/>
  <c r="H46" i="2"/>
  <c r="F411" i="3"/>
  <c r="AG6" i="17"/>
  <c r="AG12" i="17" s="1"/>
  <c r="H16" i="2"/>
  <c r="K26" i="2"/>
  <c r="K11" i="2" s="1"/>
  <c r="M41" i="2"/>
  <c r="K41" i="2" s="1"/>
  <c r="W15" i="10"/>
  <c r="I406" i="3"/>
  <c r="M11" i="2"/>
  <c r="V46" i="2"/>
  <c r="AB20" i="10"/>
  <c r="V16" i="2"/>
  <c r="P411" i="3"/>
  <c r="D21" i="2"/>
  <c r="W5" i="17"/>
  <c r="F6" i="2"/>
  <c r="F36" i="2"/>
  <c r="F20" i="2"/>
  <c r="D401" i="3"/>
  <c r="H42" i="2"/>
  <c r="F407" i="3"/>
  <c r="AC6" i="17"/>
  <c r="H12" i="2"/>
  <c r="O37" i="2"/>
  <c r="S19" i="10"/>
  <c r="O7" i="2"/>
  <c r="K402" i="3"/>
  <c r="Z19" i="10"/>
  <c r="O14" i="2"/>
  <c r="O44" i="2"/>
  <c r="K409" i="3"/>
  <c r="U42" i="2"/>
  <c r="P391" i="3"/>
  <c r="X10" i="10"/>
  <c r="CB12" i="16" s="1"/>
  <c r="U12" i="2"/>
  <c r="E44" i="2"/>
  <c r="C29" i="2"/>
  <c r="C14" i="2" s="1"/>
  <c r="E14" i="2"/>
  <c r="D393" i="3"/>
  <c r="J21" i="2"/>
  <c r="R5" i="10"/>
  <c r="I385" i="3"/>
  <c r="L36" i="2"/>
  <c r="L6" i="2"/>
  <c r="L20" i="2"/>
  <c r="J27" i="2"/>
  <c r="J12" i="2" s="1"/>
  <c r="X5" i="10"/>
  <c r="L12" i="2"/>
  <c r="I391" i="3"/>
  <c r="L42" i="2"/>
  <c r="J42" i="2" s="1"/>
  <c r="R28" i="2"/>
  <c r="R13" i="2" s="1"/>
  <c r="T43" i="2"/>
  <c r="N408" i="3"/>
  <c r="Y16" i="10"/>
  <c r="T13" i="2"/>
  <c r="AV29" i="4"/>
  <c r="N39" i="2"/>
  <c r="U9" i="10"/>
  <c r="K388" i="3"/>
  <c r="N9" i="2"/>
  <c r="N45" i="2"/>
  <c r="AA9" i="10"/>
  <c r="N15" i="2"/>
  <c r="K394" i="3"/>
  <c r="Q25" i="2"/>
  <c r="Q10" i="2" s="1"/>
  <c r="V6" i="10"/>
  <c r="BZ8" i="16" s="1"/>
  <c r="S40" i="2"/>
  <c r="Q40" i="2" s="1"/>
  <c r="N389" i="3"/>
  <c r="S10" i="2"/>
  <c r="Q29" i="2"/>
  <c r="Q14" i="2" s="1"/>
  <c r="S44" i="2"/>
  <c r="S14" i="2"/>
  <c r="N393" i="3"/>
  <c r="Z6" i="10"/>
  <c r="CD8" i="16" s="1"/>
  <c r="E38" i="2"/>
  <c r="E5" i="19"/>
  <c r="E8" i="2"/>
  <c r="C23" i="2"/>
  <c r="C8" i="2" s="1"/>
  <c r="D387" i="3"/>
  <c r="G9" i="2"/>
  <c r="AZ2" i="4" s="1"/>
  <c r="AV2" i="4"/>
  <c r="G39" i="2"/>
  <c r="F388" i="3"/>
  <c r="O43" i="2"/>
  <c r="Y19" i="10"/>
  <c r="O13" i="2"/>
  <c r="K408" i="3"/>
  <c r="O47" i="2"/>
  <c r="AC19" i="10"/>
  <c r="K412" i="3"/>
  <c r="O17" i="2"/>
  <c r="V41" i="2"/>
  <c r="W20" i="10"/>
  <c r="V11" i="2"/>
  <c r="P406" i="3"/>
  <c r="V45" i="2"/>
  <c r="AA20" i="10"/>
  <c r="P410" i="3"/>
  <c r="V15" i="2"/>
  <c r="AB54" i="4"/>
  <c r="S39" i="2"/>
  <c r="Q39" i="2" s="1"/>
  <c r="U6" i="10"/>
  <c r="BY8" i="16" s="1"/>
  <c r="Q24" i="2"/>
  <c r="Q9" i="2" s="1"/>
  <c r="N388" i="3"/>
  <c r="S9" i="2"/>
  <c r="AR3" i="16"/>
  <c r="BL14" i="16" s="1"/>
  <c r="E40" i="2"/>
  <c r="C25" i="2"/>
  <c r="C10" i="2" s="1"/>
  <c r="E10" i="2"/>
  <c r="D389" i="3"/>
  <c r="P12" i="17"/>
  <c r="AM39" i="16"/>
  <c r="AM40" i="16" s="1"/>
  <c r="AM42" i="16"/>
  <c r="AV48" i="16"/>
  <c r="AI9" i="16"/>
  <c r="AF14" i="16"/>
  <c r="AG9" i="16" s="1"/>
  <c r="AH8" i="16"/>
  <c r="AH7" i="16"/>
  <c r="L20" i="12"/>
  <c r="J24" i="12"/>
  <c r="J26" i="12" s="1"/>
  <c r="D12" i="12"/>
  <c r="D8" i="12"/>
  <c r="P6" i="12"/>
  <c r="P8" i="12" s="1"/>
  <c r="AJ39" i="16"/>
  <c r="AV36" i="16"/>
  <c r="AX23" i="16"/>
  <c r="F42" i="2"/>
  <c r="D42" i="2" s="1"/>
  <c r="AC5" i="17"/>
  <c r="D407" i="3"/>
  <c r="F12" i="2"/>
  <c r="D27" i="2"/>
  <c r="D12" i="2" s="1"/>
  <c r="F46" i="2"/>
  <c r="AG5" i="17"/>
  <c r="D31" i="2"/>
  <c r="D16" i="2" s="1"/>
  <c r="F16" i="2"/>
  <c r="D411" i="3"/>
  <c r="AL3" i="16"/>
  <c r="BF14" i="16" s="1"/>
  <c r="Q26" i="16"/>
  <c r="S16" i="16" s="1"/>
  <c r="S19" i="16"/>
  <c r="S20" i="16"/>
  <c r="D25" i="12"/>
  <c r="S7" i="16"/>
  <c r="P19" i="12"/>
  <c r="P20" i="12" s="1"/>
  <c r="AT43" i="16" l="1"/>
  <c r="AT52" i="16"/>
  <c r="AT54" i="16" s="1"/>
  <c r="P25" i="12"/>
  <c r="P26" i="12" s="1"/>
  <c r="D26" i="12"/>
  <c r="CE24" i="16"/>
  <c r="AA30" i="10"/>
  <c r="AA38" i="10" s="1"/>
  <c r="CC23" i="16"/>
  <c r="CC25" i="16" s="1"/>
  <c r="CC48" i="16" s="1"/>
  <c r="Y21" i="10"/>
  <c r="Y19" i="12" s="1"/>
  <c r="Y29" i="10"/>
  <c r="Y37" i="10" s="1"/>
  <c r="S21" i="10"/>
  <c r="S19" i="12" s="1"/>
  <c r="BW23" i="16"/>
  <c r="S29" i="10"/>
  <c r="S37" i="10" s="1"/>
  <c r="D20" i="2"/>
  <c r="D5" i="2" s="1"/>
  <c r="S8" i="4" s="1"/>
  <c r="D6" i="2"/>
  <c r="AD19" i="10"/>
  <c r="R21" i="10"/>
  <c r="R19" i="12" s="1"/>
  <c r="BV23" i="16"/>
  <c r="R29" i="10"/>
  <c r="R37" i="10" s="1"/>
  <c r="CF19" i="16"/>
  <c r="AB17" i="10"/>
  <c r="AB25" i="10"/>
  <c r="AB34" i="10" s="1"/>
  <c r="CA20" i="16"/>
  <c r="W26" i="10"/>
  <c r="W35" i="10" s="1"/>
  <c r="P11" i="17"/>
  <c r="AB3" i="4"/>
  <c r="E5" i="2"/>
  <c r="T7" i="4" s="1"/>
  <c r="AX16" i="16"/>
  <c r="AY26" i="16"/>
  <c r="Y11" i="10"/>
  <c r="Y7" i="12" s="1"/>
  <c r="CC11" i="16"/>
  <c r="CC13" i="16" s="1"/>
  <c r="CC36" i="16" s="1"/>
  <c r="CC39" i="16" s="1"/>
  <c r="CC40" i="16" s="1"/>
  <c r="P397" i="3"/>
  <c r="N35" i="2"/>
  <c r="U21" i="10"/>
  <c r="U19" i="12" s="1"/>
  <c r="BY23" i="16"/>
  <c r="U29" i="10"/>
  <c r="U37" i="10" s="1"/>
  <c r="BJ9" i="16"/>
  <c r="BJ13" i="16"/>
  <c r="BV8" i="16"/>
  <c r="CH8" i="16" s="1"/>
  <c r="AD6" i="10"/>
  <c r="R38" i="2"/>
  <c r="CB20" i="16"/>
  <c r="X26" i="10"/>
  <c r="X35" i="10" s="1"/>
  <c r="R6" i="2"/>
  <c r="R20" i="2"/>
  <c r="AO6" i="4"/>
  <c r="AO3" i="4" s="1"/>
  <c r="D39" i="2"/>
  <c r="R21" i="16"/>
  <c r="R43" i="2"/>
  <c r="J20" i="2"/>
  <c r="J5" i="2" s="1"/>
  <c r="S32" i="4" s="1"/>
  <c r="J6" i="2"/>
  <c r="C44" i="2"/>
  <c r="H426" i="3"/>
  <c r="D36" i="2"/>
  <c r="D35" i="2" s="1"/>
  <c r="F35" i="2"/>
  <c r="O5" i="2"/>
  <c r="U33" i="4" s="1"/>
  <c r="BE30" i="4"/>
  <c r="O35" i="2"/>
  <c r="AL43" i="16"/>
  <c r="AL52" i="16"/>
  <c r="AL54" i="16" s="1"/>
  <c r="AW25" i="16"/>
  <c r="AU3" i="16"/>
  <c r="BO14" i="16" s="1"/>
  <c r="AK3" i="16"/>
  <c r="BE14" i="16" s="1"/>
  <c r="AS3" i="16"/>
  <c r="BM14" i="16" s="1"/>
  <c r="AX4" i="16"/>
  <c r="AQ3" i="16"/>
  <c r="BK14" i="16" s="1"/>
  <c r="AO3" i="16"/>
  <c r="BI14" i="16" s="1"/>
  <c r="BT14" i="16"/>
  <c r="Y11" i="17"/>
  <c r="Y9" i="17"/>
  <c r="W11" i="10"/>
  <c r="W7" i="12" s="1"/>
  <c r="CA11" i="16"/>
  <c r="CA13" i="16" s="1"/>
  <c r="CA36" i="16" s="1"/>
  <c r="CA39" i="16" s="1"/>
  <c r="CA40" i="16" s="1"/>
  <c r="BY24" i="16"/>
  <c r="U30" i="10"/>
  <c r="U38" i="10" s="1"/>
  <c r="X21" i="10"/>
  <c r="X19" i="12" s="1"/>
  <c r="X29" i="10"/>
  <c r="X37" i="10" s="1"/>
  <c r="CB23" i="16"/>
  <c r="F397" i="3"/>
  <c r="Q37" i="2"/>
  <c r="K6" i="2"/>
  <c r="K20" i="2"/>
  <c r="K5" i="2" s="1"/>
  <c r="S33" i="4" s="1"/>
  <c r="R41" i="2"/>
  <c r="D47" i="2"/>
  <c r="AA11" i="17"/>
  <c r="AA9" i="17"/>
  <c r="P9" i="17"/>
  <c r="AB11" i="10"/>
  <c r="AB7" i="12" s="1"/>
  <c r="CF11" i="16"/>
  <c r="CF13" i="16" s="1"/>
  <c r="CF36" i="16" s="1"/>
  <c r="CF39" i="16" s="1"/>
  <c r="CF40" i="16" s="1"/>
  <c r="D397" i="3"/>
  <c r="AN43" i="16"/>
  <c r="AN52" i="16"/>
  <c r="AN54" i="16" s="1"/>
  <c r="BB20" i="16"/>
  <c r="BC20" i="16"/>
  <c r="BW24" i="16"/>
  <c r="BW64" i="16" s="1"/>
  <c r="S30" i="10"/>
  <c r="S38" i="10" s="1"/>
  <c r="V7" i="10"/>
  <c r="BZ7" i="16"/>
  <c r="BZ9" i="16" s="1"/>
  <c r="U5" i="2"/>
  <c r="U57" i="4" s="1"/>
  <c r="AV55" i="4"/>
  <c r="U17" i="10"/>
  <c r="BY19" i="16"/>
  <c r="U25" i="10"/>
  <c r="U34" i="10" s="1"/>
  <c r="AA7" i="10"/>
  <c r="CE7" i="16"/>
  <c r="CE9" i="16" s="1"/>
  <c r="K397" i="3"/>
  <c r="J43" i="2"/>
  <c r="C43" i="2"/>
  <c r="H425" i="3"/>
  <c r="Q38" i="2"/>
  <c r="Q20" i="2"/>
  <c r="Q5" i="2" s="1"/>
  <c r="S57" i="4" s="1"/>
  <c r="Q6" i="2"/>
  <c r="C41" i="2"/>
  <c r="CA7" i="16"/>
  <c r="CA9" i="16" s="1"/>
  <c r="W7" i="10"/>
  <c r="K38" i="2"/>
  <c r="AV42" i="16"/>
  <c r="P413" i="3"/>
  <c r="R16" i="2"/>
  <c r="R42" i="2"/>
  <c r="K44" i="2"/>
  <c r="T7" i="10"/>
  <c r="BX7" i="16"/>
  <c r="BX9" i="16" s="1"/>
  <c r="S11" i="10"/>
  <c r="S7" i="12" s="1"/>
  <c r="BW11" i="16"/>
  <c r="BW13" i="16" s="1"/>
  <c r="BW36" i="16" s="1"/>
  <c r="H421" i="3"/>
  <c r="AF6" i="4"/>
  <c r="AF3" i="4" s="1"/>
  <c r="C39" i="2"/>
  <c r="Y17" i="10"/>
  <c r="CC19" i="16"/>
  <c r="Y25" i="10"/>
  <c r="Y34" i="10" s="1"/>
  <c r="C47" i="2"/>
  <c r="H429" i="3"/>
  <c r="Z11" i="17"/>
  <c r="AL5" i="17"/>
  <c r="Z9" i="17"/>
  <c r="BW7" i="16"/>
  <c r="BW9" i="16" s="1"/>
  <c r="S7" i="10"/>
  <c r="R45" i="2"/>
  <c r="AA26" i="10"/>
  <c r="AA35" i="10" s="1"/>
  <c r="CE20" i="16"/>
  <c r="R50" i="2"/>
  <c r="CA24" i="16"/>
  <c r="W30" i="10"/>
  <c r="W38" i="10" s="1"/>
  <c r="AC21" i="10"/>
  <c r="AC19" i="12" s="1"/>
  <c r="AC29" i="10"/>
  <c r="AC37" i="10" s="1"/>
  <c r="CG23" i="16"/>
  <c r="AD5" i="10"/>
  <c r="AD7" i="10" s="1"/>
  <c r="R7" i="10"/>
  <c r="BV7" i="16"/>
  <c r="F5" i="2"/>
  <c r="T8" i="4" s="1"/>
  <c r="AK3" i="4"/>
  <c r="R25" i="16"/>
  <c r="T11" i="17"/>
  <c r="T9" i="17"/>
  <c r="V17" i="10"/>
  <c r="BZ19" i="16"/>
  <c r="V25" i="10"/>
  <c r="V34" i="10" s="1"/>
  <c r="R47" i="2"/>
  <c r="C46" i="2"/>
  <c r="H428" i="3"/>
  <c r="X11" i="10"/>
  <c r="X7" i="12" s="1"/>
  <c r="CB11" i="16"/>
  <c r="CB13" i="16" s="1"/>
  <c r="CB36" i="16" s="1"/>
  <c r="CB39" i="16" s="1"/>
  <c r="CB40" i="16" s="1"/>
  <c r="AV30" i="4"/>
  <c r="N5" i="2"/>
  <c r="U32" i="4" s="1"/>
  <c r="C37" i="2"/>
  <c r="H419" i="3"/>
  <c r="V35" i="2"/>
  <c r="R46" i="2"/>
  <c r="AK55" i="4"/>
  <c r="T5" i="2"/>
  <c r="T58" i="4" s="1"/>
  <c r="CD24" i="16"/>
  <c r="Z30" i="10"/>
  <c r="Z38" i="10" s="1"/>
  <c r="C42" i="2"/>
  <c r="H424" i="3"/>
  <c r="BF13" i="16"/>
  <c r="BF9" i="16"/>
  <c r="AG11" i="17"/>
  <c r="AG9" i="17"/>
  <c r="D14" i="12"/>
  <c r="P12" i="12"/>
  <c r="P14" i="12" s="1"/>
  <c r="Z21" i="10"/>
  <c r="Z19" i="12" s="1"/>
  <c r="CD23" i="16"/>
  <c r="Z29" i="10"/>
  <c r="Z37" i="10" s="1"/>
  <c r="D46" i="2"/>
  <c r="AM5" i="17"/>
  <c r="AC11" i="17"/>
  <c r="AC9" i="17"/>
  <c r="AJ40" i="16"/>
  <c r="AV39" i="16"/>
  <c r="C40" i="2"/>
  <c r="H422" i="3"/>
  <c r="H420" i="3"/>
  <c r="C38" i="2"/>
  <c r="Q44" i="2"/>
  <c r="X7" i="10"/>
  <c r="CB7" i="16"/>
  <c r="CB9" i="16" s="1"/>
  <c r="J36" i="2"/>
  <c r="L35" i="2"/>
  <c r="BQ32" i="16"/>
  <c r="BS32" i="16"/>
  <c r="Q47" i="2"/>
  <c r="AN3" i="16"/>
  <c r="BH14" i="16" s="1"/>
  <c r="AM3" i="16"/>
  <c r="BG14" i="16" s="1"/>
  <c r="D37" i="2"/>
  <c r="O3" i="19"/>
  <c r="CD20" i="16"/>
  <c r="Z26" i="10"/>
  <c r="Z35" i="10" s="1"/>
  <c r="X17" i="10"/>
  <c r="CB19" i="16"/>
  <c r="CB21" i="16" s="1"/>
  <c r="X25" i="10"/>
  <c r="X34" i="10" s="1"/>
  <c r="BX11" i="16"/>
  <c r="BX13" i="16" s="1"/>
  <c r="BX36" i="16" s="1"/>
  <c r="BX39" i="16" s="1"/>
  <c r="BX40" i="16" s="1"/>
  <c r="T11" i="10"/>
  <c r="T7" i="12" s="1"/>
  <c r="Z7" i="10"/>
  <c r="CD7" i="16"/>
  <c r="CD9" i="16" s="1"/>
  <c r="U7" i="10"/>
  <c r="BY7" i="16"/>
  <c r="BY9" i="16" s="1"/>
  <c r="J39" i="2"/>
  <c r="BZ24" i="16"/>
  <c r="V30" i="10"/>
  <c r="V38" i="10" s="1"/>
  <c r="J418" i="3"/>
  <c r="G35" i="2"/>
  <c r="AB11" i="17"/>
  <c r="AB9" i="17"/>
  <c r="M5" i="2"/>
  <c r="T33" i="4" s="1"/>
  <c r="AK30" i="4"/>
  <c r="AD15" i="10"/>
  <c r="BV19" i="16"/>
  <c r="R17" i="10"/>
  <c r="R25" i="10"/>
  <c r="R34" i="10" s="1"/>
  <c r="AF11" i="17"/>
  <c r="AF9" i="17"/>
  <c r="AN5" i="17"/>
  <c r="F413" i="3"/>
  <c r="V11" i="10"/>
  <c r="V7" i="12" s="1"/>
  <c r="BZ11" i="16"/>
  <c r="BZ13" i="16" s="1"/>
  <c r="BZ36" i="16" s="1"/>
  <c r="BZ39" i="16" s="1"/>
  <c r="BZ40" i="16" s="1"/>
  <c r="D40" i="2"/>
  <c r="F4" i="19"/>
  <c r="F5" i="19" s="1"/>
  <c r="C5" i="19"/>
  <c r="C36" i="2"/>
  <c r="H418" i="3"/>
  <c r="E35" i="2"/>
  <c r="AI26" i="16"/>
  <c r="AJ3" i="16"/>
  <c r="BD14" i="16" s="1"/>
  <c r="BY20" i="16"/>
  <c r="U26" i="10"/>
  <c r="U35" i="10" s="1"/>
  <c r="R39" i="2"/>
  <c r="Q46" i="2"/>
  <c r="Z11" i="10"/>
  <c r="Z7" i="12" s="1"/>
  <c r="CD11" i="16"/>
  <c r="CD13" i="16" s="1"/>
  <c r="CD36" i="16" s="1"/>
  <c r="CD39" i="16" s="1"/>
  <c r="CD40" i="16" s="1"/>
  <c r="S17" i="10"/>
  <c r="BW19" i="16"/>
  <c r="S25" i="10"/>
  <c r="S34" i="10" s="1"/>
  <c r="Q36" i="2"/>
  <c r="S35" i="2"/>
  <c r="BS38" i="16"/>
  <c r="BQ38" i="16"/>
  <c r="AW13" i="16"/>
  <c r="AC7" i="10"/>
  <c r="CG7" i="16"/>
  <c r="CG9" i="16" s="1"/>
  <c r="BX19" i="16"/>
  <c r="T17" i="10"/>
  <c r="T25" i="10"/>
  <c r="T34" i="10" s="1"/>
  <c r="AJ34" i="16"/>
  <c r="AV33" i="16"/>
  <c r="BX20" i="16"/>
  <c r="BX60" i="16" s="1"/>
  <c r="T26" i="10"/>
  <c r="T35" i="10" s="1"/>
  <c r="R12" i="2"/>
  <c r="AD16" i="10"/>
  <c r="AD26" i="10" s="1"/>
  <c r="BV20" i="16"/>
  <c r="R26" i="10"/>
  <c r="R35" i="10" s="1"/>
  <c r="J38" i="2"/>
  <c r="CF7" i="16"/>
  <c r="CF9" i="16" s="1"/>
  <c r="AB7" i="10"/>
  <c r="K45" i="2"/>
  <c r="Q43" i="2"/>
  <c r="K47" i="2"/>
  <c r="W21" i="10"/>
  <c r="W19" i="12" s="1"/>
  <c r="CA23" i="16"/>
  <c r="CA25" i="16" s="1"/>
  <c r="CA48" i="16" s="1"/>
  <c r="W29" i="10"/>
  <c r="W37" i="10" s="1"/>
  <c r="AD11" i="17"/>
  <c r="AD9" i="17"/>
  <c r="M5" i="19"/>
  <c r="K43" i="2"/>
  <c r="J37" i="2"/>
  <c r="AT3" i="16"/>
  <c r="BN14" i="16" s="1"/>
  <c r="BC23" i="16"/>
  <c r="BB23" i="16"/>
  <c r="L5" i="2"/>
  <c r="T32" i="4" s="1"/>
  <c r="AB30" i="4"/>
  <c r="AC11" i="10"/>
  <c r="AC7" i="12" s="1"/>
  <c r="CG11" i="16"/>
  <c r="CG13" i="16" s="1"/>
  <c r="CG36" i="16" s="1"/>
  <c r="CG39" i="16" s="1"/>
  <c r="CG40" i="16" s="1"/>
  <c r="J40" i="2"/>
  <c r="U35" i="2"/>
  <c r="AB55" i="4"/>
  <c r="S5" i="2"/>
  <c r="T57" i="4" s="1"/>
  <c r="AI14" i="16"/>
  <c r="AG13" i="16"/>
  <c r="AH4" i="16"/>
  <c r="AM43" i="16"/>
  <c r="AM53" i="16"/>
  <c r="AM54" i="16" s="1"/>
  <c r="BL9" i="16"/>
  <c r="BL13" i="16"/>
  <c r="AZ6" i="4"/>
  <c r="AZ3" i="4" s="1"/>
  <c r="BI3" i="4"/>
  <c r="BI5" i="4" s="1"/>
  <c r="J421" i="3"/>
  <c r="AA11" i="10"/>
  <c r="AA7" i="12" s="1"/>
  <c r="CE11" i="16"/>
  <c r="CE13" i="16" s="1"/>
  <c r="CE36" i="16" s="1"/>
  <c r="CE39" i="16" s="1"/>
  <c r="CE40" i="16" s="1"/>
  <c r="U11" i="10"/>
  <c r="U7" i="12" s="1"/>
  <c r="BY11" i="16"/>
  <c r="BY13" i="16" s="1"/>
  <c r="BY36" i="16" s="1"/>
  <c r="BY39" i="16" s="1"/>
  <c r="BY40" i="16" s="1"/>
  <c r="CC20" i="16"/>
  <c r="Y26" i="10"/>
  <c r="Y35" i="10" s="1"/>
  <c r="I397" i="3"/>
  <c r="AC12" i="17"/>
  <c r="AM6" i="17"/>
  <c r="AM12" i="17" s="1"/>
  <c r="D413" i="3"/>
  <c r="AK5" i="17"/>
  <c r="AI5" i="17"/>
  <c r="W9" i="17"/>
  <c r="W11" i="17"/>
  <c r="CF24" i="16"/>
  <c r="AB30" i="10"/>
  <c r="AB38" i="10" s="1"/>
  <c r="W25" i="10"/>
  <c r="W34" i="10" s="1"/>
  <c r="W17" i="10"/>
  <c r="CA19" i="16"/>
  <c r="CA21" i="16" s="1"/>
  <c r="K413" i="3"/>
  <c r="BC24" i="16"/>
  <c r="BB24" i="16"/>
  <c r="BC19" i="16"/>
  <c r="BB19" i="16"/>
  <c r="X11" i="17"/>
  <c r="X9" i="17"/>
  <c r="AE11" i="17"/>
  <c r="AE9" i="17"/>
  <c r="BZ20" i="16"/>
  <c r="V26" i="10"/>
  <c r="V35" i="10" s="1"/>
  <c r="AV3" i="4"/>
  <c r="G5" i="2"/>
  <c r="U7" i="4" s="1"/>
  <c r="T21" i="10"/>
  <c r="T19" i="12" s="1"/>
  <c r="BX23" i="16"/>
  <c r="T29" i="10"/>
  <c r="T37" i="10" s="1"/>
  <c r="K36" i="2"/>
  <c r="M35" i="2"/>
  <c r="AH11" i="17"/>
  <c r="AH9" i="17"/>
  <c r="BE3" i="4"/>
  <c r="H5" i="2"/>
  <c r="U8" i="4" s="1"/>
  <c r="W12" i="17"/>
  <c r="AK6" i="17"/>
  <c r="AK12" i="17" s="1"/>
  <c r="AI6" i="17"/>
  <c r="R11" i="17"/>
  <c r="R9" i="17"/>
  <c r="CB24" i="16"/>
  <c r="X30" i="10"/>
  <c r="X38" i="10" s="1"/>
  <c r="C6" i="2"/>
  <c r="C20" i="2"/>
  <c r="C5" i="2" s="1"/>
  <c r="S7" i="4" s="1"/>
  <c r="AW21" i="16"/>
  <c r="K40" i="2"/>
  <c r="CG24" i="16"/>
  <c r="AC30" i="10"/>
  <c r="AC38" i="10" s="1"/>
  <c r="Y30" i="10"/>
  <c r="Y38" i="10" s="1"/>
  <c r="CC24" i="16"/>
  <c r="CE23" i="16"/>
  <c r="CE25" i="16" s="1"/>
  <c r="CE48" i="16" s="1"/>
  <c r="AA29" i="10"/>
  <c r="AA37" i="10" s="1"/>
  <c r="AA21" i="10"/>
  <c r="AA19" i="12" s="1"/>
  <c r="BX24" i="16"/>
  <c r="BX64" i="16" s="1"/>
  <c r="T30" i="10"/>
  <c r="T38" i="10" s="1"/>
  <c r="Q42" i="2"/>
  <c r="CG20" i="16"/>
  <c r="AC26" i="10"/>
  <c r="AC35" i="10" s="1"/>
  <c r="AB21" i="10"/>
  <c r="AB19" i="12" s="1"/>
  <c r="CF23" i="16"/>
  <c r="CF25" i="16" s="1"/>
  <c r="CF48" i="16" s="1"/>
  <c r="AB29" i="10"/>
  <c r="AB37" i="10" s="1"/>
  <c r="AD10" i="10"/>
  <c r="BV12" i="16"/>
  <c r="CH12" i="16" s="1"/>
  <c r="J45" i="2"/>
  <c r="AD9" i="10"/>
  <c r="BV11" i="16"/>
  <c r="R11" i="10"/>
  <c r="R7" i="12" s="1"/>
  <c r="CC7" i="16"/>
  <c r="CC9" i="16" s="1"/>
  <c r="Y7" i="10"/>
  <c r="N397" i="3"/>
  <c r="J41" i="2"/>
  <c r="C45" i="2"/>
  <c r="H427" i="3"/>
  <c r="J47" i="2"/>
  <c r="BE55" i="4"/>
  <c r="V5" i="2"/>
  <c r="U58" i="4" s="1"/>
  <c r="BV24" i="16"/>
  <c r="R30" i="10"/>
  <c r="R38" i="10" s="1"/>
  <c r="AD20" i="10"/>
  <c r="AD30" i="10" s="1"/>
  <c r="AD38" i="10" s="1"/>
  <c r="CF20" i="16"/>
  <c r="AB26" i="10"/>
  <c r="AB35" i="10" s="1"/>
  <c r="N413" i="3"/>
  <c r="R36" i="2"/>
  <c r="T35" i="2"/>
  <c r="CD19" i="16"/>
  <c r="CD21" i="16" s="1"/>
  <c r="Z17" i="10"/>
  <c r="Z25" i="10"/>
  <c r="Z34" i="10" s="1"/>
  <c r="J46" i="2"/>
  <c r="AL6" i="17"/>
  <c r="AL12" i="17" s="1"/>
  <c r="Z12" i="17"/>
  <c r="AA17" i="10"/>
  <c r="CE19" i="16"/>
  <c r="CE21" i="16" s="1"/>
  <c r="AA25" i="10"/>
  <c r="AA34" i="10" s="1"/>
  <c r="AC17" i="10"/>
  <c r="CG19" i="16"/>
  <c r="CG21" i="16" s="1"/>
  <c r="AC25" i="10"/>
  <c r="AC34" i="10" s="1"/>
  <c r="D43" i="2"/>
  <c r="V21" i="10"/>
  <c r="V19" i="12" s="1"/>
  <c r="BZ23" i="16"/>
  <c r="BZ25" i="16" s="1"/>
  <c r="BZ48" i="16" s="1"/>
  <c r="V29" i="10"/>
  <c r="V37" i="10" s="1"/>
  <c r="AF12" i="17"/>
  <c r="AN6" i="17"/>
  <c r="AN12" i="17" s="1"/>
  <c r="CH20" i="16" l="1"/>
  <c r="BV60" i="16"/>
  <c r="Q35" i="2"/>
  <c r="CB26" i="16"/>
  <c r="CB47" i="16"/>
  <c r="BF12" i="16"/>
  <c r="BF11" i="16"/>
  <c r="BF36" i="16"/>
  <c r="BF39" i="16" s="1"/>
  <c r="BF40" i="16" s="1"/>
  <c r="BF25" i="16" s="1"/>
  <c r="BW25" i="16"/>
  <c r="BW48" i="16" s="1"/>
  <c r="BW63" i="16"/>
  <c r="BX25" i="16"/>
  <c r="BX48" i="16" s="1"/>
  <c r="BX53" i="16" s="1"/>
  <c r="BX63" i="16"/>
  <c r="W23" i="10"/>
  <c r="W18" i="12"/>
  <c r="AI11" i="17"/>
  <c r="CE53" i="16"/>
  <c r="CF30" i="16"/>
  <c r="CF14" i="16"/>
  <c r="BX59" i="16"/>
  <c r="BX21" i="16"/>
  <c r="BB7" i="12"/>
  <c r="AN7" i="12"/>
  <c r="AN11" i="17"/>
  <c r="AN9" i="17"/>
  <c r="R23" i="10"/>
  <c r="R18" i="12"/>
  <c r="BY14" i="16"/>
  <c r="BY30" i="16"/>
  <c r="AH7" i="12"/>
  <c r="AV7" i="12"/>
  <c r="X23" i="10"/>
  <c r="X18" i="12"/>
  <c r="J35" i="2"/>
  <c r="CD25" i="16"/>
  <c r="CD48" i="16" s="1"/>
  <c r="CG25" i="16"/>
  <c r="CG48" i="16" s="1"/>
  <c r="CG53" i="16" s="1"/>
  <c r="AL11" i="17"/>
  <c r="AL9" i="17"/>
  <c r="BX30" i="16"/>
  <c r="BX14" i="16"/>
  <c r="W13" i="10"/>
  <c r="W6" i="12"/>
  <c r="CF53" i="16"/>
  <c r="CA53" i="16"/>
  <c r="BM13" i="16"/>
  <c r="BM9" i="16"/>
  <c r="R5" i="2"/>
  <c r="S58" i="4" s="1"/>
  <c r="BJ8" i="16"/>
  <c r="BJ7" i="16"/>
  <c r="BJ30" i="16"/>
  <c r="BJ33" i="16" s="1"/>
  <c r="BJ34" i="16" s="1"/>
  <c r="BJ21" i="16" s="1"/>
  <c r="CH23" i="16"/>
  <c r="BV25" i="16"/>
  <c r="BV63" i="16"/>
  <c r="AU19" i="12"/>
  <c r="AG19" i="12"/>
  <c r="CA47" i="16"/>
  <c r="CA49" i="16" s="1"/>
  <c r="CA26" i="16"/>
  <c r="AB13" i="10"/>
  <c r="AB6" i="12"/>
  <c r="T18" i="12"/>
  <c r="T23" i="10"/>
  <c r="Z13" i="10"/>
  <c r="Z6" i="12"/>
  <c r="BH13" i="16"/>
  <c r="BH9" i="16"/>
  <c r="V23" i="10"/>
  <c r="V18" i="12"/>
  <c r="BJ12" i="16"/>
  <c r="BJ36" i="16"/>
  <c r="BJ39" i="16" s="1"/>
  <c r="BJ40" i="16" s="1"/>
  <c r="BJ25" i="16" s="1"/>
  <c r="BJ11" i="16"/>
  <c r="AM7" i="12"/>
  <c r="BA7" i="12"/>
  <c r="AA23" i="10"/>
  <c r="AA18" i="12"/>
  <c r="CK12" i="16"/>
  <c r="AI12" i="17"/>
  <c r="AJ19" i="12"/>
  <c r="AX19" i="12"/>
  <c r="AC23" i="10"/>
  <c r="AC18" i="12"/>
  <c r="Z23" i="10"/>
  <c r="Z18" i="12"/>
  <c r="BV13" i="16"/>
  <c r="CH11" i="16"/>
  <c r="AV19" i="12"/>
  <c r="AH19" i="12"/>
  <c r="AA13" i="12"/>
  <c r="BC7" i="12"/>
  <c r="AO7" i="12"/>
  <c r="BL36" i="16"/>
  <c r="BL39" i="16" s="1"/>
  <c r="BL40" i="16" s="1"/>
  <c r="BL25" i="16" s="1"/>
  <c r="BL12" i="16"/>
  <c r="BL11" i="16"/>
  <c r="AQ7" i="12"/>
  <c r="BE7" i="12"/>
  <c r="AJ43" i="16"/>
  <c r="AV34" i="16"/>
  <c r="AJ52" i="16"/>
  <c r="CG14" i="16"/>
  <c r="CG30" i="16"/>
  <c r="BW21" i="16"/>
  <c r="BW59" i="16"/>
  <c r="BD9" i="16"/>
  <c r="BD13" i="16"/>
  <c r="C35" i="2"/>
  <c r="BZ53" i="16"/>
  <c r="BV21" i="16"/>
  <c r="CH19" i="16"/>
  <c r="BV59" i="16"/>
  <c r="U13" i="10"/>
  <c r="U6" i="12"/>
  <c r="CB30" i="16"/>
  <c r="CB14" i="16"/>
  <c r="AM11" i="17"/>
  <c r="AM9" i="17"/>
  <c r="BB19" i="12"/>
  <c r="AN19" i="12"/>
  <c r="AL7" i="12"/>
  <c r="X13" i="12"/>
  <c r="AZ7" i="12"/>
  <c r="BV9" i="16"/>
  <c r="CH7" i="16"/>
  <c r="S13" i="10"/>
  <c r="S6" i="12"/>
  <c r="CC21" i="16"/>
  <c r="T13" i="10"/>
  <c r="T6" i="12"/>
  <c r="CA14" i="16"/>
  <c r="CA30" i="16"/>
  <c r="BY21" i="16"/>
  <c r="BZ30" i="16"/>
  <c r="BZ14" i="16"/>
  <c r="BD7" i="12"/>
  <c r="AP7" i="12"/>
  <c r="AZ19" i="12"/>
  <c r="AL19" i="12"/>
  <c r="X25" i="12"/>
  <c r="AK7" i="12"/>
  <c r="AY7" i="12"/>
  <c r="BI9" i="16"/>
  <c r="BI13" i="16"/>
  <c r="BE13" i="16"/>
  <c r="BE9" i="16"/>
  <c r="AB23" i="10"/>
  <c r="AB18" i="12"/>
  <c r="AT19" i="12"/>
  <c r="AF19" i="12"/>
  <c r="AD19" i="12"/>
  <c r="BF19" i="12" s="1"/>
  <c r="R25" i="12"/>
  <c r="CE26" i="16"/>
  <c r="CE47" i="16"/>
  <c r="CE49" i="16" s="1"/>
  <c r="CC30" i="16"/>
  <c r="CC14" i="16"/>
  <c r="AK11" i="17"/>
  <c r="AK9" i="17"/>
  <c r="AW7" i="12"/>
  <c r="AI7" i="12"/>
  <c r="U13" i="12"/>
  <c r="AK19" i="12"/>
  <c r="AY19" i="12"/>
  <c r="CD53" i="16"/>
  <c r="AU7" i="12"/>
  <c r="AG7" i="12"/>
  <c r="AA13" i="10"/>
  <c r="AA6" i="12"/>
  <c r="CB25" i="16"/>
  <c r="CB48" i="16" s="1"/>
  <c r="CB53" i="16" s="1"/>
  <c r="AI19" i="12"/>
  <c r="U25" i="12"/>
  <c r="AW19" i="12"/>
  <c r="CG26" i="16"/>
  <c r="CG47" i="16"/>
  <c r="CG49" i="16" s="1"/>
  <c r="R35" i="2"/>
  <c r="AT7" i="12"/>
  <c r="AD7" i="12"/>
  <c r="BF7" i="12" s="1"/>
  <c r="R13" i="12"/>
  <c r="AF7" i="12"/>
  <c r="AP19" i="12"/>
  <c r="BD19" i="12"/>
  <c r="CD26" i="16"/>
  <c r="CD47" i="16"/>
  <c r="CD49" i="16" s="1"/>
  <c r="CH24" i="16"/>
  <c r="BV64" i="16"/>
  <c r="Y13" i="10"/>
  <c r="Y6" i="12"/>
  <c r="AD11" i="10"/>
  <c r="AD13" i="10" s="1"/>
  <c r="AO19" i="12"/>
  <c r="BC19" i="12"/>
  <c r="AA25" i="12"/>
  <c r="K35" i="2"/>
  <c r="AI9" i="17"/>
  <c r="BL30" i="16"/>
  <c r="BL33" i="16" s="1"/>
  <c r="BL34" i="16" s="1"/>
  <c r="BL21" i="16" s="1"/>
  <c r="BL8" i="16"/>
  <c r="BL7" i="16" s="1"/>
  <c r="BN13" i="16"/>
  <c r="BN9" i="16"/>
  <c r="AC13" i="10"/>
  <c r="AC6" i="12"/>
  <c r="S23" i="10"/>
  <c r="S18" i="12"/>
  <c r="AX7" i="12"/>
  <c r="AJ7" i="12"/>
  <c r="AD17" i="10"/>
  <c r="AD25" i="10"/>
  <c r="CD30" i="16"/>
  <c r="CD14" i="16"/>
  <c r="BG9" i="16"/>
  <c r="BG13" i="16"/>
  <c r="X13" i="10"/>
  <c r="X6" i="12"/>
  <c r="AV40" i="16"/>
  <c r="AJ53" i="16"/>
  <c r="AV53" i="16" s="1"/>
  <c r="BF30" i="16"/>
  <c r="BF33" i="16" s="1"/>
  <c r="BF34" i="16" s="1"/>
  <c r="BF21" i="16" s="1"/>
  <c r="BF8" i="16"/>
  <c r="BF7" i="16" s="1"/>
  <c r="BZ21" i="16"/>
  <c r="R13" i="10"/>
  <c r="R6" i="12"/>
  <c r="BE19" i="12"/>
  <c r="AQ19" i="12"/>
  <c r="BW14" i="16"/>
  <c r="BW30" i="16"/>
  <c r="Y23" i="10"/>
  <c r="Y18" i="12"/>
  <c r="BW37" i="16"/>
  <c r="BW39" i="16" s="1"/>
  <c r="BW40" i="16" s="1"/>
  <c r="BW53" i="16" s="1"/>
  <c r="CE14" i="16"/>
  <c r="CE30" i="16"/>
  <c r="U23" i="10"/>
  <c r="U18" i="12"/>
  <c r="V6" i="12"/>
  <c r="V13" i="10"/>
  <c r="N5" i="19"/>
  <c r="BK9" i="16"/>
  <c r="BK13" i="16"/>
  <c r="BO9" i="16"/>
  <c r="BO13" i="16"/>
  <c r="CK8" i="16"/>
  <c r="BY25" i="16"/>
  <c r="BY48" i="16" s="1"/>
  <c r="BY53" i="16" s="1"/>
  <c r="CC53" i="16"/>
  <c r="CF21" i="16"/>
  <c r="AD21" i="10"/>
  <c r="AD29" i="10"/>
  <c r="AD37" i="10" s="1"/>
  <c r="AM19" i="12"/>
  <c r="BA19" i="12"/>
  <c r="BC6" i="12" l="1"/>
  <c r="AA8" i="12"/>
  <c r="BC8" i="12" s="1"/>
  <c r="AA12" i="12"/>
  <c r="AO6" i="12"/>
  <c r="AO8" i="12" s="1"/>
  <c r="AP18" i="12"/>
  <c r="AP20" i="12" s="1"/>
  <c r="AB20" i="12"/>
  <c r="BD20" i="12" s="1"/>
  <c r="BD18" i="12"/>
  <c r="AL25" i="12"/>
  <c r="AZ25" i="12"/>
  <c r="BY26" i="16"/>
  <c r="BY47" i="16"/>
  <c r="BY49" i="16" s="1"/>
  <c r="CK7" i="16"/>
  <c r="U8" i="12"/>
  <c r="AW8" i="12" s="1"/>
  <c r="AW6" i="12"/>
  <c r="AI6" i="12"/>
  <c r="AI8" i="12" s="1"/>
  <c r="U12" i="12"/>
  <c r="BJ24" i="16"/>
  <c r="BJ64" i="16" s="1"/>
  <c r="BH30" i="16"/>
  <c r="BH33" i="16" s="1"/>
  <c r="BH34" i="16" s="1"/>
  <c r="BH21" i="16" s="1"/>
  <c r="BH8" i="16"/>
  <c r="BH7" i="16"/>
  <c r="BM12" i="16"/>
  <c r="BM11" i="16"/>
  <c r="BM36" i="16"/>
  <c r="BM39" i="16" s="1"/>
  <c r="BM40" i="16" s="1"/>
  <c r="BM25" i="16" s="1"/>
  <c r="BO30" i="16"/>
  <c r="BO33" i="16" s="1"/>
  <c r="BO34" i="16" s="1"/>
  <c r="BO21" i="16" s="1"/>
  <c r="BO8" i="16"/>
  <c r="BO7" i="16"/>
  <c r="CE42" i="16"/>
  <c r="CE33" i="16"/>
  <c r="CE34" i="16" s="1"/>
  <c r="Y20" i="12"/>
  <c r="BA20" i="12" s="1"/>
  <c r="BA18" i="12"/>
  <c r="AM18" i="12"/>
  <c r="AM20" i="12" s="1"/>
  <c r="BZ26" i="16"/>
  <c r="BZ47" i="16"/>
  <c r="BZ49" i="16" s="1"/>
  <c r="BG11" i="16"/>
  <c r="BG36" i="16"/>
  <c r="BG39" i="16" s="1"/>
  <c r="BG40" i="16" s="1"/>
  <c r="BG25" i="16" s="1"/>
  <c r="BG12" i="16"/>
  <c r="AD35" i="10"/>
  <c r="AD34" i="10"/>
  <c r="AU18" i="12"/>
  <c r="AG18" i="12"/>
  <c r="AG20" i="12" s="1"/>
  <c r="S20" i="12"/>
  <c r="AU20" i="12" s="1"/>
  <c r="BN8" i="16"/>
  <c r="BN7" i="16" s="1"/>
  <c r="BN30" i="16"/>
  <c r="BN33" i="16" s="1"/>
  <c r="BN34" i="16" s="1"/>
  <c r="BN21" i="16" s="1"/>
  <c r="BL20" i="16"/>
  <c r="BL60" i="16" s="1"/>
  <c r="BL26" i="16"/>
  <c r="AO25" i="12"/>
  <c r="BC25" i="12"/>
  <c r="BA6" i="12"/>
  <c r="AM6" i="12"/>
  <c r="AM8" i="12" s="1"/>
  <c r="Y8" i="12"/>
  <c r="BA8" i="12" s="1"/>
  <c r="AR7" i="12"/>
  <c r="AI25" i="12"/>
  <c r="AW25" i="12"/>
  <c r="CC33" i="16"/>
  <c r="CC34" i="16" s="1"/>
  <c r="CC42" i="16"/>
  <c r="BI30" i="16"/>
  <c r="BI33" i="16" s="1"/>
  <c r="BI34" i="16" s="1"/>
  <c r="BI21" i="16" s="1"/>
  <c r="BI8" i="16"/>
  <c r="BI7" i="16"/>
  <c r="CA42" i="16"/>
  <c r="CA33" i="16"/>
  <c r="CA34" i="16" s="1"/>
  <c r="CC26" i="16"/>
  <c r="CC47" i="16"/>
  <c r="CC49" i="16" s="1"/>
  <c r="BV30" i="16"/>
  <c r="CH9" i="16"/>
  <c r="CJ7" i="16" s="1"/>
  <c r="BV14" i="16"/>
  <c r="AJ54" i="16"/>
  <c r="AV52" i="16"/>
  <c r="AV54" i="16" s="1"/>
  <c r="AW54" i="16" s="1"/>
  <c r="BH36" i="16"/>
  <c r="BH39" i="16" s="1"/>
  <c r="BH40" i="16" s="1"/>
  <c r="BH25" i="16" s="1"/>
  <c r="BH12" i="16"/>
  <c r="BH11" i="16"/>
  <c r="AH18" i="12"/>
  <c r="AH20" i="12" s="1"/>
  <c r="AV18" i="12"/>
  <c r="T20" i="12"/>
  <c r="AV20" i="12" s="1"/>
  <c r="CH25" i="16"/>
  <c r="CK25" i="16" s="1"/>
  <c r="BV48" i="16"/>
  <c r="CH48" i="16" s="1"/>
  <c r="X24" i="12"/>
  <c r="AL18" i="12"/>
  <c r="AL20" i="12" s="1"/>
  <c r="AZ18" i="12"/>
  <c r="X20" i="12"/>
  <c r="AZ20" i="12" s="1"/>
  <c r="BY33" i="16"/>
  <c r="BY34" i="16" s="1"/>
  <c r="BY42" i="16"/>
  <c r="BX26" i="16"/>
  <c r="BX47" i="16"/>
  <c r="BX49" i="16" s="1"/>
  <c r="AY18" i="12"/>
  <c r="AK18" i="12"/>
  <c r="AK20" i="12" s="1"/>
  <c r="W20" i="12"/>
  <c r="AY20" i="12" s="1"/>
  <c r="BL24" i="16"/>
  <c r="BL64" i="16" s="1"/>
  <c r="BL23" i="16"/>
  <c r="BL63" i="16" s="1"/>
  <c r="BB18" i="12"/>
  <c r="AN18" i="12"/>
  <c r="AN20" i="12" s="1"/>
  <c r="Z20" i="12"/>
  <c r="BB20" i="12" s="1"/>
  <c r="CF33" i="16"/>
  <c r="CF34" i="16" s="1"/>
  <c r="CF42" i="16"/>
  <c r="BF24" i="16"/>
  <c r="BF64" i="16" s="1"/>
  <c r="BF23" i="16"/>
  <c r="BF63" i="16" s="1"/>
  <c r="BK12" i="16"/>
  <c r="BK11" i="16" s="1"/>
  <c r="BK36" i="16"/>
  <c r="BK39" i="16" s="1"/>
  <c r="BK40" i="16" s="1"/>
  <c r="BK25" i="16" s="1"/>
  <c r="AJ6" i="12"/>
  <c r="AJ8" i="12" s="1"/>
  <c r="AX6" i="12"/>
  <c r="V8" i="12"/>
  <c r="AX8" i="12" s="1"/>
  <c r="BG8" i="16"/>
  <c r="BG7" i="16" s="1"/>
  <c r="BG30" i="16"/>
  <c r="BG33" i="16" s="1"/>
  <c r="BG34" i="16" s="1"/>
  <c r="BG21" i="16" s="1"/>
  <c r="AD23" i="10"/>
  <c r="BN36" i="16"/>
  <c r="BN39" i="16" s="1"/>
  <c r="BN40" i="16" s="1"/>
  <c r="BN25" i="16" s="1"/>
  <c r="BN12" i="16"/>
  <c r="BN11" i="16"/>
  <c r="AF13" i="12"/>
  <c r="AD13" i="12"/>
  <c r="BF13" i="12" s="1"/>
  <c r="AT13" i="12"/>
  <c r="AR19" i="12"/>
  <c r="BE8" i="16"/>
  <c r="BE7" i="16"/>
  <c r="BE30" i="16"/>
  <c r="BE33" i="16" s="1"/>
  <c r="BE34" i="16" s="1"/>
  <c r="BE21" i="16" s="1"/>
  <c r="S8" i="12"/>
  <c r="AU8" i="12" s="1"/>
  <c r="AU6" i="12"/>
  <c r="AG6" i="12"/>
  <c r="AG8" i="12" s="1"/>
  <c r="CB33" i="16"/>
  <c r="CB34" i="16" s="1"/>
  <c r="CB42" i="16"/>
  <c r="BW26" i="16"/>
  <c r="BW47" i="16"/>
  <c r="BW49" i="16" s="1"/>
  <c r="AV43" i="16"/>
  <c r="CK11" i="16"/>
  <c r="BE18" i="12"/>
  <c r="AC20" i="12"/>
  <c r="BE20" i="12" s="1"/>
  <c r="AQ18" i="12"/>
  <c r="AQ20" i="12" s="1"/>
  <c r="O4" i="19"/>
  <c r="O5" i="19" s="1"/>
  <c r="L5" i="19"/>
  <c r="AX18" i="12"/>
  <c r="V20" i="12"/>
  <c r="AX20" i="12" s="1"/>
  <c r="AJ18" i="12"/>
  <c r="AJ20" i="12" s="1"/>
  <c r="AN6" i="12"/>
  <c r="AN8" i="12" s="1"/>
  <c r="BB6" i="12"/>
  <c r="Z8" i="12"/>
  <c r="BB8" i="12" s="1"/>
  <c r="AP6" i="12"/>
  <c r="AP8" i="12" s="1"/>
  <c r="AB8" i="12"/>
  <c r="BD8" i="12" s="1"/>
  <c r="BD6" i="12"/>
  <c r="CK23" i="16"/>
  <c r="CJ23" i="16"/>
  <c r="BX33" i="16"/>
  <c r="BX34" i="16" s="1"/>
  <c r="BX42" i="16"/>
  <c r="BO11" i="16"/>
  <c r="BO36" i="16"/>
  <c r="BO39" i="16" s="1"/>
  <c r="BO40" i="16" s="1"/>
  <c r="BO25" i="16" s="1"/>
  <c r="BO12" i="16"/>
  <c r="BF26" i="16"/>
  <c r="BF20" i="16"/>
  <c r="BF60" i="16" s="1"/>
  <c r="CD33" i="16"/>
  <c r="CD34" i="16" s="1"/>
  <c r="CD42" i="16"/>
  <c r="CK24" i="16"/>
  <c r="CJ24" i="16"/>
  <c r="AT25" i="12"/>
  <c r="AD25" i="12"/>
  <c r="BF25" i="12" s="1"/>
  <c r="AF25" i="12"/>
  <c r="BI36" i="16"/>
  <c r="BI39" i="16" s="1"/>
  <c r="BI40" i="16" s="1"/>
  <c r="BI25" i="16" s="1"/>
  <c r="BI12" i="16"/>
  <c r="BI11" i="16"/>
  <c r="CH21" i="16"/>
  <c r="BV26" i="16"/>
  <c r="BV47" i="16"/>
  <c r="BP9" i="16"/>
  <c r="BD30" i="16"/>
  <c r="BD8" i="16"/>
  <c r="BP8" i="16" s="1"/>
  <c r="CF47" i="16"/>
  <c r="CF49" i="16" s="1"/>
  <c r="CF26" i="16"/>
  <c r="BK30" i="16"/>
  <c r="BK33" i="16" s="1"/>
  <c r="BK34" i="16" s="1"/>
  <c r="BK21" i="16" s="1"/>
  <c r="BK8" i="16"/>
  <c r="BK7" i="16"/>
  <c r="U20" i="12"/>
  <c r="AW20" i="12" s="1"/>
  <c r="AI18" i="12"/>
  <c r="AI20" i="12" s="1"/>
  <c r="AW18" i="12"/>
  <c r="U24" i="12"/>
  <c r="BW31" i="16"/>
  <c r="BW42" i="16"/>
  <c r="BW33" i="16"/>
  <c r="BW34" i="16" s="1"/>
  <c r="AD6" i="12"/>
  <c r="R8" i="12"/>
  <c r="AT8" i="12" s="1"/>
  <c r="R12" i="12"/>
  <c r="AF6" i="12"/>
  <c r="AT6" i="12"/>
  <c r="AZ6" i="12"/>
  <c r="AL6" i="12"/>
  <c r="AL8" i="12" s="1"/>
  <c r="X12" i="12"/>
  <c r="X8" i="12"/>
  <c r="AZ8" i="12" s="1"/>
  <c r="AQ6" i="12"/>
  <c r="AQ8" i="12" s="1"/>
  <c r="AC8" i="12"/>
  <c r="BE8" i="12" s="1"/>
  <c r="BE6" i="12"/>
  <c r="AW13" i="12"/>
  <c r="AI13" i="12"/>
  <c r="BE36" i="16"/>
  <c r="BE39" i="16" s="1"/>
  <c r="BE40" i="16" s="1"/>
  <c r="BE25" i="16" s="1"/>
  <c r="BE12" i="16"/>
  <c r="BE11" i="16" s="1"/>
  <c r="BZ33" i="16"/>
  <c r="BZ34" i="16" s="1"/>
  <c r="BZ42" i="16"/>
  <c r="AV6" i="12"/>
  <c r="T8" i="12"/>
  <c r="AV8" i="12" s="1"/>
  <c r="AH6" i="12"/>
  <c r="AH8" i="12" s="1"/>
  <c r="AZ13" i="12"/>
  <c r="AL13" i="12"/>
  <c r="CK19" i="16"/>
  <c r="CJ19" i="16"/>
  <c r="BP13" i="16"/>
  <c r="BD12" i="16"/>
  <c r="BP12" i="16" s="1"/>
  <c r="BD36" i="16"/>
  <c r="CG33" i="16"/>
  <c r="CG34" i="16" s="1"/>
  <c r="CG42" i="16"/>
  <c r="AO13" i="12"/>
  <c r="BC13" i="12"/>
  <c r="BV36" i="16"/>
  <c r="CH13" i="16"/>
  <c r="AO18" i="12"/>
  <c r="AO20" i="12" s="1"/>
  <c r="BC18" i="12"/>
  <c r="AA24" i="12"/>
  <c r="AA20" i="12"/>
  <c r="BC20" i="12" s="1"/>
  <c r="BJ20" i="16"/>
  <c r="BJ60" i="16" s="1"/>
  <c r="BJ26" i="16"/>
  <c r="BJ19" i="16"/>
  <c r="BJ59" i="16" s="1"/>
  <c r="BM7" i="16"/>
  <c r="BM8" i="16"/>
  <c r="BM30" i="16"/>
  <c r="BM33" i="16" s="1"/>
  <c r="BM34" i="16" s="1"/>
  <c r="BM21" i="16" s="1"/>
  <c r="AY6" i="12"/>
  <c r="W8" i="12"/>
  <c r="AY8" i="12" s="1"/>
  <c r="AK6" i="12"/>
  <c r="AK8" i="12" s="1"/>
  <c r="AT18" i="12"/>
  <c r="R24" i="12"/>
  <c r="AF18" i="12"/>
  <c r="AD18" i="12"/>
  <c r="R20" i="12"/>
  <c r="AT20" i="12" s="1"/>
  <c r="CB49" i="16"/>
  <c r="CJ20" i="16"/>
  <c r="CK20" i="16"/>
  <c r="U26" i="12" l="1"/>
  <c r="AW26" i="12" s="1"/>
  <c r="AI24" i="12"/>
  <c r="AI26" i="12" s="1"/>
  <c r="AW24" i="12"/>
  <c r="BI23" i="16"/>
  <c r="BI63" i="16" s="1"/>
  <c r="BI24" i="16"/>
  <c r="BI64" i="16" s="1"/>
  <c r="BG20" i="16"/>
  <c r="BG60" i="16" s="1"/>
  <c r="BG26" i="16"/>
  <c r="CA43" i="16"/>
  <c r="CA52" i="16"/>
  <c r="CA54" i="16" s="1"/>
  <c r="BC24" i="12"/>
  <c r="AA26" i="12"/>
  <c r="BC26" i="12" s="1"/>
  <c r="AO24" i="12"/>
  <c r="AO26" i="12" s="1"/>
  <c r="CH36" i="16"/>
  <c r="BV37" i="16"/>
  <c r="CH37" i="16" s="1"/>
  <c r="CG43" i="16"/>
  <c r="CG52" i="16"/>
  <c r="CG54" i="16" s="1"/>
  <c r="BQ13" i="16"/>
  <c r="BS13" i="16"/>
  <c r="BE24" i="16"/>
  <c r="BE64" i="16" s="1"/>
  <c r="X14" i="12"/>
  <c r="AZ14" i="12" s="1"/>
  <c r="AL12" i="12"/>
  <c r="AL14" i="12" s="1"/>
  <c r="AZ12" i="12"/>
  <c r="AF8" i="12"/>
  <c r="AR6" i="12"/>
  <c r="AR8" i="12" s="1"/>
  <c r="BW43" i="16"/>
  <c r="BW52" i="16"/>
  <c r="BW54" i="16" s="1"/>
  <c r="BW55" i="16" s="1"/>
  <c r="BD33" i="16"/>
  <c r="BP30" i="16"/>
  <c r="CH26" i="16"/>
  <c r="CK21" i="16"/>
  <c r="AR25" i="12"/>
  <c r="BE20" i="16"/>
  <c r="BE60" i="16" s="1"/>
  <c r="BE19" i="16"/>
  <c r="BE59" i="16" s="1"/>
  <c r="BE26" i="16"/>
  <c r="CF43" i="16"/>
  <c r="CF52" i="16"/>
  <c r="CF54" i="16" s="1"/>
  <c r="BV31" i="16"/>
  <c r="CH31" i="16" s="1"/>
  <c r="BV42" i="16"/>
  <c r="CH30" i="16"/>
  <c r="CH42" i="16" s="1"/>
  <c r="BM23" i="16"/>
  <c r="BM63" i="16" s="1"/>
  <c r="BM24" i="16"/>
  <c r="BM64" i="16" s="1"/>
  <c r="CK13" i="16"/>
  <c r="CJ12" i="16"/>
  <c r="BF6" i="12"/>
  <c r="AD8" i="12"/>
  <c r="BF8" i="12" s="1"/>
  <c r="BO24" i="16"/>
  <c r="BO64" i="16" s="1"/>
  <c r="BI19" i="16"/>
  <c r="BI59" i="16" s="1"/>
  <c r="BI26" i="16"/>
  <c r="BI20" i="16"/>
  <c r="BI60" i="16" s="1"/>
  <c r="BM20" i="16"/>
  <c r="BM60" i="16" s="1"/>
  <c r="BM26" i="16"/>
  <c r="BD39" i="16"/>
  <c r="BP36" i="16"/>
  <c r="BZ43" i="16"/>
  <c r="BZ52" i="16"/>
  <c r="BZ54" i="16" s="1"/>
  <c r="AT12" i="12"/>
  <c r="AF12" i="12"/>
  <c r="R14" i="12"/>
  <c r="AT14" i="12" s="1"/>
  <c r="AD12" i="12"/>
  <c r="BK20" i="16"/>
  <c r="BK60" i="16" s="1"/>
  <c r="BK19" i="16"/>
  <c r="BK59" i="16" s="1"/>
  <c r="BK26" i="16"/>
  <c r="BP15" i="16"/>
  <c r="BT15" i="16" s="1"/>
  <c r="BS9" i="16"/>
  <c r="BT13" i="16"/>
  <c r="BQ9" i="16"/>
  <c r="BF19" i="16"/>
  <c r="BF59" i="16" s="1"/>
  <c r="CJ11" i="16"/>
  <c r="BN24" i="16"/>
  <c r="BN64" i="16" s="1"/>
  <c r="BN23" i="16"/>
  <c r="BN63" i="16" s="1"/>
  <c r="BY43" i="16"/>
  <c r="BY52" i="16"/>
  <c r="BY54" i="16" s="1"/>
  <c r="AL24" i="12"/>
  <c r="AL26" i="12" s="1"/>
  <c r="X26" i="12"/>
  <c r="AZ26" i="12" s="1"/>
  <c r="AZ24" i="12"/>
  <c r="CC43" i="16"/>
  <c r="CC52" i="16"/>
  <c r="CC54" i="16" s="1"/>
  <c r="BN20" i="16"/>
  <c r="BN60" i="16" s="1"/>
  <c r="BN26" i="16"/>
  <c r="CE43" i="16"/>
  <c r="CE52" i="16"/>
  <c r="CE54" i="16" s="1"/>
  <c r="BO20" i="16"/>
  <c r="BO60" i="16" s="1"/>
  <c r="BO26" i="16"/>
  <c r="BH20" i="16"/>
  <c r="BH60" i="16" s="1"/>
  <c r="BH26" i="16"/>
  <c r="U14" i="12"/>
  <c r="AW14" i="12" s="1"/>
  <c r="AI12" i="12"/>
  <c r="AI14" i="12" s="1"/>
  <c r="AW12" i="12"/>
  <c r="AF20" i="12"/>
  <c r="AR18" i="12"/>
  <c r="AR20" i="12" s="1"/>
  <c r="BR12" i="16"/>
  <c r="BS12" i="16"/>
  <c r="BS8" i="16"/>
  <c r="BR8" i="16"/>
  <c r="BX43" i="16"/>
  <c r="BX52" i="16"/>
  <c r="BX54" i="16" s="1"/>
  <c r="CH14" i="16"/>
  <c r="CK9" i="16"/>
  <c r="CJ8" i="16"/>
  <c r="BC12" i="12"/>
  <c r="AO12" i="12"/>
  <c r="AO14" i="12" s="1"/>
  <c r="AA14" i="12"/>
  <c r="BC14" i="12" s="1"/>
  <c r="R26" i="12"/>
  <c r="AT26" i="12" s="1"/>
  <c r="AF24" i="12"/>
  <c r="AT24" i="12"/>
  <c r="AD24" i="12"/>
  <c r="BF18" i="12"/>
  <c r="AD20" i="12"/>
  <c r="BF20" i="12" s="1"/>
  <c r="BD11" i="16"/>
  <c r="BP11" i="16" s="1"/>
  <c r="BD7" i="16"/>
  <c r="BP7" i="16" s="1"/>
  <c r="CH47" i="16"/>
  <c r="CH49" i="16" s="1"/>
  <c r="BV49" i="16"/>
  <c r="CD43" i="16"/>
  <c r="CD52" i="16"/>
  <c r="CD54" i="16" s="1"/>
  <c r="CB43" i="16"/>
  <c r="CB52" i="16"/>
  <c r="CB54" i="16" s="1"/>
  <c r="AR13" i="12"/>
  <c r="BK24" i="16"/>
  <c r="BK64" i="16" s="1"/>
  <c r="BH24" i="16"/>
  <c r="BH64" i="16" s="1"/>
  <c r="BV3" i="16"/>
  <c r="BL19" i="16"/>
  <c r="BL59" i="16" s="1"/>
  <c r="BG24" i="16"/>
  <c r="BG64" i="16" s="1"/>
  <c r="BJ23" i="16"/>
  <c r="BJ63" i="16" s="1"/>
  <c r="BK23" i="16" l="1"/>
  <c r="BK63" i="16" s="1"/>
  <c r="AF14" i="12"/>
  <c r="AR12" i="12"/>
  <c r="AR14" i="12" s="1"/>
  <c r="BP64" i="16"/>
  <c r="BQ64" i="16"/>
  <c r="BV39" i="16"/>
  <c r="BF24" i="12"/>
  <c r="AD26" i="12"/>
  <c r="BF26" i="12" s="1"/>
  <c r="BG23" i="16"/>
  <c r="BG63" i="16" s="1"/>
  <c r="BH23" i="16"/>
  <c r="BH63" i="16" s="1"/>
  <c r="BS11" i="16"/>
  <c r="BR11" i="16"/>
  <c r="CJ4" i="16"/>
  <c r="BW3" i="16"/>
  <c r="BX3" i="16"/>
  <c r="CC3" i="16"/>
  <c r="CE3" i="16"/>
  <c r="CA3" i="16"/>
  <c r="CD3" i="16"/>
  <c r="BZ3" i="16"/>
  <c r="CB3" i="16"/>
  <c r="BY3" i="16"/>
  <c r="CG3" i="16"/>
  <c r="CF3" i="16"/>
  <c r="BH19" i="16"/>
  <c r="BH59" i="16" s="1"/>
  <c r="BO19" i="16"/>
  <c r="BO59" i="16" s="1"/>
  <c r="BP39" i="16"/>
  <c r="BD40" i="16"/>
  <c r="BO23" i="16"/>
  <c r="BO63" i="16" s="1"/>
  <c r="BV33" i="16"/>
  <c r="BD34" i="16"/>
  <c r="BP33" i="16"/>
  <c r="BE23" i="16"/>
  <c r="BE63" i="16" s="1"/>
  <c r="BG19" i="16"/>
  <c r="BG59" i="16" s="1"/>
  <c r="CJ16" i="16"/>
  <c r="CK26" i="16"/>
  <c r="BS7" i="16"/>
  <c r="BR7" i="16"/>
  <c r="AF26" i="12"/>
  <c r="AR24" i="12"/>
  <c r="AR26" i="12" s="1"/>
  <c r="BQ60" i="16"/>
  <c r="BP60" i="16"/>
  <c r="BN19" i="16"/>
  <c r="BN59" i="16" s="1"/>
  <c r="BF12" i="12"/>
  <c r="AD14" i="12"/>
  <c r="BF14" i="12" s="1"/>
  <c r="BM19" i="16"/>
  <c r="BM59" i="16" s="1"/>
  <c r="BP34" i="16" l="1"/>
  <c r="BD21" i="16"/>
  <c r="BP40" i="16"/>
  <c r="BD25" i="16"/>
  <c r="BV34" i="16"/>
  <c r="CH33" i="16"/>
  <c r="BQ59" i="16"/>
  <c r="BP59" i="16"/>
  <c r="BV40" i="16"/>
  <c r="CH39" i="16"/>
  <c r="BP63" i="16"/>
  <c r="BQ63" i="16"/>
  <c r="BP25" i="16" l="1"/>
  <c r="BD24" i="16"/>
  <c r="BD23" i="16"/>
  <c r="BD26" i="16"/>
  <c r="BP21" i="16"/>
  <c r="BD20" i="16"/>
  <c r="BD19" i="16"/>
  <c r="CH40" i="16"/>
  <c r="BV53" i="16"/>
  <c r="CH53" i="16" s="1"/>
  <c r="CH34" i="16"/>
  <c r="BV43" i="16"/>
  <c r="BV52" i="16"/>
  <c r="BD63" i="16" l="1"/>
  <c r="BP23" i="16"/>
  <c r="CH52" i="16"/>
  <c r="CH54" i="16" s="1"/>
  <c r="BV54" i="16"/>
  <c r="BV55" i="16" s="1"/>
  <c r="BD59" i="16"/>
  <c r="BP19" i="16"/>
  <c r="CH43" i="16"/>
  <c r="BD60" i="16"/>
  <c r="BP20" i="16"/>
  <c r="BP24" i="16"/>
  <c r="BD64" i="16"/>
  <c r="BS21" i="16"/>
  <c r="BP26" i="16"/>
  <c r="BR16" i="16" s="1"/>
  <c r="BQ25" i="16"/>
  <c r="BS25" i="16"/>
  <c r="BQ21" i="16" l="1"/>
  <c r="BS24" i="16"/>
  <c r="BR24" i="16"/>
  <c r="BR19" i="16"/>
  <c r="BS19" i="16"/>
  <c r="BS23" i="16"/>
  <c r="BR23" i="16"/>
  <c r="BR20" i="16"/>
  <c r="BS20" i="16"/>
</calcChain>
</file>

<file path=xl/sharedStrings.xml><?xml version="1.0" encoding="utf-8"?>
<sst xmlns="http://schemas.openxmlformats.org/spreadsheetml/2006/main" count="512" uniqueCount="121">
  <si>
    <t>TOTAL</t>
  </si>
  <si>
    <t>ENTERTAINMENT</t>
  </si>
  <si>
    <t>AFFILIATE</t>
  </si>
  <si>
    <t>LOCAL</t>
  </si>
  <si>
    <t>OVERSEA</t>
  </si>
  <si>
    <t>FY 2018</t>
  </si>
  <si>
    <t>Views</t>
  </si>
  <si>
    <t>Revenue</t>
  </si>
  <si>
    <t>PERFORMANCE</t>
  </si>
  <si>
    <t>ACTUAL</t>
  </si>
  <si>
    <t>TARGET</t>
  </si>
  <si>
    <t>Date</t>
  </si>
  <si>
    <t>ALL COUNTRIES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</si>
  <si>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</si>
  <si>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</si>
  <si>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</si>
  <si>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</si>
  <si>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</si>
  <si>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</si>
  <si>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</si>
  <si>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</si>
  <si>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</si>
  <si>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</si>
  <si>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</si>
  <si>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</si>
  <si>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ENT</t>
  </si>
  <si>
    <t>AFF</t>
  </si>
  <si>
    <t>Forecast</t>
  </si>
  <si>
    <t>Actual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</si>
  <si>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</si>
  <si>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</si>
  <si>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</si>
  <si>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</si>
  <si>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</si>
  <si>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</si>
  <si>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</si>
  <si>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</si>
  <si>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</si>
  <si>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</si>
  <si>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</si>
  <si>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</si>
  <si>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</si>
  <si>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Q1</t>
  </si>
  <si>
    <t>Q2</t>
  </si>
  <si>
    <t>Q3</t>
  </si>
  <si>
    <t>Q4</t>
  </si>
  <si>
    <t>VN views</t>
  </si>
  <si>
    <t>Ex VN Views</t>
  </si>
  <si>
    <t>POPS Ent.</t>
  </si>
  <si>
    <t>POPS Afiliate (Ent.)</t>
  </si>
  <si>
    <t>Total views VN</t>
  </si>
  <si>
    <t>POPS Afiliate</t>
  </si>
  <si>
    <t>Total revenue VN</t>
  </si>
  <si>
    <t>POPS Entertainment</t>
  </si>
  <si>
    <t>RPM</t>
  </si>
  <si>
    <t>Total revenue</t>
  </si>
  <si>
    <t>Diff.</t>
  </si>
  <si>
    <t>%</t>
  </si>
  <si>
    <t>Total 2018</t>
  </si>
  <si>
    <t>Total 2017</t>
  </si>
  <si>
    <t>View Monthly</t>
  </si>
  <si>
    <t>VN</t>
  </si>
  <si>
    <t>Entertainment</t>
  </si>
  <si>
    <t>Affiliate</t>
  </si>
  <si>
    <t>View Quartely</t>
  </si>
  <si>
    <t>Revenue Monthly</t>
  </si>
  <si>
    <t>Affilliate</t>
  </si>
  <si>
    <t>Revenue Quartely</t>
  </si>
  <si>
    <t>Target</t>
  </si>
  <si>
    <t>VIEWS</t>
  </si>
  <si>
    <t>REVENUE</t>
  </si>
  <si>
    <t>GENERAL</t>
  </si>
  <si>
    <t>Local</t>
  </si>
  <si>
    <t>Oversea</t>
  </si>
  <si>
    <t>YTD</t>
  </si>
  <si>
    <t>Current month</t>
  </si>
  <si>
    <t>Remaining</t>
  </si>
  <si>
    <t>% vs target</t>
  </si>
  <si>
    <t>Daily forecast</t>
  </si>
  <si>
    <t>DIFFERENCE</t>
  </si>
  <si>
    <t>Remaining day(s)</t>
  </si>
  <si>
    <t>POPS revenue share</t>
  </si>
  <si>
    <t>Total 2015</t>
  </si>
  <si>
    <t>% contribution of each CMS per total</t>
  </si>
  <si>
    <t>% Oversea</t>
  </si>
  <si>
    <t>Total 2016</t>
  </si>
  <si>
    <t>Annual growth</t>
  </si>
  <si>
    <t>Average % view contribution of each CMS of 12 months</t>
  </si>
  <si>
    <t>View</t>
  </si>
  <si>
    <t>Entertainment CMS</t>
  </si>
  <si>
    <t>VN View</t>
  </si>
  <si>
    <t>EX VN View</t>
  </si>
  <si>
    <t>Total View Ent. CMS</t>
  </si>
  <si>
    <t>Affillicate CMS</t>
  </si>
  <si>
    <t>Total View Affil. CMS</t>
  </si>
  <si>
    <t>Total view</t>
  </si>
  <si>
    <t>% playback</t>
  </si>
  <si>
    <t>CPM playback</t>
  </si>
  <si>
    <t>YouTube revenue</t>
  </si>
  <si>
    <t>POPS revenue</t>
  </si>
  <si>
    <t>Entertainemnt</t>
  </si>
  <si>
    <t>Total POPS revenue</t>
  </si>
  <si>
    <t>Comparison with actual</t>
  </si>
  <si>
    <t>Ent.</t>
  </si>
  <si>
    <t>Affi.</t>
  </si>
  <si>
    <t>RPV</t>
  </si>
  <si>
    <t>Compare 2016</t>
  </si>
  <si>
    <t>Compare 2017</t>
  </si>
  <si>
    <t>Ad Rates</t>
  </si>
  <si>
    <t>Actual 2018</t>
  </si>
  <si>
    <t>Actual 2017</t>
  </si>
  <si>
    <t>DAILY</t>
  </si>
  <si>
    <t>Month</t>
  </si>
  <si>
    <t>Branded deals</t>
  </si>
  <si>
    <t>Ent</t>
  </si>
  <si>
    <t>Actual (Quarterly)</t>
  </si>
  <si>
    <t>Actual (Monthly)</t>
  </si>
  <si>
    <t>CONSOLIDATION</t>
  </si>
  <si>
    <t>Q1-2018</t>
  </si>
  <si>
    <t>Target (Monthly)</t>
  </si>
  <si>
    <t>Target (Quarterly)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</si>
</sst>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&quot;$&quot;* #,##0_);_(&quot;$&quot;* \(#,##0\);_(&quot;$&quot;* &quot;-&quot;??_);_(@_)"/>
    <numFmt numFmtId="167" formatCode="_(* #,##0_);_(* \(#,##0\);_(* &quot;-&quot;??_);_(@_)"/>
    <numFmt numFmtId="168" formatCode="0.0%"/>
    <numFmt numFmtId="169" formatCode="_-&quot;$&quot;* #,##0.00000_-;\-&quot;$&quot;* #,##0.00000_-;_-&quot;$&quot;* &quot;-&quot;?????_-;_-@_-"/>
    <numFmt numFmtId="170" formatCode="_(&quot;$&quot;* #,##0.00000_);_(&quot;$&quot;* \(#,##0.00000\);_(&quot;$&quot;* &quot;-&quot;??_);_(@_)"/>
    <numFmt numFmtId="171" formatCode="_(&quot;$&quot;* #,##0.000_);_(&quot;$&quot;* \(#,##0.000\);_(&quot;$&quot;* &quot;-&quot;??_);_(@_)"/>
    <numFmt numFmtId="172" formatCode="_(* #,##0.000_);_(* \(#,##0.000\);_(* &quot;-&quot;??_);_(@_)"/>
    <numFmt numFmtId="173" formatCode="_-[$$-409]* #,##0_ ;_-[$$-409]* \-#,##0\ ;_-[$$-409]* &quot;-&quot;??_ ;_-@_ "/>
    <numFmt numFmtId="174" formatCode="_-* #,##0.00000_-;\-* #,##0.00000_-;_-* &quot;-&quot;_-;_-@_-"/>
    <numFmt numFmtId="175" formatCode="_-[$$-409]* #,##0.00000_ ;_-[$$-409]* \-#,##0.00000\ ;_-[$$-409]* &quot;-&quot;??_ ;_-@_ "/>
    <numFmt numFmtId="176" formatCode="_-[$$-409]* #,##0.00_ ;_-[$$-409]* \-#,##0.00\ ;_-[$$-409]* &quot;-&quot;??_ ;_-@_ "/>
    <numFmt numFmtId="177" formatCode="\$#,##0;[Red]\-\$#,##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8"/>
      <color theme="5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 (Body)"/>
    </font>
    <font>
      <sz val="12"/>
      <color theme="1"/>
      <name val="Calibri"/>
      <family val="2"/>
      <charset val="134"/>
      <scheme val="minor"/>
    </font>
    <font>
      <b/>
      <sz val="12"/>
      <color theme="1"/>
      <name val="Calibri (Body)"/>
    </font>
    <font>
      <b/>
      <sz val="12"/>
      <color theme="1"/>
      <name val="Calibri"/>
      <family val="2"/>
      <charset val="134"/>
      <scheme val="minor"/>
    </font>
    <font>
      <b/>
      <sz val="11"/>
      <color theme="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theme="0" tint="-0.34998626667073579"/>
      <name val="Arial"/>
      <family val="2"/>
    </font>
    <font>
      <b/>
      <sz val="10"/>
      <color theme="1"/>
      <name val="Arial"/>
      <family val="2"/>
    </font>
    <font>
      <b/>
      <sz val="11"/>
      <color rgb="FFFF505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double">
        <color rgb="FF000000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" fillId="0" borderId="0"/>
    <xf numFmtId="44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45">
    <xf numFmtId="0" fontId="0" fillId="0" borderId="0" xfId="0"/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10" fontId="0" fillId="8" borderId="11" xfId="2" applyNumberFormat="1" applyFont="1" applyFill="1" applyBorder="1"/>
    <xf numFmtId="10" fontId="0" fillId="8" borderId="7" xfId="2" applyNumberFormat="1" applyFont="1" applyFill="1" applyBorder="1"/>
    <xf numFmtId="10" fontId="0" fillId="8" borderId="9" xfId="2" applyNumberFormat="1" applyFont="1" applyFill="1" applyBorder="1"/>
    <xf numFmtId="10" fontId="2" fillId="8" borderId="14" xfId="2" applyNumberFormat="1" applyFont="1" applyFill="1" applyBorder="1"/>
    <xf numFmtId="166" fontId="2" fillId="8" borderId="9" xfId="1" applyNumberFormat="1" applyFont="1" applyFill="1" applyBorder="1"/>
    <xf numFmtId="166" fontId="0" fillId="8" borderId="11" xfId="1" applyNumberFormat="1" applyFont="1" applyFill="1" applyBorder="1"/>
    <xf numFmtId="166" fontId="0" fillId="8" borderId="7" xfId="1" applyNumberFormat="1" applyFont="1" applyFill="1" applyBorder="1"/>
    <xf numFmtId="166" fontId="0" fillId="8" borderId="9" xfId="1" applyNumberFormat="1" applyFont="1" applyFill="1" applyBorder="1"/>
    <xf numFmtId="166" fontId="2" fillId="8" borderId="14" xfId="1" applyNumberFormat="1" applyFont="1" applyFill="1" applyBorder="1"/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2" fillId="12" borderId="15" xfId="0" applyFont="1" applyFill="1" applyBorder="1" applyAlignment="1">
      <alignment horizontal="right"/>
    </xf>
    <xf numFmtId="17" fontId="2" fillId="12" borderId="16" xfId="0" applyNumberFormat="1" applyFont="1" applyFill="1" applyBorder="1"/>
    <xf numFmtId="17" fontId="2" fillId="12" borderId="17" xfId="0" applyNumberFormat="1" applyFont="1" applyFill="1" applyBorder="1"/>
    <xf numFmtId="17" fontId="2" fillId="12" borderId="18" xfId="0" applyNumberFormat="1" applyFont="1" applyFill="1" applyBorder="1"/>
    <xf numFmtId="3" fontId="2" fillId="11" borderId="13" xfId="0" applyNumberFormat="1" applyFont="1" applyFill="1" applyBorder="1" applyAlignment="1">
      <alignment horizontal="right"/>
    </xf>
    <xf numFmtId="166" fontId="2" fillId="10" borderId="14" xfId="1" applyNumberFormat="1" applyFont="1" applyFill="1" applyBorder="1" applyAlignment="1">
      <alignment horizontal="right"/>
    </xf>
    <xf numFmtId="3" fontId="0" fillId="11" borderId="8" xfId="0" applyNumberFormat="1" applyFill="1" applyBorder="1"/>
    <xf numFmtId="166" fontId="0" fillId="10" borderId="9" xfId="1" applyNumberFormat="1" applyFont="1" applyFill="1" applyBorder="1"/>
    <xf numFmtId="3" fontId="2" fillId="7" borderId="13" xfId="0" applyNumberFormat="1" applyFont="1" applyFill="1" applyBorder="1"/>
    <xf numFmtId="166" fontId="2" fillId="6" borderId="14" xfId="1" applyNumberFormat="1" applyFont="1" applyFill="1" applyBorder="1"/>
    <xf numFmtId="3" fontId="0" fillId="7" borderId="8" xfId="0" applyNumberFormat="1" applyFill="1" applyBorder="1"/>
    <xf numFmtId="166" fontId="0" fillId="6" borderId="9" xfId="1" applyNumberFormat="1" applyFont="1" applyFill="1" applyBorder="1"/>
    <xf numFmtId="3" fontId="0" fillId="7" borderId="10" xfId="0" applyNumberFormat="1" applyFill="1" applyBorder="1"/>
    <xf numFmtId="166" fontId="0" fillId="6" borderId="11" xfId="1" applyNumberFormat="1" applyFont="1" applyFill="1" applyBorder="1"/>
    <xf numFmtId="3" fontId="0" fillId="7" borderId="12" xfId="0" applyNumberFormat="1" applyFill="1" applyBorder="1"/>
    <xf numFmtId="166" fontId="0" fillId="6" borderId="7" xfId="1" applyNumberFormat="1" applyFont="1" applyFill="1" applyBorder="1"/>
    <xf numFmtId="3" fontId="2" fillId="9" borderId="13" xfId="0" applyNumberFormat="1" applyFont="1" applyFill="1" applyBorder="1"/>
    <xf numFmtId="3" fontId="0" fillId="9" borderId="8" xfId="0" applyNumberFormat="1" applyFill="1" applyBorder="1"/>
    <xf numFmtId="3" fontId="0" fillId="9" borderId="10" xfId="0" applyNumberFormat="1" applyFill="1" applyBorder="1"/>
    <xf numFmtId="3" fontId="0" fillId="9" borderId="12" xfId="0" applyNumberFormat="1" applyFill="1" applyBorder="1"/>
    <xf numFmtId="10" fontId="2" fillId="11" borderId="13" xfId="2" applyNumberFormat="1" applyFont="1" applyFill="1" applyBorder="1" applyAlignment="1">
      <alignment horizontal="right"/>
    </xf>
    <xf numFmtId="10" fontId="2" fillId="10" borderId="14" xfId="2" applyNumberFormat="1" applyFont="1" applyFill="1" applyBorder="1" applyAlignment="1">
      <alignment horizontal="right"/>
    </xf>
    <xf numFmtId="10" fontId="0" fillId="11" borderId="8" xfId="2" applyNumberFormat="1" applyFont="1" applyFill="1" applyBorder="1"/>
    <xf numFmtId="10" fontId="0" fillId="10" borderId="9" xfId="2" applyNumberFormat="1" applyFont="1" applyFill="1" applyBorder="1"/>
    <xf numFmtId="10" fontId="0" fillId="11" borderId="10" xfId="2" applyNumberFormat="1" applyFont="1" applyFill="1" applyBorder="1"/>
    <xf numFmtId="10" fontId="0" fillId="10" borderId="11" xfId="2" applyNumberFormat="1" applyFont="1" applyFill="1" applyBorder="1"/>
    <xf numFmtId="10" fontId="0" fillId="11" borderId="12" xfId="2" applyNumberFormat="1" applyFont="1" applyFill="1" applyBorder="1"/>
    <xf numFmtId="10" fontId="0" fillId="10" borderId="7" xfId="2" applyNumberFormat="1" applyFont="1" applyFill="1" applyBorder="1"/>
    <xf numFmtId="10" fontId="2" fillId="7" borderId="13" xfId="2" applyNumberFormat="1" applyFont="1" applyFill="1" applyBorder="1"/>
    <xf numFmtId="10" fontId="2" fillId="6" borderId="14" xfId="2" applyNumberFormat="1" applyFont="1" applyFill="1" applyBorder="1"/>
    <xf numFmtId="10" fontId="0" fillId="7" borderId="8" xfId="2" applyNumberFormat="1" applyFont="1" applyFill="1" applyBorder="1"/>
    <xf numFmtId="10" fontId="0" fillId="6" borderId="9" xfId="2" applyNumberFormat="1" applyFont="1" applyFill="1" applyBorder="1"/>
    <xf numFmtId="10" fontId="0" fillId="7" borderId="10" xfId="2" applyNumberFormat="1" applyFont="1" applyFill="1" applyBorder="1"/>
    <xf numFmtId="10" fontId="0" fillId="6" borderId="11" xfId="2" applyNumberFormat="1" applyFont="1" applyFill="1" applyBorder="1"/>
    <xf numFmtId="10" fontId="0" fillId="7" borderId="12" xfId="2" applyNumberFormat="1" applyFont="1" applyFill="1" applyBorder="1"/>
    <xf numFmtId="10" fontId="0" fillId="6" borderId="7" xfId="2" applyNumberFormat="1" applyFont="1" applyFill="1" applyBorder="1"/>
    <xf numFmtId="10" fontId="2" fillId="9" borderId="13" xfId="2" applyNumberFormat="1" applyFont="1" applyFill="1" applyBorder="1"/>
    <xf numFmtId="10" fontId="0" fillId="9" borderId="8" xfId="2" applyNumberFormat="1" applyFont="1" applyFill="1" applyBorder="1"/>
    <xf numFmtId="10" fontId="0" fillId="9" borderId="10" xfId="2" applyNumberFormat="1" applyFont="1" applyFill="1" applyBorder="1"/>
    <xf numFmtId="10" fontId="0" fillId="9" borderId="12" xfId="2" applyNumberFormat="1" applyFont="1" applyFill="1" applyBorder="1"/>
    <xf numFmtId="15" fontId="0" fillId="0" borderId="1" xfId="0" applyNumberFormat="1" applyBorder="1"/>
    <xf numFmtId="0" fontId="0" fillId="0" borderId="1" xfId="0" applyNumberFormat="1" applyBorder="1"/>
    <xf numFmtId="0" fontId="2" fillId="12" borderId="1" xfId="0" applyFont="1" applyFill="1" applyBorder="1" applyAlignment="1">
      <alignment horizontal="center"/>
    </xf>
    <xf numFmtId="0" fontId="2" fillId="0" borderId="0" xfId="0" applyFont="1"/>
    <xf numFmtId="0" fontId="0" fillId="13" borderId="0" xfId="0" applyFill="1"/>
    <xf numFmtId="0" fontId="3" fillId="0" borderId="0" xfId="0" applyFont="1"/>
    <xf numFmtId="0" fontId="2" fillId="13" borderId="0" xfId="0" applyFont="1" applyFill="1"/>
    <xf numFmtId="0" fontId="2" fillId="0" borderId="1" xfId="0" applyNumberFormat="1" applyFont="1" applyBorder="1" applyAlignment="1">
      <alignment horizontal="center"/>
    </xf>
    <xf numFmtId="3" fontId="2" fillId="7" borderId="8" xfId="0" applyNumberFormat="1" applyFont="1" applyFill="1" applyBorder="1"/>
    <xf numFmtId="166" fontId="2" fillId="6" borderId="9" xfId="1" applyNumberFormat="1" applyFont="1" applyFill="1" applyBorder="1"/>
    <xf numFmtId="3" fontId="2" fillId="9" borderId="8" xfId="0" applyNumberFormat="1" applyFont="1" applyFill="1" applyBorder="1"/>
    <xf numFmtId="0" fontId="2" fillId="14" borderId="6" xfId="0" applyFont="1" applyFill="1" applyBorder="1" applyAlignment="1">
      <alignment horizontal="center"/>
    </xf>
    <xf numFmtId="9" fontId="4" fillId="0" borderId="0" xfId="0" applyNumberFormat="1" applyFont="1"/>
    <xf numFmtId="15" fontId="0" fillId="15" borderId="1" xfId="0" applyNumberFormat="1" applyFill="1" applyBorder="1"/>
    <xf numFmtId="0" fontId="0" fillId="15" borderId="1" xfId="0" applyNumberFormat="1" applyFill="1" applyBorder="1"/>
    <xf numFmtId="0" fontId="0" fillId="0" borderId="1" xfId="0" applyBorder="1"/>
    <xf numFmtId="10" fontId="0" fillId="0" borderId="1" xfId="0" applyNumberFormat="1" applyBorder="1"/>
    <xf numFmtId="3" fontId="5" fillId="7" borderId="8" xfId="0" applyNumberFormat="1" applyFont="1" applyFill="1" applyBorder="1"/>
    <xf numFmtId="166" fontId="5" fillId="6" borderId="9" xfId="1" applyNumberFormat="1" applyFont="1" applyFill="1" applyBorder="1"/>
    <xf numFmtId="3" fontId="5" fillId="9" borderId="8" xfId="0" applyNumberFormat="1" applyFont="1" applyFill="1" applyBorder="1"/>
    <xf numFmtId="166" fontId="5" fillId="8" borderId="9" xfId="1" applyNumberFormat="1" applyFont="1" applyFill="1" applyBorder="1"/>
    <xf numFmtId="0" fontId="5" fillId="0" borderId="1" xfId="0" applyNumberFormat="1" applyFont="1" applyBorder="1" applyAlignment="1">
      <alignment horizontal="center"/>
    </xf>
    <xf numFmtId="15" fontId="6" fillId="0" borderId="0" xfId="0" applyNumberFormat="1" applyFont="1" applyAlignment="1">
      <alignment horizontal="center"/>
    </xf>
    <xf numFmtId="0" fontId="2" fillId="0" borderId="1" xfId="0" applyFont="1" applyBorder="1"/>
    <xf numFmtId="0" fontId="2" fillId="14" borderId="1" xfId="0" applyFont="1" applyFill="1" applyBorder="1" applyAlignment="1">
      <alignment horizontal="center"/>
    </xf>
    <xf numFmtId="0" fontId="9" fillId="0" borderId="0" xfId="3" applyFont="1"/>
    <xf numFmtId="0" fontId="9" fillId="0" borderId="0" xfId="3" applyFont="1" applyFill="1"/>
    <xf numFmtId="167" fontId="9" fillId="0" borderId="0" xfId="4" applyNumberFormat="1" applyFont="1"/>
    <xf numFmtId="167" fontId="9" fillId="0" borderId="0" xfId="3" applyNumberFormat="1" applyFont="1"/>
    <xf numFmtId="0" fontId="9" fillId="0" borderId="0" xfId="3" applyFont="1" applyFill="1" applyBorder="1"/>
    <xf numFmtId="0" fontId="9" fillId="0" borderId="0" xfId="3" applyFont="1" applyAlignment="1">
      <alignment wrapText="1"/>
    </xf>
    <xf numFmtId="0" fontId="11" fillId="0" borderId="0" xfId="3" applyFont="1"/>
    <xf numFmtId="3" fontId="9" fillId="0" borderId="0" xfId="3" applyNumberFormat="1" applyFont="1"/>
    <xf numFmtId="9" fontId="9" fillId="0" borderId="0" xfId="5" applyFont="1"/>
    <xf numFmtId="9" fontId="9" fillId="0" borderId="0" xfId="5" applyFont="1" applyFill="1" applyBorder="1"/>
    <xf numFmtId="168" fontId="9" fillId="0" borderId="0" xfId="5" applyNumberFormat="1" applyFont="1"/>
    <xf numFmtId="0" fontId="11" fillId="0" borderId="19" xfId="3" applyFont="1" applyBorder="1" applyAlignment="1">
      <alignment horizontal="center" wrapText="1"/>
    </xf>
    <xf numFmtId="0" fontId="11" fillId="0" borderId="0" xfId="3" applyFont="1" applyAlignment="1">
      <alignment horizontal="center" wrapText="1"/>
    </xf>
    <xf numFmtId="17" fontId="11" fillId="0" borderId="0" xfId="3" applyNumberFormat="1" applyFont="1" applyFill="1" applyAlignment="1">
      <alignment horizontal="center" wrapText="1" readingOrder="1"/>
    </xf>
    <xf numFmtId="0" fontId="11" fillId="16" borderId="0" xfId="3" applyFont="1" applyFill="1" applyAlignment="1">
      <alignment horizontal="center" wrapText="1" readingOrder="1"/>
    </xf>
    <xf numFmtId="0" fontId="11" fillId="17" borderId="0" xfId="3" applyFont="1" applyFill="1" applyAlignment="1">
      <alignment horizontal="center" wrapText="1" readingOrder="1"/>
    </xf>
    <xf numFmtId="0" fontId="11" fillId="0" borderId="0" xfId="3" applyFont="1" applyFill="1" applyBorder="1" applyAlignment="1">
      <alignment horizontal="center" wrapText="1" readingOrder="1"/>
    </xf>
    <xf numFmtId="0" fontId="9" fillId="0" borderId="20" xfId="3" applyFont="1" applyBorder="1" applyAlignment="1">
      <alignment horizontal="left" wrapText="1" readingOrder="1"/>
    </xf>
    <xf numFmtId="3" fontId="9" fillId="0" borderId="0" xfId="3" applyNumberFormat="1" applyFont="1" applyFill="1" applyBorder="1" applyAlignment="1">
      <alignment horizontal="right" wrapText="1" readingOrder="1"/>
    </xf>
    <xf numFmtId="3" fontId="9" fillId="0" borderId="0" xfId="3" applyNumberFormat="1" applyFont="1" applyBorder="1" applyAlignment="1">
      <alignment horizontal="right" wrapText="1" readingOrder="1"/>
    </xf>
    <xf numFmtId="167" fontId="9" fillId="0" borderId="0" xfId="4" applyNumberFormat="1" applyFont="1" applyFill="1"/>
    <xf numFmtId="9" fontId="9" fillId="0" borderId="0" xfId="5" applyFont="1" applyBorder="1" applyAlignment="1">
      <alignment horizontal="right" wrapText="1" readingOrder="1"/>
    </xf>
    <xf numFmtId="0" fontId="9" fillId="0" borderId="21" xfId="3" applyFont="1" applyBorder="1" applyAlignment="1">
      <alignment horizontal="left" wrapText="1" readingOrder="1"/>
    </xf>
    <xf numFmtId="3" fontId="9" fillId="0" borderId="19" xfId="3" applyNumberFormat="1" applyFont="1" applyFill="1" applyBorder="1" applyAlignment="1">
      <alignment horizontal="right" wrapText="1" readingOrder="1"/>
    </xf>
    <xf numFmtId="3" fontId="9" fillId="0" borderId="19" xfId="3" applyNumberFormat="1" applyFont="1" applyBorder="1" applyAlignment="1">
      <alignment horizontal="right" wrapText="1" readingOrder="1"/>
    </xf>
    <xf numFmtId="0" fontId="9" fillId="0" borderId="22" xfId="3" applyFont="1" applyBorder="1" applyAlignment="1">
      <alignment horizontal="left" wrapText="1" readingOrder="1"/>
    </xf>
    <xf numFmtId="3" fontId="9" fillId="0" borderId="23" xfId="3" applyNumberFormat="1" applyFont="1" applyFill="1" applyBorder="1" applyAlignment="1">
      <alignment horizontal="right" wrapText="1" readingOrder="1"/>
    </xf>
    <xf numFmtId="3" fontId="9" fillId="0" borderId="23" xfId="3" applyNumberFormat="1" applyFont="1" applyBorder="1" applyAlignment="1">
      <alignment horizontal="right" wrapText="1" readingOrder="1"/>
    </xf>
    <xf numFmtId="167" fontId="9" fillId="0" borderId="24" xfId="3" applyNumberFormat="1" applyFont="1" applyBorder="1" applyAlignment="1">
      <alignment horizontal="left" wrapText="1" readingOrder="1"/>
    </xf>
    <xf numFmtId="9" fontId="11" fillId="0" borderId="0" xfId="5" applyFont="1" applyFill="1" applyBorder="1" applyAlignment="1">
      <alignment horizontal="right" wrapText="1" readingOrder="1"/>
    </xf>
    <xf numFmtId="166" fontId="9" fillId="0" borderId="0" xfId="3" applyNumberFormat="1" applyFont="1"/>
    <xf numFmtId="0" fontId="9" fillId="0" borderId="25" xfId="3" applyFont="1" applyBorder="1" applyAlignment="1">
      <alignment wrapText="1"/>
    </xf>
    <xf numFmtId="0" fontId="9" fillId="0" borderId="26" xfId="3" applyFont="1" applyBorder="1" applyAlignment="1">
      <alignment wrapText="1"/>
    </xf>
    <xf numFmtId="0" fontId="9" fillId="0" borderId="22" xfId="7" applyFont="1" applyBorder="1" applyAlignment="1">
      <alignment horizontal="left" wrapText="1" readingOrder="1"/>
    </xf>
    <xf numFmtId="164" fontId="9" fillId="0" borderId="24" xfId="6" applyFont="1" applyBorder="1" applyAlignment="1">
      <alignment horizontal="left" wrapText="1" readingOrder="1"/>
    </xf>
    <xf numFmtId="0" fontId="9" fillId="0" borderId="0" xfId="3" applyFont="1" applyBorder="1" applyAlignment="1">
      <alignment horizontal="left" wrapText="1" readingOrder="1"/>
    </xf>
    <xf numFmtId="167" fontId="9" fillId="0" borderId="0" xfId="3" applyNumberFormat="1" applyFont="1" applyBorder="1" applyAlignment="1">
      <alignment horizontal="left" wrapText="1" readingOrder="1"/>
    </xf>
    <xf numFmtId="0" fontId="9" fillId="0" borderId="0" xfId="3" applyFont="1" applyBorder="1" applyAlignment="1">
      <alignment horizontal="center" vertical="center" wrapText="1" readingOrder="1"/>
    </xf>
    <xf numFmtId="167" fontId="9" fillId="0" borderId="0" xfId="3" applyNumberFormat="1" applyFont="1" applyFill="1" applyBorder="1" applyAlignment="1">
      <alignment horizontal="left" wrapText="1" readingOrder="1"/>
    </xf>
    <xf numFmtId="0" fontId="11" fillId="0" borderId="0" xfId="3" applyFont="1" applyBorder="1" applyAlignment="1">
      <alignment vertical="center" readingOrder="1"/>
    </xf>
    <xf numFmtId="0" fontId="11" fillId="0" borderId="0" xfId="3" applyFont="1" applyBorder="1" applyAlignment="1">
      <alignment vertical="center" wrapText="1" readingOrder="1"/>
    </xf>
    <xf numFmtId="3" fontId="11" fillId="0" borderId="26" xfId="3" applyNumberFormat="1" applyFont="1" applyFill="1" applyBorder="1" applyAlignment="1">
      <alignment horizontal="right" wrapText="1" readingOrder="1"/>
    </xf>
    <xf numFmtId="3" fontId="11" fillId="0" borderId="26" xfId="3" applyNumberFormat="1" applyFont="1" applyBorder="1" applyAlignment="1">
      <alignment horizontal="right" wrapText="1" readingOrder="1"/>
    </xf>
    <xf numFmtId="3" fontId="11" fillId="0" borderId="0" xfId="3" applyNumberFormat="1" applyFont="1" applyFill="1" applyBorder="1" applyAlignment="1">
      <alignment horizontal="right" wrapText="1" readingOrder="1"/>
    </xf>
    <xf numFmtId="0" fontId="9" fillId="0" borderId="19" xfId="3" applyFont="1" applyBorder="1" applyAlignment="1">
      <alignment wrapText="1"/>
    </xf>
    <xf numFmtId="9" fontId="9" fillId="0" borderId="19" xfId="5" applyFont="1" applyBorder="1" applyAlignment="1">
      <alignment wrapText="1"/>
    </xf>
    <xf numFmtId="9" fontId="9" fillId="0" borderId="19" xfId="5" applyFont="1" applyFill="1" applyBorder="1" applyAlignment="1">
      <alignment wrapText="1"/>
    </xf>
    <xf numFmtId="164" fontId="9" fillId="0" borderId="19" xfId="6" applyFont="1" applyBorder="1" applyAlignment="1">
      <alignment wrapText="1"/>
    </xf>
    <xf numFmtId="167" fontId="9" fillId="0" borderId="19" xfId="4" applyNumberFormat="1" applyFont="1" applyBorder="1" applyAlignment="1">
      <alignment wrapText="1"/>
    </xf>
    <xf numFmtId="167" fontId="9" fillId="0" borderId="0" xfId="4" applyNumberFormat="1" applyFont="1" applyFill="1" applyBorder="1" applyAlignment="1">
      <alignment wrapText="1"/>
    </xf>
    <xf numFmtId="0" fontId="9" fillId="0" borderId="0" xfId="3" applyFont="1" applyFill="1" applyBorder="1" applyAlignment="1">
      <alignment horizontal="left" wrapText="1" readingOrder="1"/>
    </xf>
    <xf numFmtId="166" fontId="9" fillId="0" borderId="0" xfId="8" applyNumberFormat="1" applyFont="1" applyBorder="1" applyAlignment="1">
      <alignment horizontal="right" wrapText="1" readingOrder="1"/>
    </xf>
    <xf numFmtId="44" fontId="9" fillId="0" borderId="0" xfId="8" applyFont="1" applyFill="1" applyBorder="1" applyAlignment="1">
      <alignment horizontal="right" wrapText="1" readingOrder="1"/>
    </xf>
    <xf numFmtId="166" fontId="9" fillId="0" borderId="0" xfId="8" applyNumberFormat="1" applyFont="1" applyFill="1" applyBorder="1" applyAlignment="1">
      <alignment horizontal="right" wrapText="1" readingOrder="1"/>
    </xf>
    <xf numFmtId="0" fontId="9" fillId="0" borderId="19" xfId="3" applyFont="1" applyFill="1" applyBorder="1" applyAlignment="1">
      <alignment horizontal="left" wrapText="1" readingOrder="1"/>
    </xf>
    <xf numFmtId="166" fontId="9" fillId="0" borderId="19" xfId="8" applyNumberFormat="1" applyFont="1" applyBorder="1" applyAlignment="1">
      <alignment horizontal="right" wrapText="1" readingOrder="1"/>
    </xf>
    <xf numFmtId="44" fontId="9" fillId="0" borderId="19" xfId="8" applyFont="1" applyBorder="1" applyAlignment="1">
      <alignment horizontal="right" wrapText="1" readingOrder="1"/>
    </xf>
    <xf numFmtId="0" fontId="9" fillId="0" borderId="23" xfId="3" applyFont="1" applyFill="1" applyBorder="1" applyAlignment="1">
      <alignment horizontal="left" wrapText="1" readingOrder="1"/>
    </xf>
    <xf numFmtId="166" fontId="9" fillId="0" borderId="23" xfId="8" applyNumberFormat="1" applyFont="1" applyBorder="1" applyAlignment="1">
      <alignment horizontal="right" wrapText="1" readingOrder="1"/>
    </xf>
    <xf numFmtId="44" fontId="9" fillId="0" borderId="23" xfId="8" applyFont="1" applyBorder="1" applyAlignment="1">
      <alignment horizontal="right" wrapText="1" readingOrder="1"/>
    </xf>
    <xf numFmtId="0" fontId="9" fillId="0" borderId="0" xfId="3" applyFont="1" applyFill="1" applyBorder="1" applyAlignment="1">
      <alignment wrapText="1"/>
    </xf>
    <xf numFmtId="44" fontId="9" fillId="0" borderId="0" xfId="8" applyFont="1" applyBorder="1" applyAlignment="1">
      <alignment horizontal="right" wrapText="1" readingOrder="1"/>
    </xf>
    <xf numFmtId="166" fontId="9" fillId="0" borderId="0" xfId="3" applyNumberFormat="1" applyFont="1" applyBorder="1" applyAlignment="1">
      <alignment horizontal="right" wrapText="1" readingOrder="1"/>
    </xf>
    <xf numFmtId="166" fontId="9" fillId="0" borderId="0" xfId="3" applyNumberFormat="1" applyFont="1" applyBorder="1" applyAlignment="1">
      <alignment horizontal="left" wrapText="1" readingOrder="1"/>
    </xf>
    <xf numFmtId="166" fontId="11" fillId="0" borderId="0" xfId="5" applyNumberFormat="1" applyFont="1" applyFill="1" applyBorder="1" applyAlignment="1">
      <alignment horizontal="right" wrapText="1" readingOrder="1"/>
    </xf>
    <xf numFmtId="166" fontId="9" fillId="0" borderId="0" xfId="3" applyNumberFormat="1" applyFont="1" applyFill="1" applyBorder="1" applyAlignment="1">
      <alignment horizontal="right" wrapText="1" readingOrder="1"/>
    </xf>
    <xf numFmtId="0" fontId="11" fillId="0" borderId="0" xfId="3" applyFont="1" applyFill="1" applyBorder="1" applyAlignment="1">
      <alignment horizontal="left" vertical="center" wrapText="1" readingOrder="1"/>
    </xf>
    <xf numFmtId="166" fontId="11" fillId="0" borderId="26" xfId="8" applyNumberFormat="1" applyFont="1" applyBorder="1" applyAlignment="1">
      <alignment horizontal="right" wrapText="1" readingOrder="1"/>
    </xf>
    <xf numFmtId="166" fontId="11" fillId="0" borderId="0" xfId="8" applyNumberFormat="1" applyFont="1" applyFill="1" applyBorder="1" applyAlignment="1">
      <alignment horizontal="right" wrapText="1" readingOrder="1"/>
    </xf>
    <xf numFmtId="44" fontId="11" fillId="0" borderId="0" xfId="8" applyFont="1" applyFill="1" applyBorder="1" applyAlignment="1">
      <alignment horizontal="right" wrapText="1" readingOrder="1"/>
    </xf>
    <xf numFmtId="169" fontId="9" fillId="0" borderId="0" xfId="3" applyNumberFormat="1" applyFont="1"/>
    <xf numFmtId="0" fontId="9" fillId="0" borderId="19" xfId="3" applyFont="1" applyBorder="1" applyAlignment="1">
      <alignment horizontal="center" vertical="center" wrapText="1"/>
    </xf>
    <xf numFmtId="0" fontId="9" fillId="0" borderId="19" xfId="3" applyFont="1" applyFill="1" applyBorder="1" applyAlignment="1">
      <alignment wrapText="1"/>
    </xf>
    <xf numFmtId="165" fontId="9" fillId="0" borderId="19" xfId="3" applyNumberFormat="1" applyFont="1" applyBorder="1" applyAlignment="1">
      <alignment wrapText="1"/>
    </xf>
    <xf numFmtId="0" fontId="9" fillId="0" borderId="19" xfId="3" applyFont="1" applyBorder="1" applyAlignment="1">
      <alignment horizontal="right" wrapText="1"/>
    </xf>
    <xf numFmtId="0" fontId="9" fillId="0" borderId="0" xfId="3" applyFont="1" applyFill="1" applyBorder="1" applyAlignment="1">
      <alignment horizontal="right" wrapText="1"/>
    </xf>
    <xf numFmtId="170" fontId="9" fillId="0" borderId="0" xfId="8" applyNumberFormat="1" applyFont="1" applyFill="1" applyBorder="1" applyAlignment="1">
      <alignment horizontal="right" wrapText="1" readingOrder="1"/>
    </xf>
    <xf numFmtId="170" fontId="9" fillId="0" borderId="19" xfId="8" applyNumberFormat="1" applyFont="1" applyBorder="1" applyAlignment="1">
      <alignment horizontal="right" wrapText="1" readingOrder="1"/>
    </xf>
    <xf numFmtId="0" fontId="9" fillId="0" borderId="24" xfId="3" applyFont="1" applyFill="1" applyBorder="1" applyAlignment="1">
      <alignment horizontal="left" wrapText="1" readingOrder="1"/>
    </xf>
    <xf numFmtId="0" fontId="9" fillId="0" borderId="24" xfId="3" applyFont="1" applyBorder="1" applyAlignment="1">
      <alignment horizontal="right" wrapText="1" readingOrder="1"/>
    </xf>
    <xf numFmtId="0" fontId="9" fillId="0" borderId="0" xfId="3" applyFont="1" applyFill="1" applyBorder="1" applyAlignment="1">
      <alignment horizontal="right" wrapText="1" readingOrder="1"/>
    </xf>
    <xf numFmtId="170" fontId="9" fillId="0" borderId="0" xfId="8" applyNumberFormat="1" applyFont="1" applyBorder="1" applyAlignment="1">
      <alignment horizontal="right" wrapText="1" readingOrder="1"/>
    </xf>
    <xf numFmtId="0" fontId="9" fillId="0" borderId="31" xfId="3" applyFont="1" applyBorder="1" applyAlignment="1">
      <alignment horizontal="left" wrapText="1" readingOrder="1"/>
    </xf>
    <xf numFmtId="0" fontId="9" fillId="0" borderId="31" xfId="3" applyFont="1" applyFill="1" applyBorder="1" applyAlignment="1">
      <alignment horizontal="left" wrapText="1" readingOrder="1"/>
    </xf>
    <xf numFmtId="171" fontId="9" fillId="0" borderId="31" xfId="8" applyNumberFormat="1" applyFont="1" applyBorder="1" applyAlignment="1">
      <alignment horizontal="right" wrapText="1" readingOrder="1"/>
    </xf>
    <xf numFmtId="0" fontId="9" fillId="0" borderId="33" xfId="3" applyFont="1" applyBorder="1" applyAlignment="1">
      <alignment horizontal="left" wrapText="1" readingOrder="1"/>
    </xf>
    <xf numFmtId="0" fontId="9" fillId="0" borderId="33" xfId="3" applyFont="1" applyFill="1" applyBorder="1" applyAlignment="1">
      <alignment horizontal="left" wrapText="1" readingOrder="1"/>
    </xf>
    <xf numFmtId="171" fontId="9" fillId="0" borderId="33" xfId="8" applyNumberFormat="1" applyFont="1" applyBorder="1" applyAlignment="1">
      <alignment horizontal="right" wrapText="1" readingOrder="1"/>
    </xf>
    <xf numFmtId="0" fontId="9" fillId="0" borderId="0" xfId="3" applyFont="1" applyBorder="1"/>
    <xf numFmtId="171" fontId="9" fillId="0" borderId="31" xfId="8" applyNumberFormat="1" applyFont="1" applyFill="1" applyBorder="1" applyAlignment="1">
      <alignment horizontal="right" wrapText="1" readingOrder="1"/>
    </xf>
    <xf numFmtId="171" fontId="9" fillId="0" borderId="33" xfId="8" applyNumberFormat="1" applyFont="1" applyFill="1" applyBorder="1" applyAlignment="1">
      <alignment horizontal="right" wrapText="1" readingOrder="1"/>
    </xf>
    <xf numFmtId="9" fontId="9" fillId="0" borderId="0" xfId="5" applyFont="1" applyFill="1" applyBorder="1" applyAlignment="1">
      <alignment horizontal="center" wrapText="1" readingOrder="1"/>
    </xf>
    <xf numFmtId="168" fontId="9" fillId="0" borderId="0" xfId="3" applyNumberFormat="1" applyFont="1" applyBorder="1" applyAlignment="1">
      <alignment horizontal="right" wrapText="1" readingOrder="1"/>
    </xf>
    <xf numFmtId="10" fontId="9" fillId="0" borderId="0" xfId="3" applyNumberFormat="1" applyFont="1" applyBorder="1" applyAlignment="1">
      <alignment horizontal="right" wrapText="1" readingOrder="1"/>
    </xf>
    <xf numFmtId="168" fontId="9" fillId="0" borderId="0" xfId="5" applyNumberFormat="1" applyFont="1" applyBorder="1" applyAlignment="1">
      <alignment horizontal="center" wrapText="1" readingOrder="1"/>
    </xf>
    <xf numFmtId="10" fontId="9" fillId="0" borderId="0" xfId="5" applyNumberFormat="1" applyFont="1" applyBorder="1" applyAlignment="1">
      <alignment horizontal="center" wrapText="1" readingOrder="1"/>
    </xf>
    <xf numFmtId="9" fontId="9" fillId="0" borderId="0" xfId="5" applyFont="1" applyBorder="1" applyAlignment="1">
      <alignment wrapText="1" readingOrder="1"/>
    </xf>
    <xf numFmtId="0" fontId="12" fillId="0" borderId="0" xfId="3" applyFont="1"/>
    <xf numFmtId="0" fontId="8" fillId="0" borderId="0" xfId="3"/>
    <xf numFmtId="0" fontId="12" fillId="15" borderId="0" xfId="3" applyFont="1" applyFill="1" applyAlignment="1">
      <alignment horizontal="center"/>
    </xf>
    <xf numFmtId="0" fontId="12" fillId="18" borderId="0" xfId="3" applyFont="1" applyFill="1" applyAlignment="1">
      <alignment horizontal="center"/>
    </xf>
    <xf numFmtId="0" fontId="12" fillId="3" borderId="0" xfId="3" applyFont="1" applyFill="1" applyAlignment="1">
      <alignment horizontal="center"/>
    </xf>
    <xf numFmtId="0" fontId="12" fillId="0" borderId="0" xfId="3" applyFont="1" applyAlignment="1">
      <alignment horizontal="center"/>
    </xf>
    <xf numFmtId="164" fontId="0" fillId="0" borderId="0" xfId="6" applyFont="1"/>
    <xf numFmtId="164" fontId="12" fillId="0" borderId="0" xfId="3" applyNumberFormat="1" applyFont="1"/>
    <xf numFmtId="164" fontId="8" fillId="0" borderId="0" xfId="3" applyNumberFormat="1"/>
    <xf numFmtId="9" fontId="0" fillId="0" borderId="0" xfId="5" applyFont="1"/>
    <xf numFmtId="164" fontId="12" fillId="0" borderId="0" xfId="6" applyFont="1"/>
    <xf numFmtId="168" fontId="12" fillId="0" borderId="0" xfId="5" applyNumberFormat="1" applyFont="1"/>
    <xf numFmtId="168" fontId="0" fillId="0" borderId="0" xfId="5" applyNumberFormat="1" applyFont="1"/>
    <xf numFmtId="173" fontId="0" fillId="0" borderId="0" xfId="6" applyNumberFormat="1" applyFont="1"/>
    <xf numFmtId="173" fontId="12" fillId="0" borderId="0" xfId="3" applyNumberFormat="1" applyFont="1"/>
    <xf numFmtId="173" fontId="12" fillId="0" borderId="0" xfId="6" applyNumberFormat="1" applyFont="1"/>
    <xf numFmtId="173" fontId="8" fillId="0" borderId="0" xfId="3" applyNumberFormat="1"/>
    <xf numFmtId="3" fontId="2" fillId="7" borderId="1" xfId="0" applyNumberFormat="1" applyFont="1" applyFill="1" applyBorder="1"/>
    <xf numFmtId="166" fontId="2" fillId="6" borderId="1" xfId="1" applyNumberFormat="1" applyFont="1" applyFill="1" applyBorder="1"/>
    <xf numFmtId="3" fontId="2" fillId="9" borderId="1" xfId="0" applyNumberFormat="1" applyFont="1" applyFill="1" applyBorder="1"/>
    <xf numFmtId="166" fontId="2" fillId="8" borderId="1" xfId="1" applyNumberFormat="1" applyFont="1" applyFill="1" applyBorder="1"/>
    <xf numFmtId="3" fontId="0" fillId="7" borderId="1" xfId="0" applyNumberFormat="1" applyFont="1" applyFill="1" applyBorder="1"/>
    <xf numFmtId="3" fontId="0" fillId="7" borderId="34" xfId="0" applyNumberFormat="1" applyFont="1" applyFill="1" applyBorder="1"/>
    <xf numFmtId="3" fontId="0" fillId="9" borderId="1" xfId="0" applyNumberFormat="1" applyFont="1" applyFill="1" applyBorder="1"/>
    <xf numFmtId="166" fontId="1" fillId="6" borderId="1" xfId="1" applyNumberFormat="1" applyFont="1" applyFill="1" applyBorder="1"/>
    <xf numFmtId="166" fontId="1" fillId="8" borderId="1" xfId="1" applyNumberFormat="1" applyFont="1" applyFill="1" applyBorder="1"/>
    <xf numFmtId="0" fontId="2" fillId="0" borderId="0" xfId="0" applyFont="1" applyAlignment="1">
      <alignment horizontal="center"/>
    </xf>
    <xf numFmtId="0" fontId="2" fillId="12" borderId="1" xfId="0" applyNumberFormat="1" applyFont="1" applyFill="1" applyBorder="1" applyAlignment="1">
      <alignment horizontal="center"/>
    </xf>
    <xf numFmtId="0" fontId="2" fillId="0" borderId="0" xfId="0" applyFont="1" applyAlignment="1"/>
    <xf numFmtId="3" fontId="0" fillId="0" borderId="0" xfId="0" applyNumberFormat="1"/>
    <xf numFmtId="3" fontId="0" fillId="0" borderId="1" xfId="0" applyNumberFormat="1" applyBorder="1"/>
    <xf numFmtId="0" fontId="2" fillId="0" borderId="1" xfId="0" applyFont="1" applyBorder="1" applyAlignment="1">
      <alignment horizontal="center"/>
    </xf>
    <xf numFmtId="0" fontId="4" fillId="0" borderId="0" xfId="0" applyFont="1"/>
    <xf numFmtId="9" fontId="0" fillId="0" borderId="1" xfId="2" applyFont="1" applyBorder="1" applyAlignment="1">
      <alignment horizontal="center"/>
    </xf>
    <xf numFmtId="0" fontId="2" fillId="0" borderId="1" xfId="0" applyNumberFormat="1" applyFont="1" applyBorder="1"/>
    <xf numFmtId="166" fontId="0" fillId="0" borderId="1" xfId="1" applyNumberFormat="1" applyFont="1" applyBorder="1"/>
    <xf numFmtId="0" fontId="2" fillId="5" borderId="29" xfId="0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2" fillId="0" borderId="0" xfId="0" applyNumberFormat="1" applyFont="1" applyBorder="1"/>
    <xf numFmtId="3" fontId="0" fillId="0" borderId="0" xfId="0" applyNumberFormat="1" applyBorder="1"/>
    <xf numFmtId="166" fontId="0" fillId="0" borderId="0" xfId="1" applyNumberFormat="1" applyFont="1" applyBorder="1"/>
    <xf numFmtId="166" fontId="0" fillId="0" borderId="1" xfId="0" applyNumberFormat="1" applyBorder="1"/>
    <xf numFmtId="10" fontId="0" fillId="0" borderId="0" xfId="0" applyNumberFormat="1"/>
    <xf numFmtId="174" fontId="0" fillId="0" borderId="0" xfId="13" applyNumberFormat="1" applyFont="1"/>
    <xf numFmtId="0" fontId="0" fillId="0" borderId="0" xfId="0" applyNumberFormat="1" applyFont="1" applyFill="1" applyBorder="1" applyAlignment="1"/>
    <xf numFmtId="0" fontId="14" fillId="0" borderId="0" xfId="0" applyNumberFormat="1" applyFont="1" applyFill="1" applyBorder="1" applyAlignment="1"/>
    <xf numFmtId="0" fontId="0" fillId="0" borderId="0" xfId="13" applyNumberFormat="1" applyFont="1" applyFill="1" applyBorder="1" applyAlignment="1"/>
    <xf numFmtId="0" fontId="0" fillId="0" borderId="0" xfId="0" applyNumberFormat="1" applyFont="1" applyFill="1" applyBorder="1" applyAlignment="1">
      <alignment horizontal="center" vertical="center" wrapText="1"/>
    </xf>
    <xf numFmtId="17" fontId="0" fillId="0" borderId="0" xfId="0" applyNumberFormat="1" applyFont="1" applyFill="1" applyBorder="1" applyAlignment="1">
      <alignment horizontal="center" vertical="center" wrapText="1"/>
    </xf>
    <xf numFmtId="17" fontId="15" fillId="0" borderId="0" xfId="13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10" fontId="0" fillId="0" borderId="0" xfId="2" applyNumberFormat="1" applyFont="1" applyFill="1" applyBorder="1" applyAlignment="1"/>
    <xf numFmtId="0" fontId="15" fillId="0" borderId="0" xfId="0" applyNumberFormat="1" applyFont="1" applyFill="1" applyBorder="1" applyAlignment="1"/>
    <xf numFmtId="3" fontId="15" fillId="0" borderId="0" xfId="0" applyNumberFormat="1" applyFont="1" applyFill="1" applyBorder="1" applyAlignment="1"/>
    <xf numFmtId="9" fontId="15" fillId="0" borderId="0" xfId="0" applyNumberFormat="1" applyFont="1" applyFill="1" applyBorder="1" applyAlignment="1"/>
    <xf numFmtId="9" fontId="16" fillId="0" borderId="0" xfId="2" applyNumberFormat="1" applyFont="1" applyFill="1" applyBorder="1" applyAlignment="1"/>
    <xf numFmtId="3" fontId="15" fillId="0" borderId="0" xfId="13" applyNumberFormat="1" applyFont="1" applyFill="1" applyBorder="1" applyAlignment="1"/>
    <xf numFmtId="3" fontId="0" fillId="0" borderId="0" xfId="0" applyNumberFormat="1" applyFont="1" applyFill="1" applyBorder="1" applyAlignment="1"/>
    <xf numFmtId="10" fontId="16" fillId="0" borderId="0" xfId="2" applyNumberFormat="1" applyFont="1" applyFill="1" applyBorder="1" applyAlignment="1"/>
    <xf numFmtId="9" fontId="15" fillId="0" borderId="0" xfId="2" applyNumberFormat="1" applyFont="1" applyFill="1" applyBorder="1" applyAlignment="1"/>
    <xf numFmtId="9" fontId="0" fillId="0" borderId="0" xfId="0" applyNumberFormat="1" applyFont="1" applyFill="1" applyBorder="1" applyAlignment="1"/>
    <xf numFmtId="0" fontId="18" fillId="0" borderId="0" xfId="0" applyNumberFormat="1" applyFont="1" applyFill="1" applyBorder="1" applyAlignment="1"/>
    <xf numFmtId="3" fontId="18" fillId="0" borderId="0" xfId="0" applyNumberFormat="1" applyFont="1" applyFill="1" applyBorder="1" applyAlignment="1"/>
    <xf numFmtId="9" fontId="18" fillId="0" borderId="0" xfId="0" applyNumberFormat="1" applyFont="1" applyFill="1" applyBorder="1" applyAlignment="1"/>
    <xf numFmtId="10" fontId="18" fillId="0" borderId="0" xfId="2" applyNumberFormat="1" applyFont="1" applyFill="1" applyBorder="1" applyAlignment="1"/>
    <xf numFmtId="9" fontId="18" fillId="0" borderId="0" xfId="2" applyNumberFormat="1" applyFont="1" applyFill="1" applyBorder="1" applyAlignment="1"/>
    <xf numFmtId="168" fontId="18" fillId="0" borderId="0" xfId="0" applyNumberFormat="1" applyFont="1" applyFill="1" applyBorder="1" applyAlignment="1"/>
    <xf numFmtId="3" fontId="18" fillId="0" borderId="0" xfId="13" applyNumberFormat="1" applyFont="1" applyFill="1" applyBorder="1" applyAlignment="1"/>
    <xf numFmtId="10" fontId="15" fillId="0" borderId="0" xfId="2" applyNumberFormat="1" applyFont="1" applyFill="1" applyBorder="1" applyAlignment="1"/>
    <xf numFmtId="168" fontId="15" fillId="0" borderId="0" xfId="0" applyNumberFormat="1" applyFont="1" applyFill="1" applyBorder="1" applyAlignment="1"/>
    <xf numFmtId="9" fontId="15" fillId="0" borderId="0" xfId="2" applyFont="1" applyFill="1" applyBorder="1" applyAlignment="1"/>
    <xf numFmtId="168" fontId="0" fillId="0" borderId="0" xfId="0" applyNumberFormat="1" applyFont="1" applyFill="1" applyBorder="1" applyAlignment="1"/>
    <xf numFmtId="9" fontId="17" fillId="0" borderId="0" xfId="2" applyFont="1" applyFill="1" applyBorder="1" applyAlignment="1"/>
    <xf numFmtId="10" fontId="15" fillId="0" borderId="0" xfId="0" applyNumberFormat="1" applyFont="1" applyFill="1" applyBorder="1" applyAlignment="1"/>
    <xf numFmtId="9" fontId="0" fillId="0" borderId="0" xfId="2" applyFont="1" applyFill="1" applyBorder="1" applyAlignment="1"/>
    <xf numFmtId="0" fontId="17" fillId="0" borderId="0" xfId="0" applyNumberFormat="1" applyFont="1" applyFill="1" applyBorder="1" applyAlignment="1"/>
    <xf numFmtId="9" fontId="19" fillId="2" borderId="0" xfId="2" applyNumberFormat="1" applyFont="1" applyFill="1" applyBorder="1" applyAlignment="1"/>
    <xf numFmtId="173" fontId="18" fillId="0" borderId="0" xfId="0" applyNumberFormat="1" applyFont="1" applyFill="1" applyBorder="1" applyAlignment="1"/>
    <xf numFmtId="173" fontId="18" fillId="0" borderId="0" xfId="13" applyNumberFormat="1" applyFont="1" applyFill="1" applyBorder="1" applyAlignment="1"/>
    <xf numFmtId="173" fontId="15" fillId="0" borderId="0" xfId="0" applyNumberFormat="1" applyFont="1" applyFill="1" applyBorder="1" applyAlignment="1"/>
    <xf numFmtId="173" fontId="15" fillId="0" borderId="0" xfId="13" applyNumberFormat="1" applyFont="1" applyFill="1" applyBorder="1" applyAlignment="1"/>
    <xf numFmtId="175" fontId="15" fillId="0" borderId="0" xfId="0" applyNumberFormat="1" applyFont="1" applyFill="1" applyBorder="1" applyAlignment="1"/>
    <xf numFmtId="173" fontId="0" fillId="0" borderId="0" xfId="0" applyNumberFormat="1" applyFont="1" applyFill="1" applyBorder="1" applyAlignment="1"/>
    <xf numFmtId="175" fontId="0" fillId="0" borderId="0" xfId="0" applyNumberFormat="1" applyFont="1" applyFill="1" applyBorder="1" applyAlignment="1"/>
    <xf numFmtId="3" fontId="0" fillId="0" borderId="0" xfId="13" applyNumberFormat="1" applyFont="1" applyFill="1" applyBorder="1" applyAlignment="1"/>
    <xf numFmtId="10" fontId="0" fillId="0" borderId="0" xfId="0" applyNumberFormat="1" applyFont="1" applyFill="1" applyBorder="1" applyAlignment="1"/>
    <xf numFmtId="10" fontId="0" fillId="0" borderId="0" xfId="13" applyNumberFormat="1" applyFont="1" applyFill="1" applyBorder="1" applyAlignment="1"/>
    <xf numFmtId="176" fontId="0" fillId="0" borderId="0" xfId="0" applyNumberFormat="1" applyFont="1" applyFill="1" applyBorder="1" applyAlignment="1"/>
    <xf numFmtId="176" fontId="14" fillId="0" borderId="0" xfId="0" applyNumberFormat="1" applyFont="1" applyFill="1" applyBorder="1" applyAlignment="1"/>
    <xf numFmtId="176" fontId="15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Font="1" applyFill="1" applyBorder="1" applyAlignment="1"/>
    <xf numFmtId="177" fontId="15" fillId="0" borderId="0" xfId="0" applyNumberFormat="1" applyFont="1" applyFill="1" applyBorder="1" applyAlignment="1"/>
    <xf numFmtId="0" fontId="15" fillId="0" borderId="0" xfId="13" applyNumberFormat="1" applyFont="1" applyFill="1" applyBorder="1" applyAlignment="1"/>
    <xf numFmtId="9" fontId="0" fillId="0" borderId="0" xfId="2" applyFont="1" applyFill="1" applyBorder="1" applyAlignment="1">
      <alignment horizontal="center"/>
    </xf>
    <xf numFmtId="17" fontId="2" fillId="0" borderId="0" xfId="0" applyNumberFormat="1" applyFont="1" applyFill="1" applyBorder="1" applyAlignment="1">
      <alignment horizontal="center" vertical="center" wrapText="1"/>
    </xf>
    <xf numFmtId="168" fontId="0" fillId="0" borderId="0" xfId="2" applyNumberFormat="1" applyFont="1" applyFill="1" applyBorder="1" applyAlignment="1"/>
    <xf numFmtId="0" fontId="2" fillId="0" borderId="0" xfId="0" applyNumberFormat="1" applyFont="1" applyFill="1" applyBorder="1" applyAlignment="1"/>
    <xf numFmtId="0" fontId="2" fillId="0" borderId="0" xfId="13" applyNumberFormat="1" applyFont="1" applyFill="1" applyBorder="1" applyAlignment="1"/>
    <xf numFmtId="166" fontId="0" fillId="0" borderId="1" xfId="1" applyNumberFormat="1" applyFont="1" applyFill="1" applyBorder="1"/>
    <xf numFmtId="164" fontId="2" fillId="0" borderId="0" xfId="13" applyFont="1"/>
    <xf numFmtId="164" fontId="0" fillId="0" borderId="1" xfId="13" applyFont="1" applyBorder="1"/>
    <xf numFmtId="164" fontId="2" fillId="0" borderId="1" xfId="0" applyNumberFormat="1" applyFont="1" applyBorder="1"/>
    <xf numFmtId="164" fontId="2" fillId="0" borderId="1" xfId="13" applyFont="1" applyBorder="1"/>
    <xf numFmtId="16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3" fontId="2" fillId="0" borderId="1" xfId="0" applyNumberFormat="1" applyFont="1" applyBorder="1"/>
    <xf numFmtId="0" fontId="20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9" fontId="0" fillId="0" borderId="1" xfId="2" applyFont="1" applyBorder="1"/>
    <xf numFmtId="9" fontId="2" fillId="0" borderId="1" xfId="2" applyFont="1" applyBorder="1"/>
    <xf numFmtId="0" fontId="0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vertical="center" wrapText="1"/>
    </xf>
    <xf numFmtId="0" fontId="11" fillId="0" borderId="0" xfId="3" applyFont="1" applyBorder="1"/>
    <xf numFmtId="168" fontId="9" fillId="0" borderId="0" xfId="5" applyNumberFormat="1" applyFont="1" applyFill="1" applyBorder="1" applyAlignment="1">
      <alignment horizontal="center" wrapText="1" readingOrder="1"/>
    </xf>
    <xf numFmtId="10" fontId="9" fillId="0" borderId="0" xfId="5" applyNumberFormat="1" applyFont="1" applyFill="1" applyBorder="1" applyAlignment="1">
      <alignment horizontal="center" wrapText="1" readingOrder="1"/>
    </xf>
    <xf numFmtId="0" fontId="9" fillId="0" borderId="0" xfId="3" applyFont="1" applyBorder="1" applyAlignment="1">
      <alignment vertical="center" wrapText="1" readingOrder="1"/>
    </xf>
    <xf numFmtId="0" fontId="9" fillId="0" borderId="0" xfId="3" applyFont="1" applyBorder="1" applyAlignment="1">
      <alignment wrapText="1"/>
    </xf>
    <xf numFmtId="168" fontId="9" fillId="0" borderId="0" xfId="3" applyNumberFormat="1" applyFont="1" applyBorder="1"/>
    <xf numFmtId="10" fontId="9" fillId="0" borderId="0" xfId="3" applyNumberFormat="1" applyFont="1" applyBorder="1"/>
    <xf numFmtId="9" fontId="9" fillId="0" borderId="0" xfId="5" applyFont="1" applyFill="1" applyBorder="1" applyAlignment="1">
      <alignment horizontal="right" wrapText="1" readingOrder="1"/>
    </xf>
    <xf numFmtId="9" fontId="9" fillId="0" borderId="0" xfId="5" applyFont="1" applyFill="1" applyBorder="1" applyAlignment="1">
      <alignment horizontal="center" wrapText="1"/>
    </xf>
    <xf numFmtId="9" fontId="11" fillId="0" borderId="0" xfId="5" applyFont="1" applyFill="1" applyBorder="1" applyAlignment="1">
      <alignment horizontal="center" vertical="center" wrapText="1" readingOrder="1"/>
    </xf>
    <xf numFmtId="171" fontId="9" fillId="0" borderId="0" xfId="8" applyNumberFormat="1" applyFont="1" applyFill="1" applyBorder="1" applyAlignment="1">
      <alignment horizontal="right" wrapText="1" readingOrder="1"/>
    </xf>
    <xf numFmtId="172" fontId="9" fillId="0" borderId="0" xfId="4" applyNumberFormat="1" applyFont="1" applyFill="1" applyBorder="1" applyAlignment="1">
      <alignment horizontal="right" wrapText="1" readingOrder="1"/>
    </xf>
    <xf numFmtId="168" fontId="9" fillId="0" borderId="0" xfId="3" applyNumberFormat="1" applyFont="1" applyFill="1" applyBorder="1"/>
    <xf numFmtId="168" fontId="9" fillId="0" borderId="0" xfId="3" applyNumberFormat="1" applyFont="1" applyFill="1" applyBorder="1" applyAlignment="1">
      <alignment horizontal="right" wrapText="1" readingOrder="1"/>
    </xf>
    <xf numFmtId="9" fontId="9" fillId="0" borderId="0" xfId="5" applyFont="1" applyFill="1" applyBorder="1" applyAlignment="1">
      <alignment wrapText="1" readingOrder="1"/>
    </xf>
    <xf numFmtId="168" fontId="9" fillId="0" borderId="0" xfId="5" applyNumberFormat="1" applyFont="1" applyFill="1" applyBorder="1" applyAlignment="1">
      <alignment wrapText="1" readingOrder="1"/>
    </xf>
    <xf numFmtId="171" fontId="9" fillId="0" borderId="36" xfId="8" applyNumberFormat="1" applyFont="1" applyBorder="1" applyAlignment="1">
      <alignment horizontal="right" wrapText="1" readingOrder="1"/>
    </xf>
    <xf numFmtId="171" fontId="9" fillId="0" borderId="37" xfId="8" applyNumberFormat="1" applyFont="1" applyBorder="1" applyAlignment="1">
      <alignment horizontal="right" wrapText="1" readingOrder="1"/>
    </xf>
    <xf numFmtId="171" fontId="9" fillId="0" borderId="36" xfId="8" applyNumberFormat="1" applyFont="1" applyFill="1" applyBorder="1" applyAlignment="1">
      <alignment horizontal="right" wrapText="1" readingOrder="1"/>
    </xf>
    <xf numFmtId="171" fontId="9" fillId="0" borderId="37" xfId="8" applyNumberFormat="1" applyFont="1" applyFill="1" applyBorder="1" applyAlignment="1">
      <alignment horizontal="right" wrapText="1" readingOrder="1"/>
    </xf>
    <xf numFmtId="0" fontId="11" fillId="0" borderId="0" xfId="3" applyFont="1" applyFill="1" applyBorder="1"/>
    <xf numFmtId="9" fontId="9" fillId="0" borderId="0" xfId="5" applyFont="1" applyFill="1" applyBorder="1" applyAlignment="1">
      <alignment horizontal="center" readingOrder="1"/>
    </xf>
    <xf numFmtId="164" fontId="9" fillId="0" borderId="0" xfId="6" applyFont="1" applyFill="1" applyBorder="1"/>
    <xf numFmtId="9" fontId="9" fillId="0" borderId="0" xfId="5" applyFont="1" applyFill="1" applyBorder="1" applyAlignment="1">
      <alignment horizontal="center"/>
    </xf>
    <xf numFmtId="9" fontId="11" fillId="0" borderId="0" xfId="5" applyFont="1" applyFill="1" applyBorder="1" applyAlignment="1">
      <alignment horizontal="center" wrapText="1"/>
    </xf>
    <xf numFmtId="164" fontId="9" fillId="0" borderId="0" xfId="5" applyNumberFormat="1" applyFont="1" applyFill="1" applyBorder="1"/>
    <xf numFmtId="9" fontId="11" fillId="0" borderId="0" xfId="5" applyFont="1" applyFill="1" applyBorder="1" applyAlignment="1">
      <alignment horizontal="center" wrapText="1" readingOrder="1"/>
    </xf>
    <xf numFmtId="0" fontId="9" fillId="0" borderId="0" xfId="8" applyNumberFormat="1" applyFont="1" applyFill="1" applyBorder="1" applyAlignment="1">
      <alignment horizontal="right" wrapText="1" readingOrder="1"/>
    </xf>
    <xf numFmtId="166" fontId="2" fillId="0" borderId="1" xfId="1" applyNumberFormat="1" applyFont="1" applyBorder="1"/>
    <xf numFmtId="3" fontId="0" fillId="0" borderId="1" xfId="1" applyNumberFormat="1" applyFont="1" applyBorder="1"/>
    <xf numFmtId="3" fontId="2" fillId="0" borderId="1" xfId="1" applyNumberFormat="1" applyFont="1" applyBorder="1"/>
    <xf numFmtId="15" fontId="7" fillId="0" borderId="0" xfId="0" applyNumberFormat="1" applyFont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12" borderId="34" xfId="0" applyFont="1" applyFill="1" applyBorder="1" applyAlignment="1">
      <alignment horizontal="center"/>
    </xf>
    <xf numFmtId="0" fontId="2" fillId="12" borderId="35" xfId="0" applyFont="1" applyFill="1" applyBorder="1" applyAlignment="1">
      <alignment horizontal="center"/>
    </xf>
    <xf numFmtId="0" fontId="13" fillId="19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34" xfId="0" applyFont="1" applyFill="1" applyBorder="1" applyAlignment="1">
      <alignment horizontal="center"/>
    </xf>
    <xf numFmtId="0" fontId="2" fillId="4" borderId="35" xfId="0" applyFont="1" applyFill="1" applyBorder="1" applyAlignment="1">
      <alignment horizontal="center"/>
    </xf>
    <xf numFmtId="0" fontId="9" fillId="0" borderId="30" xfId="3" applyFont="1" applyBorder="1" applyAlignment="1">
      <alignment horizontal="center" vertical="center" wrapText="1" readingOrder="1"/>
    </xf>
    <xf numFmtId="0" fontId="9" fillId="0" borderId="32" xfId="3" applyFont="1" applyBorder="1" applyAlignment="1">
      <alignment horizontal="center" vertical="center" wrapText="1" readingOrder="1"/>
    </xf>
    <xf numFmtId="0" fontId="9" fillId="0" borderId="0" xfId="3" applyFont="1" applyBorder="1" applyAlignment="1">
      <alignment horizontal="center" vertical="center" wrapText="1" readingOrder="1"/>
    </xf>
    <xf numFmtId="0" fontId="11" fillId="0" borderId="0" xfId="3" applyFont="1" applyBorder="1" applyAlignment="1">
      <alignment horizontal="left" vertical="center" wrapText="1" readingOrder="1"/>
    </xf>
    <xf numFmtId="0" fontId="9" fillId="0" borderId="28" xfId="3" applyFont="1" applyBorder="1" applyAlignment="1">
      <alignment horizontal="center" vertical="center" wrapText="1" readingOrder="1"/>
    </xf>
    <xf numFmtId="0" fontId="9" fillId="0" borderId="29" xfId="3" applyFont="1" applyBorder="1" applyAlignment="1">
      <alignment horizontal="center" vertical="center" wrapText="1" readingOrder="1"/>
    </xf>
  </cellXfs>
  <cellStyles count="14">
    <cellStyle name="Comma [0]" xfId="13" builtinId="6"/>
    <cellStyle name="Comma [0] 2" xfId="6"/>
    <cellStyle name="Comma 2" xfId="4"/>
    <cellStyle name="Comma 2 2" xfId="9"/>
    <cellStyle name="Comma 4" xfId="11"/>
    <cellStyle name="Currency" xfId="1" builtinId="4"/>
    <cellStyle name="Currency 2" xfId="8"/>
    <cellStyle name="Currency 3" xfId="12"/>
    <cellStyle name="Normal" xfId="0" builtinId="0"/>
    <cellStyle name="Normal 2" xfId="3"/>
    <cellStyle name="Normal 3" xfId="7"/>
    <cellStyle name="Percent" xfId="2" builtinId="5"/>
    <cellStyle name="Percent 2" xfId="5"/>
    <cellStyle name="Percent 3" xfId="10"/>
  </cellStyles>
  <dxfs count="3"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70AD47"/>
      <color rgb="FF5B9BD5"/>
      <color rgb="FFFF5050"/>
      <color rgb="FFFFDDDD"/>
      <color rgb="FFCC99FF"/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[TOTAL] Accumulated Views</a:t>
            </a:r>
            <a:r>
              <a:rPr lang="en-US" b="1" baseline="0"/>
              <a:t> vs FY Target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Graphs!$R$7</c:f>
              <c:strCache>
                <c:ptCount val="1"/>
                <c:pt idx="0">
                  <c:v>Views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Graphs!$S$6:$U$6</c:f>
              <c:strCache>
                <c:ptCount val="3"/>
                <c:pt idx="0">
                  <c:v>TOTAL</c:v>
                </c:pt>
                <c:pt idx="1">
                  <c:v>ENT</c:v>
                </c:pt>
                <c:pt idx="2">
                  <c:v>AFF</c:v>
                </c:pt>
              </c:strCache>
            </c:strRef>
          </c:cat>
          <c:val>
            <c:numRef>
              <c:f>Graphs!$S$7:$U$7</c:f>
              <c:numCache>
                <c:formatCode>0.00%</c:formatCode>
                <c:ptCount val="3"/>
                <c:pt idx="0">
                  <c:v>0.21691208539644974</c:v>
                </c:pt>
                <c:pt idx="1">
                  <c:v>0.21026818913207548</c:v>
                </c:pt>
                <c:pt idx="2">
                  <c:v>0.32255003599999993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1867446160"/>
        <c:axId val="1867440176"/>
      </c:barChart>
      <c:catAx>
        <c:axId val="186744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40176"/>
        <c:crosses val="autoZero"/>
        <c:auto val="1"/>
        <c:lblAlgn val="ctr"/>
        <c:lblOffset val="100"/>
        <c:noMultiLvlLbl val="0"/>
      </c:catAx>
      <c:valAx>
        <c:axId val="1867440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4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[AFFILIATE][2018 REVENUE] TARGET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Data!$E$384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Data!$B$401:$B$412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Data!$E$401:$E$412</c:f>
              <c:numCache>
                <c:formatCode>_("$"* #,##0_);_("$"* \(#,##0\);_("$"* "-"??_);_(@_)</c:formatCode>
                <c:ptCount val="12"/>
                <c:pt idx="0">
                  <c:v>13623.456484334463</c:v>
                </c:pt>
                <c:pt idx="1">
                  <c:v>12159.051771492457</c:v>
                </c:pt>
                <c:pt idx="2">
                  <c:v>15006.774322507856</c:v>
                </c:pt>
                <c:pt idx="3">
                  <c:v>15757.131188428062</c:v>
                </c:pt>
                <c:pt idx="4">
                  <c:v>17070.851551959495</c:v>
                </c:pt>
                <c:pt idx="5">
                  <c:v>16753.20467643653</c:v>
                </c:pt>
                <c:pt idx="6">
                  <c:v>18088.013464420492</c:v>
                </c:pt>
                <c:pt idx="7">
                  <c:v>17919.165071293719</c:v>
                </c:pt>
                <c:pt idx="8">
                  <c:v>18905.732818043078</c:v>
                </c:pt>
                <c:pt idx="9">
                  <c:v>20285.620237721268</c:v>
                </c:pt>
                <c:pt idx="10">
                  <c:v>20702.836982423396</c:v>
                </c:pt>
                <c:pt idx="11">
                  <c:v>22979.575492953481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534846176"/>
        <c:axId val="1534834752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Data!$F$384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Data!$B$401:$B$412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Data!$F$401:$F$412</c:f>
              <c:numCache>
                <c:formatCode>_("$"* #,##0_);_("$"* \(#,##0\);_("$"* "-"??_);_(@_)</c:formatCode>
                <c:ptCount val="12"/>
                <c:pt idx="0">
                  <c:v>17239.806</c:v>
                </c:pt>
                <c:pt idx="1">
                  <c:v>16223.649999999996</c:v>
                </c:pt>
                <c:pt idx="2">
                  <c:v>38199.730000000003</c:v>
                </c:pt>
                <c:pt idx="3">
                  <c:v>1356.14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4853248"/>
        <c:axId val="1534838016"/>
      </c:barChart>
      <c:catAx>
        <c:axId val="153484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834752"/>
        <c:crosses val="autoZero"/>
        <c:auto val="1"/>
        <c:lblAlgn val="ctr"/>
        <c:lblOffset val="100"/>
        <c:noMultiLvlLbl val="0"/>
      </c:catAx>
      <c:valAx>
        <c:axId val="1534834752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846176"/>
        <c:crosses val="autoZero"/>
        <c:crossBetween val="between"/>
      </c:valAx>
      <c:valAx>
        <c:axId val="1534838016"/>
        <c:scaling>
          <c:orientation val="minMax"/>
          <c:max val="40000"/>
        </c:scaling>
        <c:delete val="0"/>
        <c:axPos val="r"/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853248"/>
        <c:crosses val="max"/>
        <c:crossBetween val="between"/>
      </c:valAx>
      <c:catAx>
        <c:axId val="153485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4838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[ENTERTAINMENT][2018 VIEWS] TARGET vs ACTUAL (local)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Data!$H$384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Data!$B$385:$B$396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Data!$H$385:$H$396</c:f>
              <c:numCache>
                <c:formatCode>#,##0</c:formatCode>
                <c:ptCount val="12"/>
                <c:pt idx="0">
                  <c:v>1183987558.4042685</c:v>
                </c:pt>
                <c:pt idx="1">
                  <c:v>1056719051.8789797</c:v>
                </c:pt>
                <c:pt idx="2">
                  <c:v>1304208965.6219831</c:v>
                </c:pt>
                <c:pt idx="3">
                  <c:v>1369420991.2657194</c:v>
                </c:pt>
                <c:pt idx="4">
                  <c:v>1483593820.1239557</c:v>
                </c:pt>
                <c:pt idx="5">
                  <c:v>1455987760.7499897</c:v>
                </c:pt>
                <c:pt idx="6">
                  <c:v>1571993342.7136407</c:v>
                </c:pt>
                <c:pt idx="7">
                  <c:v>1557319064.0569329</c:v>
                </c:pt>
                <c:pt idx="8">
                  <c:v>1643059708.4387274</c:v>
                </c:pt>
                <c:pt idx="9">
                  <c:v>1762982984.7949307</c:v>
                </c:pt>
                <c:pt idx="10">
                  <c:v>1799242463.8378055</c:v>
                </c:pt>
                <c:pt idx="11">
                  <c:v>1997109288.1130674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534822784"/>
        <c:axId val="1534823872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Data!$I$384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Data!$B$385:$B$396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Data!$I$385:$I$396</c:f>
              <c:numCache>
                <c:formatCode>#,##0</c:formatCode>
                <c:ptCount val="12"/>
                <c:pt idx="0">
                  <c:v>868466034</c:v>
                </c:pt>
                <c:pt idx="1">
                  <c:v>854430643</c:v>
                </c:pt>
                <c:pt idx="2">
                  <c:v>1004359740</c:v>
                </c:pt>
                <c:pt idx="3">
                  <c:v>31197867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4824416"/>
        <c:axId val="1534845632"/>
      </c:barChart>
      <c:catAx>
        <c:axId val="153482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823872"/>
        <c:crosses val="autoZero"/>
        <c:auto val="1"/>
        <c:lblAlgn val="ctr"/>
        <c:lblOffset val="100"/>
        <c:noMultiLvlLbl val="0"/>
      </c:catAx>
      <c:valAx>
        <c:axId val="153482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822784"/>
        <c:crosses val="autoZero"/>
        <c:crossBetween val="between"/>
      </c:valAx>
      <c:valAx>
        <c:axId val="1534845632"/>
        <c:scaling>
          <c:orientation val="minMax"/>
          <c:max val="25000000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824416"/>
        <c:crosses val="max"/>
        <c:crossBetween val="between"/>
      </c:valAx>
      <c:catAx>
        <c:axId val="153482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4845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[ENTERTAINMENT][2018</a:t>
            </a:r>
            <a:r>
              <a:rPr lang="en-US" b="1" baseline="0"/>
              <a:t> REVENUE] TARGET vs ACTUAL (local)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Data!$H$384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Data!$B$401:$B$412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Data!$H$401:$H$412</c:f>
              <c:numCache>
                <c:formatCode>_("$"* #,##0_);_("$"* \(#,##0\);_("$"* "-"??_);_(@_)</c:formatCode>
                <c:ptCount val="12"/>
                <c:pt idx="0">
                  <c:v>137288.52532616543</c:v>
                </c:pt>
                <c:pt idx="1">
                  <c:v>122531.18648649966</c:v>
                </c:pt>
                <c:pt idx="2">
                  <c:v>151228.72224158005</c:v>
                </c:pt>
                <c:pt idx="3">
                  <c:v>158790.34125574178</c:v>
                </c:pt>
                <c:pt idx="4">
                  <c:v>172029.17910923203</c:v>
                </c:pt>
                <c:pt idx="5">
                  <c:v>168828.13602848686</c:v>
                </c:pt>
                <c:pt idx="6">
                  <c:v>182279.48960424404</c:v>
                </c:pt>
                <c:pt idx="7">
                  <c:v>180577.94294295998</c:v>
                </c:pt>
                <c:pt idx="8">
                  <c:v>190519.94490416007</c:v>
                </c:pt>
                <c:pt idx="9">
                  <c:v>204425.57224488567</c:v>
                </c:pt>
                <c:pt idx="10">
                  <c:v>208630.01710712767</c:v>
                </c:pt>
                <c:pt idx="11">
                  <c:v>231573.53904103543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662815648"/>
        <c:axId val="1662802592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Data!$I$384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Data!$B$401:$B$412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Data!$I$401:$I$412</c:f>
              <c:numCache>
                <c:formatCode>_("$"* #,##0_);_("$"* \(#,##0\);_("$"* "-"??_);_(@_)</c:formatCode>
                <c:ptCount val="12"/>
                <c:pt idx="0">
                  <c:v>134480.26200000002</c:v>
                </c:pt>
                <c:pt idx="1">
                  <c:v>114441.33999999997</c:v>
                </c:pt>
                <c:pt idx="2">
                  <c:v>153972.35000000003</c:v>
                </c:pt>
                <c:pt idx="3">
                  <c:v>4405.91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2803136"/>
        <c:axId val="1662802048"/>
      </c:barChart>
      <c:catAx>
        <c:axId val="166281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802592"/>
        <c:crosses val="autoZero"/>
        <c:auto val="1"/>
        <c:lblAlgn val="ctr"/>
        <c:lblOffset val="100"/>
        <c:noMultiLvlLbl val="0"/>
      </c:catAx>
      <c:valAx>
        <c:axId val="166280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815648"/>
        <c:crosses val="autoZero"/>
        <c:crossBetween val="between"/>
      </c:valAx>
      <c:valAx>
        <c:axId val="1662802048"/>
        <c:scaling>
          <c:orientation val="minMax"/>
          <c:max val="250000"/>
        </c:scaling>
        <c:delete val="0"/>
        <c:axPos val="r"/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803136"/>
        <c:crosses val="max"/>
        <c:crossBetween val="between"/>
      </c:valAx>
      <c:catAx>
        <c:axId val="166280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2802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[AFFILIATE][2018 VIEWS]</a:t>
            </a:r>
            <a:r>
              <a:rPr lang="en-US" b="1" baseline="0"/>
              <a:t> TARGET vs ACTUAL (local)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Data!$J$384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Data!$B$385:$B$396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Data!$J$385:$J$396</c:f>
              <c:numCache>
                <c:formatCode>#,##0</c:formatCode>
                <c:ptCount val="12"/>
                <c:pt idx="0">
                  <c:v>72023163.156873748</c:v>
                </c:pt>
                <c:pt idx="1">
                  <c:v>64281290.917475805</c:v>
                </c:pt>
                <c:pt idx="2">
                  <c:v>79336353.203110635</c:v>
                </c:pt>
                <c:pt idx="3">
                  <c:v>83303266.815834045</c:v>
                </c:pt>
                <c:pt idx="4">
                  <c:v>90248515.710190102</c:v>
                </c:pt>
                <c:pt idx="5">
                  <c:v>88569211.139549851</c:v>
                </c:pt>
                <c:pt idx="6">
                  <c:v>95625948.26281555</c:v>
                </c:pt>
                <c:pt idx="7">
                  <c:v>94733297.019650534</c:v>
                </c:pt>
                <c:pt idx="8">
                  <c:v>99948987.31609951</c:v>
                </c:pt>
                <c:pt idx="9">
                  <c:v>107244041.75987309</c:v>
                </c:pt>
                <c:pt idx="10">
                  <c:v>109449742.61927056</c:v>
                </c:pt>
                <c:pt idx="11">
                  <c:v>121486182.07925661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662818368"/>
        <c:axId val="1662803680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Data!$K$384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Data!$B$385:$B$396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Data!$K$385:$K$396</c:f>
              <c:numCache>
                <c:formatCode>#,##0</c:formatCode>
                <c:ptCount val="12"/>
                <c:pt idx="0">
                  <c:v>100691266</c:v>
                </c:pt>
                <c:pt idx="1">
                  <c:v>87725110</c:v>
                </c:pt>
                <c:pt idx="2">
                  <c:v>153626660</c:v>
                </c:pt>
                <c:pt idx="3">
                  <c:v>5864578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2794432"/>
        <c:axId val="1662791168"/>
      </c:barChart>
      <c:catAx>
        <c:axId val="16628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803680"/>
        <c:crosses val="autoZero"/>
        <c:auto val="1"/>
        <c:lblAlgn val="ctr"/>
        <c:lblOffset val="100"/>
        <c:noMultiLvlLbl val="0"/>
      </c:catAx>
      <c:valAx>
        <c:axId val="1662803680"/>
        <c:scaling>
          <c:orientation val="minMax"/>
          <c:max val="18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818368"/>
        <c:crosses val="autoZero"/>
        <c:crossBetween val="between"/>
      </c:valAx>
      <c:valAx>
        <c:axId val="1662791168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794432"/>
        <c:crosses val="max"/>
        <c:crossBetween val="between"/>
      </c:valAx>
      <c:catAx>
        <c:axId val="166279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2791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[AFFILIATE][2018 REVENUE]</a:t>
            </a:r>
            <a:r>
              <a:rPr lang="en-US" b="1" baseline="0"/>
              <a:t> TARGET vs ACTUAL (local)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Data!$J$384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Data!$B$401:$B$412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Data!$J$401:$J$412</c:f>
              <c:numCache>
                <c:formatCode>_("$"* #,##0_);_("$"* \(#,##0\);_("$"* "-"??_);_(@_)</c:formatCode>
                <c:ptCount val="12"/>
                <c:pt idx="0">
                  <c:v>5687.7859306748032</c:v>
                </c:pt>
                <c:pt idx="1">
                  <c:v>5076.3977317919152</c:v>
                </c:pt>
                <c:pt idx="2">
                  <c:v>6265.3204019495124</c:v>
                </c:pt>
                <c:pt idx="3">
                  <c:v>6578.5939995767949</c:v>
                </c:pt>
                <c:pt idx="4">
                  <c:v>7127.0715617231754</c:v>
                </c:pt>
                <c:pt idx="5">
                  <c:v>6994.454157938766</c:v>
                </c:pt>
                <c:pt idx="6">
                  <c:v>7551.7361262238619</c:v>
                </c:pt>
                <c:pt idx="7">
                  <c:v>7481.2420107291746</c:v>
                </c:pt>
                <c:pt idx="8">
                  <c:v>7893.1335271054359</c:v>
                </c:pt>
                <c:pt idx="9">
                  <c:v>8469.2358004591733</c:v>
                </c:pt>
                <c:pt idx="10">
                  <c:v>8643.4235723573984</c:v>
                </c:pt>
                <c:pt idx="11">
                  <c:v>9593.9607053463151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662788992"/>
        <c:axId val="1662790624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Data!$K$384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Data!$B$401:$B$412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Data!$K$401:$K$412</c:f>
              <c:numCache>
                <c:formatCode>_("$"* #,##0_);_("$"* \(#,##0\);_("$"* "-"??_);_(@_)</c:formatCode>
                <c:ptCount val="12"/>
                <c:pt idx="0">
                  <c:v>8851.1309999999994</c:v>
                </c:pt>
                <c:pt idx="1">
                  <c:v>7885.42</c:v>
                </c:pt>
                <c:pt idx="2">
                  <c:v>18017.339999999997</c:v>
                </c:pt>
                <c:pt idx="3">
                  <c:v>641.77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2797152"/>
        <c:axId val="1662796608"/>
      </c:barChart>
      <c:catAx>
        <c:axId val="166278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790624"/>
        <c:crosses val="autoZero"/>
        <c:auto val="1"/>
        <c:lblAlgn val="ctr"/>
        <c:lblOffset val="100"/>
        <c:noMultiLvlLbl val="0"/>
      </c:catAx>
      <c:valAx>
        <c:axId val="1662790624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788992"/>
        <c:crosses val="autoZero"/>
        <c:crossBetween val="between"/>
      </c:valAx>
      <c:valAx>
        <c:axId val="1662796608"/>
        <c:scaling>
          <c:orientation val="minMax"/>
        </c:scaling>
        <c:delete val="0"/>
        <c:axPos val="r"/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797152"/>
        <c:crosses val="max"/>
        <c:crossBetween val="between"/>
      </c:valAx>
      <c:catAx>
        <c:axId val="1662797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279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[ENTERTAINMENT][2018 VIEWS] TARGET vs ACTUAL (oversea)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Data!$M$384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Data!$B$385:$B$396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Data!$M$385:$M$396</c:f>
              <c:numCache>
                <c:formatCode>#,##0</c:formatCode>
                <c:ptCount val="12"/>
                <c:pt idx="0">
                  <c:v>109987915.26159859</c:v>
                </c:pt>
                <c:pt idx="1">
                  <c:v>98165157.824823141</c:v>
                </c:pt>
                <c:pt idx="2">
                  <c:v>121156024.12881804</c:v>
                </c:pt>
                <c:pt idx="3">
                  <c:v>127213971.86621428</c:v>
                </c:pt>
                <c:pt idx="4">
                  <c:v>137820190.94047666</c:v>
                </c:pt>
                <c:pt idx="5">
                  <c:v>135255693.6215837</c:v>
                </c:pt>
                <c:pt idx="6">
                  <c:v>146032168.44880795</c:v>
                </c:pt>
                <c:pt idx="7">
                  <c:v>144668984.09272051</c:v>
                </c:pt>
                <c:pt idx="8">
                  <c:v>152633961.98611116</c:v>
                </c:pt>
                <c:pt idx="9">
                  <c:v>163774375.63668752</c:v>
                </c:pt>
                <c:pt idx="10">
                  <c:v>167142742.54230976</c:v>
                </c:pt>
                <c:pt idx="11">
                  <c:v>185523813.64984775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662805312"/>
        <c:axId val="1662805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Data!$N$384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Data!$B$385:$B$396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Data!$N$385:$N$396</c:f>
              <c:numCache>
                <c:formatCode>#,##0</c:formatCode>
                <c:ptCount val="12"/>
                <c:pt idx="0">
                  <c:v>278805306</c:v>
                </c:pt>
                <c:pt idx="1">
                  <c:v>412488651</c:v>
                </c:pt>
                <c:pt idx="2">
                  <c:v>698025478</c:v>
                </c:pt>
                <c:pt idx="3">
                  <c:v>31306540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2806944"/>
        <c:axId val="1662806400"/>
      </c:barChart>
      <c:catAx>
        <c:axId val="16628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805856"/>
        <c:crosses val="autoZero"/>
        <c:auto val="1"/>
        <c:lblAlgn val="ctr"/>
        <c:lblOffset val="100"/>
        <c:noMultiLvlLbl val="0"/>
      </c:catAx>
      <c:valAx>
        <c:axId val="1662805856"/>
        <c:scaling>
          <c:orientation val="minMax"/>
          <c:max val="8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805312"/>
        <c:crosses val="autoZero"/>
        <c:crossBetween val="between"/>
      </c:valAx>
      <c:valAx>
        <c:axId val="1662806400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806944"/>
        <c:crosses val="max"/>
        <c:crossBetween val="between"/>
      </c:valAx>
      <c:catAx>
        <c:axId val="166280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2806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[ENTERTAINMENT][2018 REVENUE] TARGET vs ACTUAL (oversea)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Data!$M$400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Data!$B$401:$B$412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Data!$M$401:$M$412</c:f>
              <c:numCache>
                <c:formatCode>_("$"* #,##0_);_("$"* \(#,##0\);_("$"* "-"??_);_(@_)</c:formatCode>
                <c:ptCount val="12"/>
                <c:pt idx="0">
                  <c:v>210318.62211349228</c:v>
                </c:pt>
                <c:pt idx="1">
                  <c:v>187711.17430642562</c:v>
                </c:pt>
                <c:pt idx="2">
                  <c:v>231674.25252961993</c:v>
                </c:pt>
                <c:pt idx="3">
                  <c:v>243258.24535223481</c:v>
                </c:pt>
                <c:pt idx="4">
                  <c:v>263539.4314827944</c:v>
                </c:pt>
                <c:pt idx="5">
                  <c:v>258635.60599214406</c:v>
                </c:pt>
                <c:pt idx="6">
                  <c:v>279242.35475642292</c:v>
                </c:pt>
                <c:pt idx="7">
                  <c:v>276635.67697025801</c:v>
                </c:pt>
                <c:pt idx="8">
                  <c:v>291866.28818529972</c:v>
                </c:pt>
                <c:pt idx="9">
                  <c:v>313168.95987601043</c:v>
                </c:pt>
                <c:pt idx="10">
                  <c:v>319609.94282107498</c:v>
                </c:pt>
                <c:pt idx="11">
                  <c:v>354758.18196273677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28024656"/>
        <c:axId val="22802737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Data!$N$400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Data!$B$401:$B$412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Data!$N$401:$N$412</c:f>
              <c:numCache>
                <c:formatCode>_("$"* #,##0_);_("$"* \(#,##0\);_("$"* "-"??_);_(@_)</c:formatCode>
                <c:ptCount val="12"/>
                <c:pt idx="0">
                  <c:v>140411.96299999999</c:v>
                </c:pt>
                <c:pt idx="1">
                  <c:v>153299.45000000001</c:v>
                </c:pt>
                <c:pt idx="2">
                  <c:v>362161.35</c:v>
                </c:pt>
                <c:pt idx="3">
                  <c:v>9710.5400000000009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026832"/>
        <c:axId val="228015408"/>
      </c:barChart>
      <c:catAx>
        <c:axId val="22802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27376"/>
        <c:crosses val="autoZero"/>
        <c:auto val="1"/>
        <c:lblAlgn val="ctr"/>
        <c:lblOffset val="100"/>
        <c:noMultiLvlLbl val="0"/>
      </c:catAx>
      <c:valAx>
        <c:axId val="2280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24656"/>
        <c:crosses val="autoZero"/>
        <c:crossBetween val="between"/>
      </c:valAx>
      <c:valAx>
        <c:axId val="228015408"/>
        <c:scaling>
          <c:orientation val="minMax"/>
          <c:max val="400000"/>
        </c:scaling>
        <c:delete val="0"/>
        <c:axPos val="r"/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26832"/>
        <c:crosses val="max"/>
        <c:crossBetween val="between"/>
      </c:valAx>
      <c:catAx>
        <c:axId val="22802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015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[AFFILIATE][2018</a:t>
            </a:r>
            <a:r>
              <a:rPr lang="en-US" b="1" baseline="0"/>
              <a:t> VIEWS] TARGET vs ACTUAL (oversea)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Data!$O$384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Data!$B$385:$B$396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Data!$O$385:$O$396</c:f>
              <c:numCache>
                <c:formatCode>#,##0</c:formatCode>
                <c:ptCount val="12"/>
                <c:pt idx="0">
                  <c:v>9358942.1051304787</c:v>
                </c:pt>
                <c:pt idx="1">
                  <c:v>8352936.1079205871</c:v>
                </c:pt>
                <c:pt idx="2">
                  <c:v>10309243.636562392</c:v>
                </c:pt>
                <c:pt idx="3">
                  <c:v>10824718.28680329</c:v>
                </c:pt>
                <c:pt idx="4">
                  <c:v>11727208.256126404</c:v>
                </c:pt>
                <c:pt idx="5">
                  <c:v>11508993.5379076</c:v>
                </c:pt>
                <c:pt idx="6">
                  <c:v>12425970.678218961</c:v>
                </c:pt>
                <c:pt idx="7">
                  <c:v>12309976.448881134</c:v>
                </c:pt>
                <c:pt idx="8">
                  <c:v>12987721.515651345</c:v>
                </c:pt>
                <c:pt idx="9">
                  <c:v>13935666.443373337</c:v>
                </c:pt>
                <c:pt idx="10">
                  <c:v>14222282.939227253</c:v>
                </c:pt>
                <c:pt idx="11">
                  <c:v>15786340.044197187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28013776"/>
        <c:axId val="22801649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Data!$P$384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Data!$B$385:$B$396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Data!$P$385:$P$396</c:f>
              <c:numCache>
                <c:formatCode>#,##0</c:formatCode>
                <c:ptCount val="12"/>
                <c:pt idx="0">
                  <c:v>25297833</c:v>
                </c:pt>
                <c:pt idx="1">
                  <c:v>12978272</c:v>
                </c:pt>
                <c:pt idx="2">
                  <c:v>16189775</c:v>
                </c:pt>
                <c:pt idx="3">
                  <c:v>814051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015952"/>
        <c:axId val="228021392"/>
      </c:barChart>
      <c:catAx>
        <c:axId val="22801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16496"/>
        <c:crosses val="autoZero"/>
        <c:auto val="1"/>
        <c:lblAlgn val="ctr"/>
        <c:lblOffset val="100"/>
        <c:noMultiLvlLbl val="0"/>
      </c:catAx>
      <c:valAx>
        <c:axId val="228016496"/>
        <c:scaling>
          <c:orientation val="minMax"/>
          <c:max val="3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13776"/>
        <c:crosses val="autoZero"/>
        <c:crossBetween val="between"/>
      </c:valAx>
      <c:valAx>
        <c:axId val="228021392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15952"/>
        <c:crosses val="max"/>
        <c:crossBetween val="between"/>
      </c:valAx>
      <c:catAx>
        <c:axId val="228015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021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[AFFILIATE][2018 REVENUE] TARGET</a:t>
            </a:r>
            <a:r>
              <a:rPr lang="en-US" b="1" baseline="0"/>
              <a:t> vs ACTUAL (oversea)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Data!$O$400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Data!$B$401:$B$412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Data!$O$401:$O$412</c:f>
              <c:numCache>
                <c:formatCode>_("$"* #,##0_);_("$"* \(#,##0\);_("$"* "-"??_);_(@_)</c:formatCode>
                <c:ptCount val="12"/>
                <c:pt idx="0">
                  <c:v>7935.6705536596601</c:v>
                </c:pt>
                <c:pt idx="1">
                  <c:v>7082.6540397005419</c:v>
                </c:pt>
                <c:pt idx="2">
                  <c:v>8741.4539205583424</c:v>
                </c:pt>
                <c:pt idx="3">
                  <c:v>9178.5371888512673</c:v>
                </c:pt>
                <c:pt idx="4">
                  <c:v>9943.7799902363186</c:v>
                </c:pt>
                <c:pt idx="5">
                  <c:v>9758.7505184977636</c:v>
                </c:pt>
                <c:pt idx="6">
                  <c:v>10536.277338196629</c:v>
                </c:pt>
                <c:pt idx="7">
                  <c:v>10437.923060564544</c:v>
                </c:pt>
                <c:pt idx="8">
                  <c:v>11012.599290937642</c:v>
                </c:pt>
                <c:pt idx="9">
                  <c:v>11816.384437262095</c:v>
                </c:pt>
                <c:pt idx="10">
                  <c:v>12059.413410065998</c:v>
                </c:pt>
                <c:pt idx="11">
                  <c:v>13385.614787607166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28028464"/>
        <c:axId val="22800833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Data!$P$400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Data!$B$401:$B$412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Data!$P$401:$P$412</c:f>
              <c:numCache>
                <c:formatCode>_("$"* #,##0_);_("$"* \(#,##0\);_("$"* "-"??_);_(@_)</c:formatCode>
                <c:ptCount val="12"/>
                <c:pt idx="0">
                  <c:v>8388.6749999999993</c:v>
                </c:pt>
                <c:pt idx="1">
                  <c:v>8338.2300000000014</c:v>
                </c:pt>
                <c:pt idx="2">
                  <c:v>20182.390000000003</c:v>
                </c:pt>
                <c:pt idx="3">
                  <c:v>714.37000000000012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014320"/>
        <c:axId val="228026288"/>
      </c:barChart>
      <c:catAx>
        <c:axId val="22802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08336"/>
        <c:crosses val="autoZero"/>
        <c:auto val="1"/>
        <c:lblAlgn val="ctr"/>
        <c:lblOffset val="100"/>
        <c:noMultiLvlLbl val="0"/>
      </c:catAx>
      <c:valAx>
        <c:axId val="228008336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28464"/>
        <c:crosses val="autoZero"/>
        <c:crossBetween val="between"/>
      </c:valAx>
      <c:valAx>
        <c:axId val="228026288"/>
        <c:scaling>
          <c:orientation val="minMax"/>
          <c:max val="25000"/>
        </c:scaling>
        <c:delete val="0"/>
        <c:axPos val="r"/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14320"/>
        <c:crosses val="max"/>
        <c:crossBetween val="between"/>
      </c:valAx>
      <c:catAx>
        <c:axId val="22801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026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[ENT]</a:t>
            </a:r>
            <a:r>
              <a:rPr lang="en-US" baseline="0"/>
              <a:t> Q1 View Actual vs Target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'2018-Q1 Graphs'!$B$3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'2018-Q1 Graphs'!$C$2:$F$2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Q1-2018</c:v>
                </c:pt>
              </c:strCache>
            </c:strRef>
          </c:cat>
          <c:val>
            <c:numRef>
              <c:f>'2018-Q1 Graphs'!$C$3:$F$3</c:f>
              <c:numCache>
                <c:formatCode>#,##0</c:formatCode>
                <c:ptCount val="4"/>
                <c:pt idx="0">
                  <c:v>1293975473.6658671</c:v>
                </c:pt>
                <c:pt idx="1">
                  <c:v>1154884209.7038028</c:v>
                </c:pt>
                <c:pt idx="2">
                  <c:v>1425364989.7508011</c:v>
                </c:pt>
                <c:pt idx="3">
                  <c:v>3874224673.120471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228031184"/>
        <c:axId val="228034448"/>
      </c:barChart>
      <c:barChart>
        <c:barDir val="col"/>
        <c:grouping val="clustered"/>
        <c:varyColors val="0"/>
        <c:ser>
          <c:idx val="1"/>
          <c:order val="1"/>
          <c:tx>
            <c:strRef>
              <c:f>'2018-Q1 Graphs'!$B$4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'2018-Q1 Graphs'!$C$2:$F$2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Q1-2018</c:v>
                </c:pt>
              </c:strCache>
            </c:strRef>
          </c:cat>
          <c:val>
            <c:numRef>
              <c:f>'2018-Q1 Graphs'!$C$4:$F$4</c:f>
              <c:numCache>
                <c:formatCode>#,##0</c:formatCode>
                <c:ptCount val="4"/>
                <c:pt idx="0">
                  <c:v>1147271340</c:v>
                </c:pt>
                <c:pt idx="1">
                  <c:v>1266919294</c:v>
                </c:pt>
                <c:pt idx="2">
                  <c:v>1702385218</c:v>
                </c:pt>
                <c:pt idx="3">
                  <c:v>4116575852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011600"/>
        <c:axId val="228027920"/>
      </c:barChart>
      <c:catAx>
        <c:axId val="22803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34448"/>
        <c:crosses val="autoZero"/>
        <c:auto val="1"/>
        <c:lblAlgn val="ctr"/>
        <c:lblOffset val="100"/>
        <c:noMultiLvlLbl val="0"/>
      </c:catAx>
      <c:valAx>
        <c:axId val="22803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31184"/>
        <c:crosses val="autoZero"/>
        <c:crossBetween val="between"/>
      </c:valAx>
      <c:valAx>
        <c:axId val="228027920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11600"/>
        <c:crosses val="max"/>
        <c:crossBetween val="between"/>
      </c:valAx>
      <c:catAx>
        <c:axId val="22801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027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[TOTAL] Accumulated Revenue vs FY Target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Graphs!$R$8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D896BCFD-FD48-48C9-9B24-1894D055F885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Graphs!$S$6:$U$6</c:f>
              <c:strCache>
                <c:ptCount val="3"/>
                <c:pt idx="0">
                  <c:v>TOTAL</c:v>
                </c:pt>
                <c:pt idx="1">
                  <c:v>ENT</c:v>
                </c:pt>
                <c:pt idx="2">
                  <c:v>AFF</c:v>
                </c:pt>
              </c:strCache>
            </c:strRef>
          </c:cat>
          <c:val>
            <c:numRef>
              <c:f>Graphs!$S$8:$U$8</c:f>
              <c:numCache>
                <c:formatCode>0.00%</c:formatCode>
                <c:ptCount val="3"/>
                <c:pt idx="0">
                  <c:v>0.20652947148891551</c:v>
                </c:pt>
                <c:pt idx="1">
                  <c:v>0.20094751517275805</c:v>
                </c:pt>
                <c:pt idx="2">
                  <c:v>0.34895499429389659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1867454864"/>
        <c:axId val="1867447248"/>
      </c:barChart>
      <c:catAx>
        <c:axId val="1867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47248"/>
        <c:crosses val="autoZero"/>
        <c:auto val="1"/>
        <c:lblAlgn val="ctr"/>
        <c:lblOffset val="100"/>
        <c:noMultiLvlLbl val="0"/>
      </c:catAx>
      <c:valAx>
        <c:axId val="1867447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5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[AFF]</a:t>
            </a:r>
            <a:r>
              <a:rPr lang="en-US" baseline="0"/>
              <a:t> Q1 Views Actual vs Target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'2018-Q1 Graphs'!$K$3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'2018-Q1 Graphs'!$L$2:$O$2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Q1-2018</c:v>
                </c:pt>
              </c:strCache>
            </c:strRef>
          </c:cat>
          <c:val>
            <c:numRef>
              <c:f>'2018-Q1 Graphs'!$L$3:$O$3</c:f>
              <c:numCache>
                <c:formatCode>#,##0</c:formatCode>
                <c:ptCount val="4"/>
                <c:pt idx="0">
                  <c:v>81382105.262004226</c:v>
                </c:pt>
                <c:pt idx="1">
                  <c:v>72634227.025396392</c:v>
                </c:pt>
                <c:pt idx="2">
                  <c:v>89645596.839673027</c:v>
                </c:pt>
                <c:pt idx="3">
                  <c:v>243661929.12707365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228009968"/>
        <c:axId val="228036624"/>
      </c:barChart>
      <c:barChart>
        <c:barDir val="col"/>
        <c:grouping val="clustered"/>
        <c:varyColors val="0"/>
        <c:ser>
          <c:idx val="1"/>
          <c:order val="1"/>
          <c:tx>
            <c:strRef>
              <c:f>'2018-Q1 Graphs'!$K$4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'2018-Q1 Graphs'!$L$2:$O$2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Q1-2018</c:v>
                </c:pt>
              </c:strCache>
            </c:strRef>
          </c:cat>
          <c:val>
            <c:numRef>
              <c:f>'2018-Q1 Graphs'!$L$4:$O$4</c:f>
              <c:numCache>
                <c:formatCode>#,##0</c:formatCode>
                <c:ptCount val="4"/>
                <c:pt idx="0">
                  <c:v>125989099</c:v>
                </c:pt>
                <c:pt idx="1">
                  <c:v>100703382</c:v>
                </c:pt>
                <c:pt idx="2">
                  <c:v>169816435</c:v>
                </c:pt>
                <c:pt idx="3">
                  <c:v>396508916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020304"/>
        <c:axId val="228010512"/>
      </c:barChart>
      <c:catAx>
        <c:axId val="22800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36624"/>
        <c:crosses val="autoZero"/>
        <c:auto val="1"/>
        <c:lblAlgn val="ctr"/>
        <c:lblOffset val="100"/>
        <c:noMultiLvlLbl val="0"/>
      </c:catAx>
      <c:valAx>
        <c:axId val="228036624"/>
        <c:scaling>
          <c:orientation val="minMax"/>
          <c:max val="4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09968"/>
        <c:crosses val="autoZero"/>
        <c:crossBetween val="between"/>
      </c:valAx>
      <c:valAx>
        <c:axId val="228010512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20304"/>
        <c:crosses val="max"/>
        <c:crossBetween val="between"/>
      </c:valAx>
      <c:catAx>
        <c:axId val="228020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010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[ENT]</a:t>
            </a:r>
            <a:r>
              <a:rPr lang="en-US" baseline="0"/>
              <a:t> Q1 Revenue Actual vs Target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'2018-Q1 Graphs'!$B$26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'2018-Q1 Graphs'!$C$25:$F$25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Q1-2018</c:v>
                </c:pt>
              </c:strCache>
            </c:strRef>
          </c:cat>
          <c:val>
            <c:numRef>
              <c:f>'2018-Q1 Graphs'!$C$26:$F$26</c:f>
              <c:numCache>
                <c:formatCode>_("$"* #,##0_);_("$"* \(#,##0\);_("$"* "-"??_);_(@_)</c:formatCode>
                <c:ptCount val="4"/>
                <c:pt idx="0">
                  <c:v>441091.84825282404</c:v>
                </c:pt>
                <c:pt idx="1">
                  <c:v>403016.5754653383</c:v>
                </c:pt>
                <c:pt idx="2">
                  <c:v>477058.82075595728</c:v>
                </c:pt>
                <c:pt idx="3">
                  <c:v>1321167.2444741195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228007792"/>
        <c:axId val="228021936"/>
      </c:barChart>
      <c:barChart>
        <c:barDir val="col"/>
        <c:grouping val="clustered"/>
        <c:varyColors val="0"/>
        <c:ser>
          <c:idx val="1"/>
          <c:order val="1"/>
          <c:tx>
            <c:strRef>
              <c:f>'2018-Q1 Graphs'!$B$27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'2018-Q1 Graphs'!$C$25:$F$25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Q1-2018</c:v>
                </c:pt>
              </c:strCache>
            </c:strRef>
          </c:cat>
          <c:val>
            <c:numRef>
              <c:f>'2018-Q1 Graphs'!$C$27:$F$27</c:f>
              <c:numCache>
                <c:formatCode>_("$"* #,##0_);_("$"* \(#,##0\);_("$"* "-"??_);_(@_)</c:formatCode>
                <c:ptCount val="4"/>
                <c:pt idx="0">
                  <c:v>274892.22499999998</c:v>
                </c:pt>
                <c:pt idx="1">
                  <c:v>267740.78999999998</c:v>
                </c:pt>
                <c:pt idx="2">
                  <c:v>516133.7</c:v>
                </c:pt>
                <c:pt idx="3">
                  <c:v>1058766.7149999999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017040"/>
        <c:axId val="228030640"/>
      </c:barChart>
      <c:catAx>
        <c:axId val="22800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21936"/>
        <c:crosses val="autoZero"/>
        <c:auto val="1"/>
        <c:lblAlgn val="ctr"/>
        <c:lblOffset val="100"/>
        <c:noMultiLvlLbl val="0"/>
      </c:catAx>
      <c:valAx>
        <c:axId val="228021936"/>
        <c:scaling>
          <c:orientation val="minMax"/>
          <c:max val="1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07792"/>
        <c:crosses val="autoZero"/>
        <c:crossBetween val="between"/>
      </c:valAx>
      <c:valAx>
        <c:axId val="228030640"/>
        <c:scaling>
          <c:orientation val="minMax"/>
          <c:max val="1400000"/>
        </c:scaling>
        <c:delete val="0"/>
        <c:axPos val="r"/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17040"/>
        <c:crosses val="max"/>
        <c:crossBetween val="between"/>
      </c:valAx>
      <c:catAx>
        <c:axId val="228017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030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[AFF]</a:t>
            </a:r>
            <a:r>
              <a:rPr lang="en-US" baseline="0"/>
              <a:t> Q1 Revenue Actual vs Target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'2018-Q1 Graphs'!$L$26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'2018-Q1 Graphs'!$M$25:$P$25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Q1-2018</c:v>
                </c:pt>
              </c:strCache>
            </c:strRef>
          </c:cat>
          <c:val>
            <c:numRef>
              <c:f>'2018-Q1 Graphs'!$M$26:$P$26</c:f>
              <c:numCache>
                <c:formatCode>_("$"* #,##0_);_("$"* \(#,##0\);_("$"* "-"??_);_(@_)</c:formatCode>
                <c:ptCount val="4"/>
                <c:pt idx="0">
                  <c:v>13882.504585231964</c:v>
                </c:pt>
                <c:pt idx="1">
                  <c:v>12390.254423605116</c:v>
                </c:pt>
                <c:pt idx="2">
                  <c:v>15292.126016720935</c:v>
                </c:pt>
                <c:pt idx="3">
                  <c:v>41564.885025558011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228029552"/>
        <c:axId val="228017584"/>
      </c:barChart>
      <c:barChart>
        <c:barDir val="col"/>
        <c:grouping val="clustered"/>
        <c:varyColors val="0"/>
        <c:ser>
          <c:idx val="1"/>
          <c:order val="1"/>
          <c:tx>
            <c:strRef>
              <c:f>'2018-Q1 Graphs'!$L$27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'2018-Q1 Graphs'!$M$25:$P$25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Q1-2018</c:v>
                </c:pt>
              </c:strCache>
            </c:strRef>
          </c:cat>
          <c:val>
            <c:numRef>
              <c:f>'2018-Q1 Graphs'!$M$27:$P$27</c:f>
              <c:numCache>
                <c:formatCode>_("$"* #,##0_);_("$"* \(#,##0\);_("$"* "-"??_);_(@_)</c:formatCode>
                <c:ptCount val="4"/>
                <c:pt idx="0">
                  <c:v>17239.806</c:v>
                </c:pt>
                <c:pt idx="1">
                  <c:v>16223.649999999996</c:v>
                </c:pt>
                <c:pt idx="2">
                  <c:v>38199.730000000003</c:v>
                </c:pt>
                <c:pt idx="3">
                  <c:v>71663.186000000002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024112"/>
        <c:axId val="228018672"/>
      </c:barChart>
      <c:catAx>
        <c:axId val="22802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17584"/>
        <c:crosses val="autoZero"/>
        <c:auto val="1"/>
        <c:lblAlgn val="ctr"/>
        <c:lblOffset val="100"/>
        <c:noMultiLvlLbl val="0"/>
      </c:catAx>
      <c:valAx>
        <c:axId val="228017584"/>
        <c:scaling>
          <c:orientation val="minMax"/>
          <c:max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29552"/>
        <c:crosses val="autoZero"/>
        <c:crossBetween val="between"/>
      </c:valAx>
      <c:valAx>
        <c:axId val="228018672"/>
        <c:scaling>
          <c:orientation val="minMax"/>
        </c:scaling>
        <c:delete val="0"/>
        <c:axPos val="r"/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24112"/>
        <c:crosses val="max"/>
        <c:crossBetween val="between"/>
      </c:valAx>
      <c:catAx>
        <c:axId val="22802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018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[LOCAL] Accumulated Views</a:t>
            </a:r>
            <a:r>
              <a:rPr lang="en-US" b="1" baseline="0"/>
              <a:t> vs FY Target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Graphs!$R$32</c:f>
              <c:strCache>
                <c:ptCount val="1"/>
                <c:pt idx="0">
                  <c:v>Views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5B9BD5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Graphs!$S$6:$U$6</c:f>
              <c:strCache>
                <c:ptCount val="3"/>
                <c:pt idx="0">
                  <c:v>TOTAL</c:v>
                </c:pt>
                <c:pt idx="1">
                  <c:v>ENT</c:v>
                </c:pt>
                <c:pt idx="2">
                  <c:v>AFF</c:v>
                </c:pt>
              </c:strCache>
            </c:strRef>
          </c:cat>
          <c:val>
            <c:numRef>
              <c:f>Graphs!$S$32:$U$32</c:f>
              <c:numCache>
                <c:formatCode>0.00%</c:formatCode>
                <c:ptCount val="3"/>
                <c:pt idx="0">
                  <c:v>0.16101918025075321</c:v>
                </c:pt>
                <c:pt idx="1">
                  <c:v>0.15168322694435851</c:v>
                </c:pt>
                <c:pt idx="2">
                  <c:v>0.31449275841807911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1867451600"/>
        <c:axId val="1867429296"/>
      </c:barChart>
      <c:catAx>
        <c:axId val="186745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29296"/>
        <c:crosses val="autoZero"/>
        <c:auto val="1"/>
        <c:lblAlgn val="ctr"/>
        <c:lblOffset val="100"/>
        <c:noMultiLvlLbl val="0"/>
      </c:catAx>
      <c:valAx>
        <c:axId val="18674292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5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[LOCAL] Accumulated Revenue vs FY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Graphs!$R$33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Graphs!$S$6:$U$6</c:f>
              <c:strCache>
                <c:ptCount val="3"/>
                <c:pt idx="0">
                  <c:v>TOTAL</c:v>
                </c:pt>
                <c:pt idx="1">
                  <c:v>ENT</c:v>
                </c:pt>
                <c:pt idx="2">
                  <c:v>AFF</c:v>
                </c:pt>
              </c:strCache>
            </c:strRef>
          </c:cat>
          <c:val>
            <c:numRef>
              <c:f>Graphs!$S$33:$U$33</c:f>
              <c:numCache>
                <c:formatCode>0.00%</c:formatCode>
                <c:ptCount val="3"/>
                <c:pt idx="0">
                  <c:v>0.20158580584491279</c:v>
                </c:pt>
                <c:pt idx="1">
                  <c:v>0.1931518758103605</c:v>
                </c:pt>
                <c:pt idx="2">
                  <c:v>0.40515918769516196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1867434736"/>
        <c:axId val="1867452144"/>
      </c:barChart>
      <c:catAx>
        <c:axId val="186743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52144"/>
        <c:crosses val="autoZero"/>
        <c:auto val="1"/>
        <c:lblAlgn val="ctr"/>
        <c:lblOffset val="100"/>
        <c:noMultiLvlLbl val="0"/>
      </c:catAx>
      <c:valAx>
        <c:axId val="1867452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3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[OVERSEA]</a:t>
            </a:r>
            <a:r>
              <a:rPr lang="en-US" b="1" baseline="0"/>
              <a:t> </a:t>
            </a:r>
            <a:r>
              <a:rPr lang="en-US" b="1"/>
              <a:t>Accumulated Views</a:t>
            </a:r>
            <a:r>
              <a:rPr lang="en-US" b="1" baseline="0"/>
              <a:t> vs FY Target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Graphs!$R$57</c:f>
              <c:strCache>
                <c:ptCount val="1"/>
                <c:pt idx="0">
                  <c:v>Views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5B9BD5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Graphs!$S$6:$U$6</c:f>
              <c:strCache>
                <c:ptCount val="3"/>
                <c:pt idx="0">
                  <c:v>TOTAL</c:v>
                </c:pt>
                <c:pt idx="1">
                  <c:v>ENT</c:v>
                </c:pt>
                <c:pt idx="2">
                  <c:v>AFF</c:v>
                </c:pt>
              </c:strCache>
            </c:strRef>
          </c:cat>
          <c:val>
            <c:numRef>
              <c:f>Graphs!$S$57:$U$57</c:f>
              <c:numCache>
                <c:formatCode>0.00%</c:formatCode>
                <c:ptCount val="3"/>
                <c:pt idx="0">
                  <c:v>0.80513107725877986</c:v>
                </c:pt>
                <c:pt idx="1">
                  <c:v>0.84091807621161718</c:v>
                </c:pt>
                <c:pt idx="2">
                  <c:v>0.38455604173913049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1867426576"/>
        <c:axId val="1867436912"/>
      </c:barChart>
      <c:catAx>
        <c:axId val="186742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36912"/>
        <c:crosses val="autoZero"/>
        <c:auto val="1"/>
        <c:lblAlgn val="ctr"/>
        <c:lblOffset val="100"/>
        <c:noMultiLvlLbl val="0"/>
      </c:catAx>
      <c:valAx>
        <c:axId val="1867436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2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[OVERSEA] Accumulated Revenue vs FY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Graphs!$R$58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5B9BD5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Graphs!$S$6:$U$6</c:f>
              <c:strCache>
                <c:ptCount val="3"/>
                <c:pt idx="0">
                  <c:v>TOTAL</c:v>
                </c:pt>
                <c:pt idx="1">
                  <c:v>ENT</c:v>
                </c:pt>
                <c:pt idx="2">
                  <c:v>AFF</c:v>
                </c:pt>
              </c:strCache>
            </c:strRef>
          </c:cat>
          <c:val>
            <c:numRef>
              <c:f>Graphs!$S$58:$U$58</c:f>
              <c:numCache>
                <c:formatCode>0.00%</c:formatCode>
                <c:ptCount val="3"/>
                <c:pt idx="0">
                  <c:v>0.20976801983190096</c:v>
                </c:pt>
                <c:pt idx="1">
                  <c:v>0.20603623162251047</c:v>
                </c:pt>
                <c:pt idx="2">
                  <c:v>0.30867138898152408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1867435280"/>
        <c:axId val="1867439088"/>
      </c:barChart>
      <c:catAx>
        <c:axId val="186743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39088"/>
        <c:crosses val="autoZero"/>
        <c:auto val="1"/>
        <c:lblAlgn val="ctr"/>
        <c:lblOffset val="100"/>
        <c:noMultiLvlLbl val="0"/>
      </c:catAx>
      <c:valAx>
        <c:axId val="1867439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3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[ENTERTAINMENT][2018 VIEWS] TARGET vs ACTUAL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Data!$C$384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Data!$B$385:$B$396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Data!$C$385:$C$396</c:f>
              <c:numCache>
                <c:formatCode>#,##0</c:formatCode>
                <c:ptCount val="12"/>
                <c:pt idx="0">
                  <c:v>1293975473.6658671</c:v>
                </c:pt>
                <c:pt idx="1">
                  <c:v>1154884209.7038028</c:v>
                </c:pt>
                <c:pt idx="2">
                  <c:v>1425364989.7508011</c:v>
                </c:pt>
                <c:pt idx="3">
                  <c:v>1496634963.1319337</c:v>
                </c:pt>
                <c:pt idx="4">
                  <c:v>1621414011.0644324</c:v>
                </c:pt>
                <c:pt idx="5">
                  <c:v>1591243454.3715734</c:v>
                </c:pt>
                <c:pt idx="6">
                  <c:v>1718025511.1624486</c:v>
                </c:pt>
                <c:pt idx="7">
                  <c:v>1701988048.1496534</c:v>
                </c:pt>
                <c:pt idx="8">
                  <c:v>1795693670.4248385</c:v>
                </c:pt>
                <c:pt idx="9">
                  <c:v>1926757360.4316182</c:v>
                </c:pt>
                <c:pt idx="10">
                  <c:v>1966385206.3801153</c:v>
                </c:pt>
                <c:pt idx="11">
                  <c:v>2182633101.7629151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867474448"/>
        <c:axId val="1534851072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Data!$D$384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Data!$B$385:$B$396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Data!$D$385:$D$396</c:f>
              <c:numCache>
                <c:formatCode>#,##0</c:formatCode>
                <c:ptCount val="12"/>
                <c:pt idx="0">
                  <c:v>1147271340</c:v>
                </c:pt>
                <c:pt idx="1">
                  <c:v>1266919294</c:v>
                </c:pt>
                <c:pt idx="2">
                  <c:v>1702385218</c:v>
                </c:pt>
                <c:pt idx="3">
                  <c:v>62504407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4848896"/>
        <c:axId val="1534829856"/>
      </c:barChart>
      <c:catAx>
        <c:axId val="186747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851072"/>
        <c:crosses val="autoZero"/>
        <c:auto val="1"/>
        <c:lblAlgn val="ctr"/>
        <c:lblOffset val="100"/>
        <c:noMultiLvlLbl val="0"/>
      </c:catAx>
      <c:valAx>
        <c:axId val="15348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74448"/>
        <c:crosses val="autoZero"/>
        <c:crossBetween val="between"/>
      </c:valAx>
      <c:valAx>
        <c:axId val="1534829856"/>
        <c:scaling>
          <c:orientation val="minMax"/>
          <c:max val="25000000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848896"/>
        <c:crosses val="max"/>
        <c:crossBetween val="between"/>
      </c:valAx>
      <c:catAx>
        <c:axId val="153484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4829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[ENTERTAINMENT][2018 REVENUE] TARGET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Data!$C$384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Data!$B$401:$B$412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Data!$C$401:$C$412</c:f>
              <c:numCache>
                <c:formatCode>_("$"* #,##0_);_("$"* \(#,##0\);_("$"* "-"??_);_(@_)</c:formatCode>
                <c:ptCount val="12"/>
                <c:pt idx="0">
                  <c:v>347607.14743965771</c:v>
                </c:pt>
                <c:pt idx="1">
                  <c:v>310242.36079292529</c:v>
                </c:pt>
                <c:pt idx="2">
                  <c:v>382902.97477119998</c:v>
                </c:pt>
                <c:pt idx="3">
                  <c:v>402048.58660797658</c:v>
                </c:pt>
                <c:pt idx="4">
                  <c:v>435568.61059202644</c:v>
                </c:pt>
                <c:pt idx="5">
                  <c:v>427463.74202063092</c:v>
                </c:pt>
                <c:pt idx="6">
                  <c:v>461521.84436066699</c:v>
                </c:pt>
                <c:pt idx="7">
                  <c:v>457213.61991321796</c:v>
                </c:pt>
                <c:pt idx="8">
                  <c:v>482386.23308945977</c:v>
                </c:pt>
                <c:pt idx="9">
                  <c:v>517594.5321208961</c:v>
                </c:pt>
                <c:pt idx="10">
                  <c:v>528239.95992820268</c:v>
                </c:pt>
                <c:pt idx="11">
                  <c:v>586331.72100377223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534832032"/>
        <c:axId val="1534847264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Data!$D$384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Data!$B$401:$B$412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Data!$D$401:$D$412</c:f>
              <c:numCache>
                <c:formatCode>_("$"* #,##0_);_("$"* \(#,##0\);_("$"* "-"??_);_(@_)</c:formatCode>
                <c:ptCount val="12"/>
                <c:pt idx="0">
                  <c:v>274892.22499999998</c:v>
                </c:pt>
                <c:pt idx="1">
                  <c:v>267740.78999999998</c:v>
                </c:pt>
                <c:pt idx="2">
                  <c:v>516133.7</c:v>
                </c:pt>
                <c:pt idx="3">
                  <c:v>14116.45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4841824"/>
        <c:axId val="1534849440"/>
      </c:barChart>
      <c:catAx>
        <c:axId val="153483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847264"/>
        <c:crosses val="autoZero"/>
        <c:auto val="1"/>
        <c:lblAlgn val="ctr"/>
        <c:lblOffset val="100"/>
        <c:noMultiLvlLbl val="0"/>
      </c:catAx>
      <c:valAx>
        <c:axId val="15348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832032"/>
        <c:crosses val="autoZero"/>
        <c:crossBetween val="between"/>
      </c:valAx>
      <c:valAx>
        <c:axId val="1534849440"/>
        <c:scaling>
          <c:orientation val="minMax"/>
          <c:max val="700000"/>
        </c:scaling>
        <c:delete val="0"/>
        <c:axPos val="r"/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841824"/>
        <c:crosses val="max"/>
        <c:crossBetween val="between"/>
      </c:valAx>
      <c:catAx>
        <c:axId val="153484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4849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[AFFILIATE][2018 VIEWS] TARGET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Data!$E$384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Data!$B$385:$B$396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Data!$E$385:$E$396</c:f>
              <c:numCache>
                <c:formatCode>#,##0</c:formatCode>
                <c:ptCount val="12"/>
                <c:pt idx="0">
                  <c:v>81382105.262004226</c:v>
                </c:pt>
                <c:pt idx="1">
                  <c:v>72634227.025396392</c:v>
                </c:pt>
                <c:pt idx="2">
                  <c:v>89645596.839673027</c:v>
                </c:pt>
                <c:pt idx="3">
                  <c:v>94127985.102637336</c:v>
                </c:pt>
                <c:pt idx="4">
                  <c:v>101975723.96631651</c:v>
                </c:pt>
                <c:pt idx="5">
                  <c:v>100078204.67745745</c:v>
                </c:pt>
                <c:pt idx="6">
                  <c:v>108051918.94103451</c:v>
                </c:pt>
                <c:pt idx="7">
                  <c:v>107043273.46853167</c:v>
                </c:pt>
                <c:pt idx="8">
                  <c:v>112936708.83175085</c:v>
                </c:pt>
                <c:pt idx="9">
                  <c:v>121179708.20324643</c:v>
                </c:pt>
                <c:pt idx="10">
                  <c:v>123672025.55849782</c:v>
                </c:pt>
                <c:pt idx="11">
                  <c:v>137272522.1234538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534833664"/>
        <c:axId val="1534826592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Data!$F$384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Data!$B$385:$B$396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Data!$F$385:$F$396</c:f>
              <c:numCache>
                <c:formatCode>#,##0</c:formatCode>
                <c:ptCount val="12"/>
                <c:pt idx="0">
                  <c:v>125989099</c:v>
                </c:pt>
                <c:pt idx="1">
                  <c:v>100703382</c:v>
                </c:pt>
                <c:pt idx="2">
                  <c:v>169816435</c:v>
                </c:pt>
                <c:pt idx="3">
                  <c:v>6678629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4837472"/>
        <c:axId val="1534848352"/>
      </c:barChart>
      <c:catAx>
        <c:axId val="153483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826592"/>
        <c:crosses val="autoZero"/>
        <c:auto val="1"/>
        <c:lblAlgn val="ctr"/>
        <c:lblOffset val="100"/>
        <c:noMultiLvlLbl val="0"/>
      </c:catAx>
      <c:valAx>
        <c:axId val="1534826592"/>
        <c:scaling>
          <c:orientation val="minMax"/>
          <c:max val="18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833664"/>
        <c:crosses val="autoZero"/>
        <c:crossBetween val="between"/>
      </c:valAx>
      <c:valAx>
        <c:axId val="1534848352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837472"/>
        <c:crosses val="max"/>
        <c:crossBetween val="between"/>
      </c:valAx>
      <c:catAx>
        <c:axId val="153483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4848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8</xdr:col>
      <xdr:colOff>0</xdr:colOff>
      <xdr:row>24</xdr:row>
      <xdr:rowOff>175260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</xdr:row>
      <xdr:rowOff>0</xdr:rowOff>
    </xdr:from>
    <xdr:to>
      <xdr:col>16</xdr:col>
      <xdr:colOff>0</xdr:colOff>
      <xdr:row>24</xdr:row>
      <xdr:rowOff>175260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8</xdr:col>
      <xdr:colOff>0</xdr:colOff>
      <xdr:row>49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16</xdr:col>
      <xdr:colOff>0</xdr:colOff>
      <xdr:row>49</xdr:row>
      <xdr:rowOff>175260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8</xdr:col>
      <xdr:colOff>0</xdr:colOff>
      <xdr:row>74</xdr:row>
      <xdr:rowOff>175260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55</xdr:row>
      <xdr:rowOff>0</xdr:rowOff>
    </xdr:from>
    <xdr:to>
      <xdr:col>16</xdr:col>
      <xdr:colOff>0</xdr:colOff>
      <xdr:row>74</xdr:row>
      <xdr:rowOff>175260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5</xdr:row>
      <xdr:rowOff>0</xdr:rowOff>
    </xdr:from>
    <xdr:to>
      <xdr:col>32</xdr:col>
      <xdr:colOff>0</xdr:colOff>
      <xdr:row>25</xdr:row>
      <xdr:rowOff>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5</xdr:row>
      <xdr:rowOff>0</xdr:rowOff>
    </xdr:from>
    <xdr:to>
      <xdr:col>41</xdr:col>
      <xdr:colOff>0</xdr:colOff>
      <xdr:row>25</xdr:row>
      <xdr:rowOff>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0</xdr:colOff>
      <xdr:row>5</xdr:row>
      <xdr:rowOff>0</xdr:rowOff>
    </xdr:from>
    <xdr:to>
      <xdr:col>52</xdr:col>
      <xdr:colOff>0</xdr:colOff>
      <xdr:row>25</xdr:row>
      <xdr:rowOff>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0</xdr:colOff>
      <xdr:row>5</xdr:row>
      <xdr:rowOff>0</xdr:rowOff>
    </xdr:from>
    <xdr:to>
      <xdr:col>61</xdr:col>
      <xdr:colOff>0</xdr:colOff>
      <xdr:row>25</xdr:row>
      <xdr:rowOff>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0</xdr:colOff>
      <xdr:row>30</xdr:row>
      <xdr:rowOff>0</xdr:rowOff>
    </xdr:from>
    <xdr:to>
      <xdr:col>32</xdr:col>
      <xdr:colOff>0</xdr:colOff>
      <xdr:row>49</xdr:row>
      <xdr:rowOff>175260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0</xdr:colOff>
      <xdr:row>30</xdr:row>
      <xdr:rowOff>0</xdr:rowOff>
    </xdr:from>
    <xdr:to>
      <xdr:col>41</xdr:col>
      <xdr:colOff>0</xdr:colOff>
      <xdr:row>49</xdr:row>
      <xdr:rowOff>175260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44</xdr:col>
      <xdr:colOff>0</xdr:colOff>
      <xdr:row>30</xdr:row>
      <xdr:rowOff>0</xdr:rowOff>
    </xdr:from>
    <xdr:to>
      <xdr:col>52</xdr:col>
      <xdr:colOff>0</xdr:colOff>
      <xdr:row>50</xdr:row>
      <xdr:rowOff>0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53</xdr:col>
      <xdr:colOff>0</xdr:colOff>
      <xdr:row>30</xdr:row>
      <xdr:rowOff>0</xdr:rowOff>
    </xdr:from>
    <xdr:to>
      <xdr:col>61</xdr:col>
      <xdr:colOff>0</xdr:colOff>
      <xdr:row>50</xdr:row>
      <xdr:rowOff>0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0</xdr:colOff>
      <xdr:row>55</xdr:row>
      <xdr:rowOff>0</xdr:rowOff>
    </xdr:from>
    <xdr:to>
      <xdr:col>32</xdr:col>
      <xdr:colOff>0</xdr:colOff>
      <xdr:row>75</xdr:row>
      <xdr:rowOff>0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33</xdr:col>
      <xdr:colOff>0</xdr:colOff>
      <xdr:row>55</xdr:row>
      <xdr:rowOff>0</xdr:rowOff>
    </xdr:from>
    <xdr:to>
      <xdr:col>41</xdr:col>
      <xdr:colOff>0</xdr:colOff>
      <xdr:row>75</xdr:row>
      <xdr:rowOff>0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44</xdr:col>
      <xdr:colOff>0</xdr:colOff>
      <xdr:row>55</xdr:row>
      <xdr:rowOff>0</xdr:rowOff>
    </xdr:from>
    <xdr:to>
      <xdr:col>52</xdr:col>
      <xdr:colOff>0</xdr:colOff>
      <xdr:row>75</xdr:row>
      <xdr:rowOff>15240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53</xdr:col>
      <xdr:colOff>0</xdr:colOff>
      <xdr:row>55</xdr:row>
      <xdr:rowOff>0</xdr:rowOff>
    </xdr:from>
    <xdr:to>
      <xdr:col>61</xdr:col>
      <xdr:colOff>0</xdr:colOff>
      <xdr:row>75</xdr:row>
      <xdr:rowOff>15240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9</xdr:col>
      <xdr:colOff>0</xdr:colOff>
      <xdr:row>23</xdr:row>
      <xdr:rowOff>60960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0</xdr:colOff>
      <xdr:row>23</xdr:row>
      <xdr:rowOff>60960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9</xdr:col>
      <xdr:colOff>0</xdr:colOff>
      <xdr:row>46</xdr:row>
      <xdr:rowOff>60960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18</xdr:col>
      <xdr:colOff>0</xdr:colOff>
      <xdr:row>46</xdr:row>
      <xdr:rowOff>60960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BK77"/>
  <sheetViews>
    <sheetView showGridLines="0" tabSelected="1" workbookViewId="0">
      <pane xSplit="1" ySplit="5" topLeftCell="B6" activePane="bottomRight" state="frozen"/>
      <selection activeCell="C39" sqref="C39"/>
      <selection pane="topRight" activeCell="C39" sqref="C39"/>
      <selection pane="bottomLeft" activeCell="C39" sqref="C39"/>
      <selection pane="bottomRight" activeCell="B6" sqref="B6"/>
    </sheetView>
  </sheetViews>
  <sheetFormatPr defaultColWidth="8.77734375" defaultRowHeight="14.4"/>
  <cols>
    <col min="1" max="1" width="15.77734375" bestFit="1" customWidth="1"/>
    <col min="2" max="2" width="9.109375" bestFit="1" customWidth="1"/>
    <col min="8" max="8" width="8.77734375" customWidth="1"/>
    <col min="9" max="9" width="2.109375" customWidth="1"/>
    <col min="17" max="17" width="2.109375" customWidth="1"/>
    <col min="18" max="21" width="9.44140625" customWidth="1"/>
    <col min="22" max="22" width="2.109375" customWidth="1"/>
    <col min="23" max="23" width="1" customWidth="1"/>
    <col min="24" max="24" width="2.109375" customWidth="1"/>
    <col min="27" max="28" width="13.77734375" customWidth="1"/>
    <col min="30" max="30" width="13.44140625" bestFit="1" customWidth="1"/>
    <col min="31" max="31" width="14.44140625" customWidth="1"/>
    <col min="32" max="32" width="13.33203125" customWidth="1"/>
    <col min="33" max="33" width="2.109375" customWidth="1"/>
    <col min="36" max="37" width="13.77734375" customWidth="1"/>
    <col min="39" max="39" width="13.44140625" bestFit="1" customWidth="1"/>
    <col min="40" max="40" width="14.44140625" customWidth="1"/>
    <col min="41" max="41" width="13.33203125" customWidth="1"/>
    <col min="42" max="42" width="2.109375" customWidth="1"/>
    <col min="43" max="43" width="1" customWidth="1"/>
    <col min="44" max="44" width="2.109375" customWidth="1"/>
    <col min="47" max="48" width="13.77734375" customWidth="1"/>
    <col min="50" max="50" width="13.44140625" bestFit="1" customWidth="1"/>
    <col min="51" max="51" width="14.44140625" customWidth="1"/>
    <col min="52" max="52" width="13.33203125" customWidth="1"/>
    <col min="53" max="53" width="2.109375" customWidth="1"/>
    <col min="56" max="57" width="13.77734375" customWidth="1"/>
    <col min="59" max="59" width="13.44140625" bestFit="1" customWidth="1"/>
    <col min="60" max="60" width="14.44140625" customWidth="1"/>
    <col min="61" max="61" width="13.33203125" customWidth="1"/>
    <col min="62" max="62" width="2.109375" customWidth="1"/>
    <col min="63" max="63" width="1" customWidth="1"/>
  </cols>
  <sheetData>
    <row r="1" spans="1:63" ht="14.55" customHeight="1">
      <c r="A1" s="325">
        <v>43191</v>
      </c>
      <c r="W1" s="61"/>
      <c r="AQ1" s="61"/>
      <c r="BK1" s="61"/>
    </row>
    <row r="2" spans="1:63" ht="14.55" customHeight="1">
      <c r="A2" s="325"/>
      <c r="B2" s="60" t="s">
        <v>0</v>
      </c>
      <c r="W2" s="61"/>
      <c r="Y2" s="207" t="s">
        <v>1</v>
      </c>
      <c r="AA2" s="213" t="s">
        <v>75</v>
      </c>
      <c r="AB2" s="209">
        <f>VLOOKUP(MONTH($A$1),'YouTube Performance'!$A$21:$H$32,5,0)</f>
        <v>62504407</v>
      </c>
      <c r="AD2" s="60" t="s">
        <v>75</v>
      </c>
      <c r="AE2" s="72" t="s">
        <v>77</v>
      </c>
      <c r="AF2" s="212">
        <f>VLOOKUP(MONTH($A$1),'YouTube Performance'!$A$6:$H$17,5,0)</f>
        <v>4.1763294684229568E-2</v>
      </c>
      <c r="AH2" s="207"/>
      <c r="AJ2" s="213" t="s">
        <v>75</v>
      </c>
      <c r="AK2" s="214">
        <f>VLOOKUP(MONTH($A$1),'YouTube Performance'!$A$21:$H$32,6,0)</f>
        <v>14116.45</v>
      </c>
      <c r="AM2" s="60" t="s">
        <v>75</v>
      </c>
      <c r="AN2" s="72" t="s">
        <v>77</v>
      </c>
      <c r="AO2" s="212">
        <f>VLOOKUP(MONTH($A$1),'YouTube Performance'!$A$6:$H$17,6,0)</f>
        <v>3.5111303633967139E-2</v>
      </c>
      <c r="AQ2" s="61"/>
      <c r="AS2" s="207" t="s">
        <v>2</v>
      </c>
      <c r="AU2" s="213" t="s">
        <v>75</v>
      </c>
      <c r="AV2" s="209">
        <f>VLOOKUP(MONTH($A$1),'YouTube Performance'!$A$21:$H$32,7,0)</f>
        <v>6678629</v>
      </c>
      <c r="AX2" s="60" t="s">
        <v>75</v>
      </c>
      <c r="AY2" s="72" t="s">
        <v>77</v>
      </c>
      <c r="AZ2" s="212">
        <f>VLOOKUP(MONTH($A$1),'YouTube Performance'!$A$6:$H$17,7,0)</f>
        <v>7.0952639565349349E-2</v>
      </c>
      <c r="BB2" s="207"/>
      <c r="BD2" s="213" t="s">
        <v>75</v>
      </c>
      <c r="BE2" s="214">
        <f>VLOOKUP(MONTH($A$1),'YouTube Performance'!$A$21:$H$32,8,0)</f>
        <v>1356.14</v>
      </c>
      <c r="BG2" s="60" t="s">
        <v>75</v>
      </c>
      <c r="BH2" s="72" t="s">
        <v>77</v>
      </c>
      <c r="BI2" s="212">
        <f>VLOOKUP(MONTH($A$1),'YouTube Performance'!$A$6:$H$17,8,0)</f>
        <v>8.606515892918E-2</v>
      </c>
      <c r="BK2" s="61"/>
    </row>
    <row r="3" spans="1:63" ht="14.55" customHeight="1">
      <c r="A3" s="325"/>
      <c r="B3" s="60"/>
      <c r="W3" s="61"/>
      <c r="Y3" s="207"/>
      <c r="AA3" s="213" t="s">
        <v>74</v>
      </c>
      <c r="AB3" s="209">
        <f>'YouTube Performance'!E20</f>
        <v>4179080259</v>
      </c>
      <c r="AE3" s="72" t="s">
        <v>76</v>
      </c>
      <c r="AF3" s="209">
        <f>IF(AF6&gt;0,AF6,0)</f>
        <v>1434130556.1319337</v>
      </c>
      <c r="AH3" s="207"/>
      <c r="AJ3" s="213" t="s">
        <v>74</v>
      </c>
      <c r="AK3" s="214">
        <f>'YouTube Performance'!F20</f>
        <v>1072883.1649999998</v>
      </c>
      <c r="AN3" s="72" t="s">
        <v>76</v>
      </c>
      <c r="AO3" s="214">
        <f>IF(AO6&gt;0,AO6,0)</f>
        <v>387932.13660797657</v>
      </c>
      <c r="AQ3" s="61"/>
      <c r="AS3" s="207"/>
      <c r="AU3" s="213" t="s">
        <v>74</v>
      </c>
      <c r="AV3" s="209">
        <f>'YouTube Performance'!G20</f>
        <v>403187545</v>
      </c>
      <c r="AY3" s="72" t="s">
        <v>76</v>
      </c>
      <c r="AZ3" s="209">
        <f>IF(AZ6&gt;0,AZ6,0)</f>
        <v>87449356.102637336</v>
      </c>
      <c r="BB3" s="207"/>
      <c r="BD3" s="213" t="s">
        <v>74</v>
      </c>
      <c r="BE3" s="214">
        <f>'YouTube Performance'!H20</f>
        <v>73019.326000000001</v>
      </c>
      <c r="BH3" s="72" t="s">
        <v>76</v>
      </c>
      <c r="BI3" s="214">
        <f>IF(BI6&gt;0,BI6,0)</f>
        <v>14400.991188428063</v>
      </c>
      <c r="BK3" s="61"/>
    </row>
    <row r="4" spans="1:63" ht="14.55" customHeight="1">
      <c r="A4" s="325"/>
      <c r="B4" s="60"/>
      <c r="W4" s="61"/>
      <c r="Y4" s="207"/>
      <c r="AA4" s="217"/>
      <c r="AB4" s="218"/>
      <c r="AE4" s="72" t="s">
        <v>80</v>
      </c>
      <c r="AF4" s="209">
        <f>VLOOKUP(MONTH($A$1),Data!$U$6:$V$17,2,0)-DAY($A$1)</f>
        <v>29</v>
      </c>
      <c r="AH4" s="207"/>
      <c r="AJ4" s="217"/>
      <c r="AK4" s="219"/>
      <c r="AN4" s="72" t="s">
        <v>80</v>
      </c>
      <c r="AO4" s="209">
        <f>VLOOKUP(MONTH($A$1),Data!$U$6:$V$17,2,0)-DAY($A$1)</f>
        <v>29</v>
      </c>
      <c r="AQ4" s="61"/>
      <c r="AS4" s="207"/>
      <c r="AU4" s="217"/>
      <c r="AV4" s="218"/>
      <c r="AY4" s="72" t="s">
        <v>80</v>
      </c>
      <c r="AZ4" s="209">
        <f>VLOOKUP(MONTH($A$1),Data!$U$6:$V$17,2,0)-DAY($A$1)</f>
        <v>29</v>
      </c>
      <c r="BB4" s="207"/>
      <c r="BD4" s="217"/>
      <c r="BE4" s="219"/>
      <c r="BH4" s="72" t="s">
        <v>80</v>
      </c>
      <c r="BI4" s="209">
        <f>VLOOKUP(MONTH($A$1),Data!$U$6:$V$17,2,0)-DAY($A$1)</f>
        <v>29</v>
      </c>
      <c r="BK4" s="61"/>
    </row>
    <row r="5" spans="1:63" ht="14.55" customHeight="1">
      <c r="A5" s="325"/>
      <c r="W5" s="61"/>
      <c r="AE5" s="72" t="s">
        <v>78</v>
      </c>
      <c r="AF5" s="209">
        <f>AF3/AF4</f>
        <v>49452777.797652885</v>
      </c>
      <c r="AN5" s="72" t="s">
        <v>78</v>
      </c>
      <c r="AO5" s="220">
        <f>AO3/AO4</f>
        <v>13376.97022786126</v>
      </c>
      <c r="AQ5" s="61"/>
      <c r="AY5" s="72" t="s">
        <v>78</v>
      </c>
      <c r="AZ5" s="209">
        <f>AZ3/AZ4</f>
        <v>3015495.0380219771</v>
      </c>
      <c r="BH5" s="72" t="s">
        <v>78</v>
      </c>
      <c r="BI5" s="220">
        <f>BI3/BI4</f>
        <v>496.58590304924354</v>
      </c>
      <c r="BK5" s="61"/>
    </row>
    <row r="6" spans="1:63">
      <c r="A6" s="205" t="s">
        <v>71</v>
      </c>
      <c r="R6" s="72"/>
      <c r="S6" s="81" t="s">
        <v>0</v>
      </c>
      <c r="T6" s="1" t="s">
        <v>25</v>
      </c>
      <c r="U6" s="2" t="s">
        <v>26</v>
      </c>
      <c r="W6" s="61"/>
      <c r="AF6" s="209">
        <f>VLOOKUP(MONTH($A$1),'YouTube Performance'!$A$36:$H$47,5,0)*-1</f>
        <v>1434130556.1319337</v>
      </c>
      <c r="AO6" s="214">
        <f>VLOOKUP(MONTH($A$1),'YouTube Performance'!$A$36:$H$47,6,0)*-1</f>
        <v>387932.13660797657</v>
      </c>
      <c r="AQ6" s="61"/>
      <c r="AZ6" s="209">
        <f>VLOOKUP(MONTH($A$1),'YouTube Performance'!$A$36:$H$47,7,0)*-1</f>
        <v>87449356.102637336</v>
      </c>
      <c r="BI6" s="214">
        <f>VLOOKUP(MONTH($A$1),'YouTube Performance'!$A$36:$H$47,8,0)*-1</f>
        <v>14400.991188428063</v>
      </c>
      <c r="BK6" s="61"/>
    </row>
    <row r="7" spans="1:63">
      <c r="R7" s="80" t="s">
        <v>6</v>
      </c>
      <c r="S7" s="73">
        <f>'YouTube Performance'!C5</f>
        <v>0.21691208539644974</v>
      </c>
      <c r="T7" s="73">
        <f>'YouTube Performance'!E5</f>
        <v>0.21026818913207548</v>
      </c>
      <c r="U7" s="73">
        <f>'YouTube Performance'!G5</f>
        <v>0.32255003599999993</v>
      </c>
      <c r="W7" s="61"/>
      <c r="AQ7" s="61"/>
      <c r="BK7" s="61"/>
    </row>
    <row r="8" spans="1:63">
      <c r="R8" s="80" t="s">
        <v>7</v>
      </c>
      <c r="S8" s="73">
        <f>'YouTube Performance'!D5</f>
        <v>0.20652947148891551</v>
      </c>
      <c r="T8" s="73">
        <f>'YouTube Performance'!F5</f>
        <v>0.20094751517275805</v>
      </c>
      <c r="U8" s="73">
        <f>'YouTube Performance'!H5</f>
        <v>0.34895499429389659</v>
      </c>
      <c r="W8" s="61"/>
      <c r="AQ8" s="61"/>
      <c r="BK8" s="61"/>
    </row>
    <row r="9" spans="1:63">
      <c r="W9" s="61"/>
      <c r="AQ9" s="61"/>
      <c r="BK9" s="61"/>
    </row>
    <row r="10" spans="1:63">
      <c r="W10" s="61"/>
      <c r="AQ10" s="61"/>
      <c r="BK10" s="61"/>
    </row>
    <row r="11" spans="1:63">
      <c r="W11" s="61"/>
      <c r="AQ11" s="61"/>
      <c r="BK11" s="61"/>
    </row>
    <row r="12" spans="1:63">
      <c r="W12" s="61"/>
      <c r="AQ12" s="61"/>
      <c r="BK12" s="61"/>
    </row>
    <row r="13" spans="1:63">
      <c r="W13" s="61"/>
      <c r="AQ13" s="61"/>
      <c r="BK13" s="61"/>
    </row>
    <row r="14" spans="1:63">
      <c r="W14" s="61"/>
      <c r="AQ14" s="61"/>
      <c r="BK14" s="61"/>
    </row>
    <row r="15" spans="1:63">
      <c r="W15" s="61"/>
      <c r="AQ15" s="61"/>
      <c r="BK15" s="61"/>
    </row>
    <row r="16" spans="1:63">
      <c r="W16" s="61"/>
      <c r="AQ16" s="61"/>
      <c r="BK16" s="61"/>
    </row>
    <row r="17" spans="1:63">
      <c r="W17" s="61"/>
      <c r="AQ17" s="61"/>
      <c r="BK17" s="61"/>
    </row>
    <row r="18" spans="1:63">
      <c r="W18" s="61"/>
      <c r="AQ18" s="61"/>
      <c r="BK18" s="61"/>
    </row>
    <row r="19" spans="1:63">
      <c r="W19" s="61"/>
      <c r="AQ19" s="61"/>
      <c r="BK19" s="61"/>
    </row>
    <row r="20" spans="1:63">
      <c r="W20" s="61"/>
      <c r="AQ20" s="61"/>
      <c r="BK20" s="61"/>
    </row>
    <row r="21" spans="1:63">
      <c r="W21" s="61"/>
      <c r="AQ21" s="61"/>
      <c r="BK21" s="61"/>
    </row>
    <row r="22" spans="1:63">
      <c r="W22" s="61"/>
      <c r="AQ22" s="61"/>
      <c r="BK22" s="61"/>
    </row>
    <row r="23" spans="1:63">
      <c r="W23" s="61"/>
      <c r="AQ23" s="61"/>
      <c r="BK23" s="61"/>
    </row>
    <row r="24" spans="1:63">
      <c r="W24" s="61"/>
      <c r="AQ24" s="61"/>
      <c r="BK24" s="61"/>
    </row>
    <row r="25" spans="1:63">
      <c r="W25" s="61"/>
      <c r="AQ25" s="61"/>
      <c r="BK25" s="61"/>
    </row>
    <row r="26" spans="1:63">
      <c r="W26" s="61"/>
      <c r="AQ26" s="61"/>
      <c r="BK26" s="61"/>
    </row>
    <row r="27" spans="1:63" ht="4.8" customHeight="1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</row>
    <row r="28" spans="1:63">
      <c r="W28" s="61"/>
      <c r="AQ28" s="61"/>
      <c r="BK28" s="61"/>
    </row>
    <row r="29" spans="1:63">
      <c r="W29" s="61"/>
      <c r="AA29" s="213" t="s">
        <v>75</v>
      </c>
      <c r="AB29" s="209">
        <f>VLOOKUP(MONTH($A$1),'YouTube Performance'!$I$21:$O$32,4,0)</f>
        <v>31197867</v>
      </c>
      <c r="AJ29" s="213" t="s">
        <v>75</v>
      </c>
      <c r="AK29" s="214">
        <f>VLOOKUP(MONTH($A$1),'YouTube Performance'!$I$21:$O$32,5,0)</f>
        <v>4405.91</v>
      </c>
      <c r="AQ29" s="61"/>
      <c r="AU29" s="213" t="s">
        <v>75</v>
      </c>
      <c r="AV29" s="209">
        <f>VLOOKUP(MONTH($A$1),'YouTube Performance'!$I$21:$O$32,6,0)</f>
        <v>5864578</v>
      </c>
      <c r="BD29" s="213" t="s">
        <v>75</v>
      </c>
      <c r="BE29" s="214">
        <f>VLOOKUP(MONTH($A$1),'YouTube Performance'!$I$21:$O$32,7,0)</f>
        <v>641.77</v>
      </c>
      <c r="BK29" s="61"/>
    </row>
    <row r="30" spans="1:63">
      <c r="W30" s="61"/>
      <c r="AA30" s="213" t="s">
        <v>74</v>
      </c>
      <c r="AB30" s="209">
        <f>'YouTube Performance'!L20</f>
        <v>2758454284</v>
      </c>
      <c r="AJ30" s="213" t="s">
        <v>74</v>
      </c>
      <c r="AK30" s="214">
        <f>'YouTube Performance'!M20</f>
        <v>407299.86200000002</v>
      </c>
      <c r="AQ30" s="61"/>
      <c r="AU30" s="213" t="s">
        <v>74</v>
      </c>
      <c r="AV30" s="209">
        <f>'YouTube Performance'!N20</f>
        <v>347907614</v>
      </c>
      <c r="BD30" s="213" t="s">
        <v>74</v>
      </c>
      <c r="BE30" s="214">
        <f>'YouTube Performance'!O20</f>
        <v>35395.660999999993</v>
      </c>
      <c r="BK30" s="61"/>
    </row>
    <row r="31" spans="1:63">
      <c r="A31" s="205" t="s">
        <v>3</v>
      </c>
      <c r="R31" s="72"/>
      <c r="S31" s="81" t="s">
        <v>0</v>
      </c>
      <c r="T31" s="1" t="s">
        <v>25</v>
      </c>
      <c r="U31" s="2" t="s">
        <v>26</v>
      </c>
      <c r="W31" s="61"/>
      <c r="AQ31" s="61"/>
      <c r="BK31" s="61"/>
    </row>
    <row r="32" spans="1:63">
      <c r="R32" s="80" t="s">
        <v>6</v>
      </c>
      <c r="S32" s="73">
        <f>'YouTube Performance'!J5</f>
        <v>0.16101918025075321</v>
      </c>
      <c r="T32" s="73">
        <f>'YouTube Performance'!L5</f>
        <v>0.15168322694435851</v>
      </c>
      <c r="U32" s="73">
        <f>'YouTube Performance'!N5</f>
        <v>0.31449275841807911</v>
      </c>
      <c r="W32" s="61"/>
      <c r="AQ32" s="61"/>
      <c r="BK32" s="61"/>
    </row>
    <row r="33" spans="18:63">
      <c r="R33" s="80" t="s">
        <v>7</v>
      </c>
      <c r="S33" s="73">
        <f>'YouTube Performance'!K5</f>
        <v>0.20158580584491279</v>
      </c>
      <c r="T33" s="73">
        <f>'YouTube Performance'!M5</f>
        <v>0.1931518758103605</v>
      </c>
      <c r="U33" s="73">
        <f>'YouTube Performance'!O5</f>
        <v>0.40515918769516196</v>
      </c>
      <c r="W33" s="61"/>
      <c r="AQ33" s="61"/>
      <c r="BK33" s="61"/>
    </row>
    <row r="34" spans="18:63">
      <c r="W34" s="61"/>
      <c r="AQ34" s="61"/>
      <c r="BK34" s="61"/>
    </row>
    <row r="35" spans="18:63">
      <c r="W35" s="61"/>
      <c r="AQ35" s="61"/>
      <c r="BK35" s="61"/>
    </row>
    <row r="36" spans="18:63">
      <c r="W36" s="61"/>
      <c r="AQ36" s="61"/>
      <c r="BK36" s="61"/>
    </row>
    <row r="37" spans="18:63">
      <c r="W37" s="61"/>
      <c r="AQ37" s="61"/>
      <c r="BK37" s="61"/>
    </row>
    <row r="38" spans="18:63">
      <c r="W38" s="61"/>
      <c r="AQ38" s="61"/>
      <c r="BK38" s="61"/>
    </row>
    <row r="39" spans="18:63">
      <c r="W39" s="61"/>
      <c r="AQ39" s="61"/>
      <c r="BK39" s="61"/>
    </row>
    <row r="40" spans="18:63">
      <c r="W40" s="61"/>
      <c r="AQ40" s="61"/>
      <c r="BK40" s="61"/>
    </row>
    <row r="41" spans="18:63">
      <c r="W41" s="61"/>
      <c r="AQ41" s="61"/>
      <c r="BK41" s="61"/>
    </row>
    <row r="42" spans="18:63">
      <c r="W42" s="61"/>
      <c r="AQ42" s="61"/>
      <c r="BK42" s="61"/>
    </row>
    <row r="43" spans="18:63">
      <c r="W43" s="61"/>
      <c r="AQ43" s="61"/>
      <c r="BK43" s="61"/>
    </row>
    <row r="44" spans="18:63">
      <c r="W44" s="61"/>
      <c r="AQ44" s="61"/>
      <c r="BK44" s="61"/>
    </row>
    <row r="45" spans="18:63">
      <c r="W45" s="61"/>
      <c r="AQ45" s="61"/>
      <c r="BK45" s="61"/>
    </row>
    <row r="46" spans="18:63">
      <c r="W46" s="61"/>
      <c r="AQ46" s="61"/>
      <c r="BK46" s="61"/>
    </row>
    <row r="47" spans="18:63">
      <c r="W47" s="61"/>
      <c r="AQ47" s="61"/>
      <c r="BK47" s="61"/>
    </row>
    <row r="48" spans="18:63">
      <c r="W48" s="61"/>
      <c r="AQ48" s="61"/>
      <c r="BK48" s="61"/>
    </row>
    <row r="49" spans="1:63">
      <c r="W49" s="61"/>
      <c r="AQ49" s="61"/>
      <c r="BK49" s="61"/>
    </row>
    <row r="50" spans="1:63">
      <c r="W50" s="61"/>
      <c r="AQ50" s="61"/>
      <c r="BK50" s="61"/>
    </row>
    <row r="51" spans="1:63">
      <c r="W51" s="61"/>
      <c r="AQ51" s="61"/>
      <c r="BK51" s="61"/>
    </row>
    <row r="52" spans="1:63" ht="4.8" customHeight="1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61"/>
      <c r="BI52" s="61"/>
      <c r="BJ52" s="61"/>
      <c r="BK52" s="61"/>
    </row>
    <row r="53" spans="1:63">
      <c r="W53" s="61"/>
      <c r="AQ53" s="61"/>
      <c r="BK53" s="61"/>
    </row>
    <row r="54" spans="1:63">
      <c r="W54" s="61"/>
      <c r="AA54" s="213" t="s">
        <v>75</v>
      </c>
      <c r="AB54" s="209">
        <f>VLOOKUP(MONTH($A$1),'YouTube Performance'!$P$21:$V$32,4,0)</f>
        <v>31306540</v>
      </c>
      <c r="AJ54" s="213" t="s">
        <v>75</v>
      </c>
      <c r="AK54" s="214">
        <f>VLOOKUP(MONTH($A$1),'YouTube Performance'!$P$21:$V$32,5,0)</f>
        <v>9710.5400000000009</v>
      </c>
      <c r="AQ54" s="61"/>
      <c r="AU54" s="213" t="s">
        <v>75</v>
      </c>
      <c r="AV54" s="209">
        <f>VLOOKUP(MONTH($A$1),'YouTube Performance'!$P$21:$V$32,6,0)</f>
        <v>814051</v>
      </c>
      <c r="BD54" s="213" t="s">
        <v>75</v>
      </c>
      <c r="BE54" s="214">
        <f>VLOOKUP(MONTH($A$1),'YouTube Performance'!$P$21:$V$32,7,0)</f>
        <v>714.37000000000012</v>
      </c>
      <c r="BK54" s="61"/>
    </row>
    <row r="55" spans="1:63">
      <c r="W55" s="61"/>
      <c r="AA55" s="213" t="s">
        <v>74</v>
      </c>
      <c r="AB55" s="209">
        <f>'YouTube Performance'!S20</f>
        <v>1420625975</v>
      </c>
      <c r="AJ55" s="213" t="s">
        <v>74</v>
      </c>
      <c r="AK55" s="214">
        <f>'YouTube Performance'!T20</f>
        <v>665583.30300000007</v>
      </c>
      <c r="AQ55" s="61"/>
      <c r="AU55" s="213" t="s">
        <v>74</v>
      </c>
      <c r="AV55" s="209">
        <f>'YouTube Performance'!U20</f>
        <v>55279931</v>
      </c>
      <c r="BD55" s="213" t="s">
        <v>74</v>
      </c>
      <c r="BE55" s="214">
        <f>'YouTube Performance'!V20</f>
        <v>37623.665000000001</v>
      </c>
      <c r="BK55" s="61"/>
    </row>
    <row r="56" spans="1:63">
      <c r="A56" s="205" t="s">
        <v>4</v>
      </c>
      <c r="R56" s="72"/>
      <c r="S56" s="81" t="s">
        <v>0</v>
      </c>
      <c r="T56" s="1" t="s">
        <v>25</v>
      </c>
      <c r="U56" s="2" t="s">
        <v>26</v>
      </c>
      <c r="W56" s="61"/>
      <c r="AQ56" s="61"/>
      <c r="BK56" s="61"/>
    </row>
    <row r="57" spans="1:63">
      <c r="R57" s="80" t="s">
        <v>6</v>
      </c>
      <c r="S57" s="73">
        <f>'YouTube Performance'!Q5</f>
        <v>0.80513107725877986</v>
      </c>
      <c r="T57" s="73">
        <f>'YouTube Performance'!S5</f>
        <v>0.84091807621161718</v>
      </c>
      <c r="U57" s="73">
        <f>'YouTube Performance'!U5</f>
        <v>0.38455604173913049</v>
      </c>
      <c r="W57" s="61"/>
      <c r="AQ57" s="61"/>
      <c r="BK57" s="61"/>
    </row>
    <row r="58" spans="1:63">
      <c r="R58" s="80" t="s">
        <v>7</v>
      </c>
      <c r="S58" s="73">
        <f>'YouTube Performance'!R5</f>
        <v>0.20976801983190096</v>
      </c>
      <c r="T58" s="73">
        <f>'YouTube Performance'!T5</f>
        <v>0.20603623162251047</v>
      </c>
      <c r="U58" s="73">
        <f>'YouTube Performance'!V5</f>
        <v>0.30867138898152408</v>
      </c>
      <c r="W58" s="61"/>
      <c r="AQ58" s="61"/>
      <c r="BK58" s="61"/>
    </row>
    <row r="59" spans="1:63">
      <c r="W59" s="61"/>
      <c r="AQ59" s="61"/>
      <c r="BK59" s="61"/>
    </row>
    <row r="60" spans="1:63">
      <c r="W60" s="61"/>
      <c r="AQ60" s="61"/>
      <c r="BK60" s="61"/>
    </row>
    <row r="61" spans="1:63">
      <c r="W61" s="61"/>
      <c r="AQ61" s="61"/>
      <c r="BK61" s="61"/>
    </row>
    <row r="62" spans="1:63">
      <c r="W62" s="61"/>
      <c r="AQ62" s="61"/>
      <c r="BK62" s="61"/>
    </row>
    <row r="63" spans="1:63">
      <c r="W63" s="61"/>
      <c r="AQ63" s="61"/>
      <c r="BK63" s="61"/>
    </row>
    <row r="64" spans="1:63">
      <c r="W64" s="61"/>
      <c r="AQ64" s="61"/>
      <c r="BK64" s="61"/>
    </row>
    <row r="65" spans="1:63">
      <c r="W65" s="61"/>
      <c r="AQ65" s="61"/>
      <c r="BK65" s="61"/>
    </row>
    <row r="66" spans="1:63">
      <c r="W66" s="61"/>
      <c r="AQ66" s="61"/>
      <c r="BK66" s="61"/>
    </row>
    <row r="67" spans="1:63">
      <c r="W67" s="61"/>
      <c r="AQ67" s="61"/>
      <c r="BK67" s="61"/>
    </row>
    <row r="68" spans="1:63">
      <c r="W68" s="61"/>
      <c r="AQ68" s="61"/>
      <c r="BK68" s="61"/>
    </row>
    <row r="69" spans="1:63">
      <c r="W69" s="61"/>
      <c r="AQ69" s="61"/>
      <c r="BK69" s="61"/>
    </row>
    <row r="70" spans="1:63">
      <c r="W70" s="61"/>
      <c r="AQ70" s="61"/>
      <c r="BK70" s="61"/>
    </row>
    <row r="71" spans="1:63">
      <c r="W71" s="61"/>
      <c r="AQ71" s="61"/>
      <c r="BK71" s="61"/>
    </row>
    <row r="72" spans="1:63">
      <c r="W72" s="61"/>
      <c r="AQ72" s="61"/>
      <c r="BK72" s="61"/>
    </row>
    <row r="73" spans="1:63">
      <c r="W73" s="61"/>
      <c r="AQ73" s="61"/>
      <c r="BK73" s="61"/>
    </row>
    <row r="74" spans="1:63">
      <c r="W74" s="61"/>
      <c r="AQ74" s="61"/>
      <c r="BK74" s="61"/>
    </row>
    <row r="75" spans="1:63">
      <c r="W75" s="61"/>
      <c r="AQ75" s="61"/>
      <c r="BK75" s="61"/>
    </row>
    <row r="76" spans="1:63">
      <c r="W76" s="61"/>
      <c r="AQ76" s="61"/>
      <c r="BK76" s="61"/>
    </row>
    <row r="77" spans="1:63" ht="4.8" customHeight="1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</row>
  </sheetData>
  <mergeCells count="1">
    <mergeCell ref="A1:A5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5050"/>
  </sheetPr>
  <dimension ref="A1:W63"/>
  <sheetViews>
    <sheetView showGridLines="0" workbookViewId="0">
      <pane xSplit="2" ySplit="3" topLeftCell="C4" activePane="bottomRight" state="frozen"/>
      <selection activeCell="U3" sqref="U3:Y3"/>
      <selection pane="topRight" activeCell="U3" sqref="U3:Y3"/>
      <selection pane="bottomLeft" activeCell="U3" sqref="U3:Y3"/>
      <selection pane="bottomRight" activeCell="C4" sqref="C4"/>
    </sheetView>
  </sheetViews>
  <sheetFormatPr defaultColWidth="8.77734375" defaultRowHeight="14.4"/>
  <cols>
    <col min="1" max="1" width="3" bestFit="1" customWidth="1"/>
    <col min="2" max="2" width="14.109375" bestFit="1" customWidth="1"/>
    <col min="3" max="8" width="14.44140625" customWidth="1"/>
    <col min="9" max="9" width="0.77734375" customWidth="1"/>
    <col min="10" max="15" width="14.44140625" customWidth="1"/>
    <col min="16" max="16" width="0.77734375" customWidth="1"/>
    <col min="17" max="22" width="14.44140625" customWidth="1"/>
    <col min="23" max="23" width="0.77734375" customWidth="1"/>
  </cols>
  <sheetData>
    <row r="1" spans="1:23" ht="15" thickBot="1">
      <c r="B1" s="79">
        <f>Graphs!A1</f>
        <v>43191</v>
      </c>
      <c r="C1" s="60" t="s">
        <v>12</v>
      </c>
      <c r="E1" s="60"/>
      <c r="I1" s="61"/>
      <c r="J1" s="60" t="s">
        <v>3</v>
      </c>
      <c r="P1" s="61"/>
      <c r="Q1" s="60" t="s">
        <v>4</v>
      </c>
      <c r="W1" s="61"/>
    </row>
    <row r="2" spans="1:23">
      <c r="C2" s="328" t="s">
        <v>0</v>
      </c>
      <c r="D2" s="329"/>
      <c r="E2" s="330" t="s">
        <v>1</v>
      </c>
      <c r="F2" s="331"/>
      <c r="G2" s="326" t="s">
        <v>2</v>
      </c>
      <c r="H2" s="327"/>
      <c r="I2" s="61"/>
      <c r="J2" s="328" t="s">
        <v>0</v>
      </c>
      <c r="K2" s="329"/>
      <c r="L2" s="330" t="s">
        <v>1</v>
      </c>
      <c r="M2" s="331"/>
      <c r="N2" s="326" t="s">
        <v>2</v>
      </c>
      <c r="O2" s="327"/>
      <c r="P2" s="61"/>
      <c r="Q2" s="328" t="s">
        <v>0</v>
      </c>
      <c r="R2" s="329"/>
      <c r="S2" s="330" t="s">
        <v>1</v>
      </c>
      <c r="T2" s="331"/>
      <c r="U2" s="326" t="s">
        <v>2</v>
      </c>
      <c r="V2" s="327"/>
      <c r="W2" s="61"/>
    </row>
    <row r="3" spans="1:23" ht="15" thickBot="1">
      <c r="C3" s="68" t="s">
        <v>6</v>
      </c>
      <c r="D3" s="68" t="s">
        <v>7</v>
      </c>
      <c r="E3" s="3" t="s">
        <v>6</v>
      </c>
      <c r="F3" s="3" t="s">
        <v>7</v>
      </c>
      <c r="G3" s="4" t="s">
        <v>6</v>
      </c>
      <c r="H3" s="5" t="s">
        <v>7</v>
      </c>
      <c r="I3" s="61"/>
      <c r="J3" s="68" t="s">
        <v>6</v>
      </c>
      <c r="K3" s="68" t="s">
        <v>7</v>
      </c>
      <c r="L3" s="3" t="s">
        <v>6</v>
      </c>
      <c r="M3" s="3" t="s">
        <v>7</v>
      </c>
      <c r="N3" s="4" t="s">
        <v>6</v>
      </c>
      <c r="O3" s="5" t="s">
        <v>7</v>
      </c>
      <c r="P3" s="61"/>
      <c r="Q3" s="68" t="s">
        <v>6</v>
      </c>
      <c r="R3" s="68" t="s">
        <v>7</v>
      </c>
      <c r="S3" s="3" t="s">
        <v>6</v>
      </c>
      <c r="T3" s="3" t="s">
        <v>7</v>
      </c>
      <c r="U3" s="4" t="s">
        <v>6</v>
      </c>
      <c r="V3" s="5" t="s">
        <v>7</v>
      </c>
      <c r="W3" s="61"/>
    </row>
    <row r="4" spans="1:23" ht="15" thickBot="1">
      <c r="B4" s="15" t="s">
        <v>8</v>
      </c>
      <c r="C4" s="69">
        <v>1</v>
      </c>
      <c r="D4" s="69">
        <v>1</v>
      </c>
      <c r="E4" s="69">
        <v>1</v>
      </c>
      <c r="F4" s="69">
        <v>1</v>
      </c>
      <c r="G4" s="69">
        <v>1</v>
      </c>
      <c r="H4" s="69">
        <v>1</v>
      </c>
      <c r="I4" s="63"/>
      <c r="J4" s="69">
        <v>1</v>
      </c>
      <c r="K4" s="69">
        <v>1</v>
      </c>
      <c r="L4" s="69">
        <v>1</v>
      </c>
      <c r="M4" s="69">
        <v>1</v>
      </c>
      <c r="N4" s="69">
        <v>1</v>
      </c>
      <c r="O4" s="69">
        <v>1</v>
      </c>
      <c r="P4" s="63"/>
      <c r="Q4" s="69">
        <v>1</v>
      </c>
      <c r="R4" s="69">
        <v>1</v>
      </c>
      <c r="S4" s="69">
        <v>1</v>
      </c>
      <c r="T4" s="69">
        <v>1</v>
      </c>
      <c r="U4" s="69">
        <v>1</v>
      </c>
      <c r="V4" s="69">
        <v>1</v>
      </c>
      <c r="W4" s="63"/>
    </row>
    <row r="5" spans="1:23" ht="15" thickBot="1">
      <c r="B5" s="17" t="s">
        <v>5</v>
      </c>
      <c r="C5" s="37">
        <f t="shared" ref="C5:H5" si="0">C20/C50</f>
        <v>0.21691208539644974</v>
      </c>
      <c r="D5" s="38">
        <f t="shared" si="0"/>
        <v>0.20652947148891551</v>
      </c>
      <c r="E5" s="45">
        <f t="shared" si="0"/>
        <v>0.21026818913207548</v>
      </c>
      <c r="F5" s="46">
        <f t="shared" si="0"/>
        <v>0.20094751517275805</v>
      </c>
      <c r="G5" s="53">
        <f t="shared" si="0"/>
        <v>0.32255003599999993</v>
      </c>
      <c r="H5" s="9">
        <f t="shared" si="0"/>
        <v>0.34895499429389659</v>
      </c>
      <c r="I5" s="63"/>
      <c r="J5" s="37">
        <f t="shared" ref="J5:O5" si="1">J20/J50</f>
        <v>0.16101918025075321</v>
      </c>
      <c r="K5" s="38">
        <f t="shared" si="1"/>
        <v>0.20158580584491279</v>
      </c>
      <c r="L5" s="45">
        <f t="shared" si="1"/>
        <v>0.15168322694435851</v>
      </c>
      <c r="M5" s="46">
        <f t="shared" si="1"/>
        <v>0.1931518758103605</v>
      </c>
      <c r="N5" s="53">
        <f t="shared" si="1"/>
        <v>0.31449275841807911</v>
      </c>
      <c r="O5" s="9">
        <f t="shared" si="1"/>
        <v>0.40515918769516196</v>
      </c>
      <c r="P5" s="63"/>
      <c r="Q5" s="37">
        <f t="shared" ref="Q5:V5" si="2">Q20/Q50</f>
        <v>0.80513107725877986</v>
      </c>
      <c r="R5" s="38">
        <f t="shared" si="2"/>
        <v>0.20976801983190096</v>
      </c>
      <c r="S5" s="45">
        <f t="shared" si="2"/>
        <v>0.84091807621161718</v>
      </c>
      <c r="T5" s="46">
        <f t="shared" si="2"/>
        <v>0.20603623162251047</v>
      </c>
      <c r="U5" s="53">
        <f t="shared" si="2"/>
        <v>0.38455604173913049</v>
      </c>
      <c r="V5" s="9">
        <f t="shared" si="2"/>
        <v>0.30867138898152408</v>
      </c>
      <c r="W5" s="63"/>
    </row>
    <row r="6" spans="1:23">
      <c r="A6" s="211">
        <v>1</v>
      </c>
      <c r="B6" s="18">
        <v>43101</v>
      </c>
      <c r="C6" s="39">
        <f>C21/C51</f>
        <v>0.92576683948078531</v>
      </c>
      <c r="D6" s="40">
        <f t="shared" ref="D6:H6" si="3">D21/D51</f>
        <v>0.80871340309103068</v>
      </c>
      <c r="E6" s="47">
        <f t="shared" si="3"/>
        <v>0.88662525940290793</v>
      </c>
      <c r="F6" s="48">
        <f t="shared" si="3"/>
        <v>0.79081292494918975</v>
      </c>
      <c r="G6" s="54">
        <f t="shared" si="3"/>
        <v>1.5481179627190345</v>
      </c>
      <c r="H6" s="8">
        <f t="shared" si="3"/>
        <v>1.2654502196137931</v>
      </c>
      <c r="I6" s="61"/>
      <c r="J6" s="39">
        <f t="shared" ref="J6:O6" si="4">J21/J51</f>
        <v>0.77161546741846165</v>
      </c>
      <c r="K6" s="40">
        <f t="shared" si="4"/>
        <v>1.0024835005186412</v>
      </c>
      <c r="L6" s="47">
        <f t="shared" si="4"/>
        <v>0.7335094256991046</v>
      </c>
      <c r="M6" s="48">
        <f t="shared" si="4"/>
        <v>0.97954480667999289</v>
      </c>
      <c r="N6" s="54">
        <f t="shared" si="4"/>
        <v>1.3980400413778582</v>
      </c>
      <c r="O6" s="8">
        <f t="shared" si="4"/>
        <v>1.5561645793075574</v>
      </c>
      <c r="P6" s="61"/>
      <c r="Q6" s="39">
        <f t="shared" ref="Q6:V6" si="5">Q21/Q51</f>
        <v>2.5480615552829495</v>
      </c>
      <c r="R6" s="40">
        <f t="shared" si="5"/>
        <v>0.68177645526050634</v>
      </c>
      <c r="S6" s="47">
        <f t="shared" si="5"/>
        <v>2.5348721751556162</v>
      </c>
      <c r="T6" s="48">
        <f t="shared" si="5"/>
        <v>0.66761545691484603</v>
      </c>
      <c r="U6" s="54">
        <f t="shared" si="5"/>
        <v>2.7030654443446105</v>
      </c>
      <c r="V6" s="8">
        <f t="shared" si="5"/>
        <v>1.0570845832468976</v>
      </c>
      <c r="W6" s="61"/>
    </row>
    <row r="7" spans="1:23">
      <c r="A7" s="211">
        <v>2</v>
      </c>
      <c r="B7" s="19">
        <v>43132</v>
      </c>
      <c r="C7" s="41">
        <f t="shared" ref="C7:H7" si="6">C22/C52</f>
        <v>1.1141361588377585</v>
      </c>
      <c r="D7" s="42">
        <f t="shared" si="6"/>
        <v>0.88077914343276087</v>
      </c>
      <c r="E7" s="49">
        <f t="shared" si="6"/>
        <v>1.0970097983458715</v>
      </c>
      <c r="F7" s="50">
        <f t="shared" si="6"/>
        <v>0.86300526245255893</v>
      </c>
      <c r="G7" s="55">
        <f t="shared" si="6"/>
        <v>1.3864452906587592</v>
      </c>
      <c r="H7" s="6">
        <f t="shared" si="6"/>
        <v>1.3342857901170555</v>
      </c>
      <c r="I7" s="61"/>
      <c r="J7" s="41">
        <f t="shared" ref="J7:O7" si="7">J22/J52</f>
        <v>0.8404598259530337</v>
      </c>
      <c r="K7" s="42">
        <f t="shared" si="7"/>
        <v>0.95861668998248584</v>
      </c>
      <c r="L7" s="49">
        <f t="shared" si="7"/>
        <v>0.80856935576273992</v>
      </c>
      <c r="M7" s="50">
        <f t="shared" si="7"/>
        <v>0.93397724515308578</v>
      </c>
      <c r="N7" s="55">
        <f t="shared" si="7"/>
        <v>1.364706724894827</v>
      </c>
      <c r="O7" s="6">
        <f t="shared" si="7"/>
        <v>1.5533495239382138</v>
      </c>
      <c r="P7" s="61"/>
      <c r="Q7" s="41">
        <f t="shared" ref="Q7:V7" si="8">Q22/Q52</f>
        <v>3.9943159635267489</v>
      </c>
      <c r="R7" s="42">
        <f t="shared" si="8"/>
        <v>0.82978850701978357</v>
      </c>
      <c r="S7" s="49">
        <f t="shared" si="8"/>
        <v>4.2019863273289975</v>
      </c>
      <c r="T7" s="50">
        <f t="shared" si="8"/>
        <v>0.8166772732972688</v>
      </c>
      <c r="U7" s="55">
        <f t="shared" si="8"/>
        <v>1.5537377315377146</v>
      </c>
      <c r="V7" s="6">
        <f t="shared" si="8"/>
        <v>1.1772747833314396</v>
      </c>
      <c r="W7" s="61"/>
    </row>
    <row r="8" spans="1:23">
      <c r="A8" s="211">
        <v>3</v>
      </c>
      <c r="B8" s="19">
        <v>43160</v>
      </c>
      <c r="C8" s="41">
        <f t="shared" ref="C8:H8" si="9">C23/C53</f>
        <v>1.2357680332870697</v>
      </c>
      <c r="D8" s="42">
        <f t="shared" si="9"/>
        <v>1.3931134667159271</v>
      </c>
      <c r="E8" s="49">
        <f t="shared" si="9"/>
        <v>1.1943503805980467</v>
      </c>
      <c r="F8" s="50">
        <f t="shared" si="9"/>
        <v>1.3479490471663502</v>
      </c>
      <c r="G8" s="55">
        <f t="shared" si="9"/>
        <v>1.8943087110425376</v>
      </c>
      <c r="H8" s="6">
        <f t="shared" si="9"/>
        <v>2.5454990645595488</v>
      </c>
      <c r="I8" s="61"/>
      <c r="J8" s="41">
        <f t="shared" ref="J8:O8" si="10">J23/J53</f>
        <v>0.83697034296163253</v>
      </c>
      <c r="K8" s="42">
        <f t="shared" si="10"/>
        <v>1.0920393375721504</v>
      </c>
      <c r="L8" s="49">
        <f t="shared" si="10"/>
        <v>0.77009111766151395</v>
      </c>
      <c r="M8" s="50">
        <f t="shared" si="10"/>
        <v>1.0181422398982991</v>
      </c>
      <c r="N8" s="55">
        <f t="shared" si="10"/>
        <v>1.9363967941240912</v>
      </c>
      <c r="O8" s="6">
        <f t="shared" si="10"/>
        <v>2.8757252373547781</v>
      </c>
      <c r="P8" s="61"/>
      <c r="Q8" s="41">
        <f t="shared" ref="Q8:V8" si="11">Q23/Q53</f>
        <v>5.4327296109465557</v>
      </c>
      <c r="R8" s="42">
        <f t="shared" si="11"/>
        <v>1.5903442651290907</v>
      </c>
      <c r="S8" s="49">
        <f t="shared" si="11"/>
        <v>5.7613765639736645</v>
      </c>
      <c r="T8" s="50">
        <f t="shared" si="11"/>
        <v>1.563235215159255</v>
      </c>
      <c r="U8" s="55">
        <f t="shared" si="11"/>
        <v>1.5704134629801481</v>
      </c>
      <c r="V8" s="6">
        <f t="shared" si="11"/>
        <v>2.3088138636222308</v>
      </c>
      <c r="W8" s="61"/>
    </row>
    <row r="9" spans="1:23">
      <c r="A9" s="211">
        <v>4</v>
      </c>
      <c r="B9" s="19">
        <v>43191</v>
      </c>
      <c r="C9" s="41">
        <f t="shared" ref="C9:H9" si="12">C24/C54</f>
        <v>4.3490474854710026E-2</v>
      </c>
      <c r="D9" s="42">
        <f t="shared" si="12"/>
        <v>3.7032978106680055E-2</v>
      </c>
      <c r="E9" s="49">
        <f t="shared" si="12"/>
        <v>4.1763294684229568E-2</v>
      </c>
      <c r="F9" s="50">
        <f t="shared" si="12"/>
        <v>3.5111303633967139E-2</v>
      </c>
      <c r="G9" s="55">
        <f t="shared" si="12"/>
        <v>7.0952639565349349E-2</v>
      </c>
      <c r="H9" s="6">
        <f t="shared" si="12"/>
        <v>8.606515892918E-2</v>
      </c>
      <c r="I9" s="61"/>
      <c r="J9" s="41">
        <f t="shared" ref="J9:O9" si="13">J24/J54</f>
        <v>2.5512374281506201E-2</v>
      </c>
      <c r="K9" s="42">
        <f t="shared" si="13"/>
        <v>3.0523749773237158E-2</v>
      </c>
      <c r="L9" s="49">
        <f t="shared" si="13"/>
        <v>2.2781794056745575E-2</v>
      </c>
      <c r="M9" s="50">
        <f t="shared" si="13"/>
        <v>2.7746712836292771E-2</v>
      </c>
      <c r="N9" s="55">
        <f t="shared" si="13"/>
        <v>7.0400336315325371E-2</v>
      </c>
      <c r="O9" s="6">
        <f t="shared" si="13"/>
        <v>9.7554279841754243E-2</v>
      </c>
      <c r="P9" s="61"/>
      <c r="Q9" s="41">
        <f t="shared" ref="Q9:V9" si="14">Q24/Q54</f>
        <v>0.2326926672833097</v>
      </c>
      <c r="R9" s="42">
        <f t="shared" si="14"/>
        <v>4.1297111677072118E-2</v>
      </c>
      <c r="S9" s="49">
        <f t="shared" si="14"/>
        <v>0.24609356614479269</v>
      </c>
      <c r="T9" s="50">
        <f t="shared" si="14"/>
        <v>3.9918646892890576E-2</v>
      </c>
      <c r="U9" s="55">
        <f t="shared" si="14"/>
        <v>7.5202973272055662E-2</v>
      </c>
      <c r="V9" s="6">
        <f t="shared" si="14"/>
        <v>7.7830484891177582E-2</v>
      </c>
      <c r="W9" s="61"/>
    </row>
    <row r="10" spans="1:23">
      <c r="A10" s="211">
        <v>5</v>
      </c>
      <c r="B10" s="19">
        <v>43221</v>
      </c>
      <c r="C10" s="41">
        <f t="shared" ref="C10:H10" si="15">C25/C55</f>
        <v>0</v>
      </c>
      <c r="D10" s="42">
        <f t="shared" si="15"/>
        <v>0</v>
      </c>
      <c r="E10" s="49">
        <f t="shared" si="15"/>
        <v>0</v>
      </c>
      <c r="F10" s="50">
        <f t="shared" si="15"/>
        <v>0</v>
      </c>
      <c r="G10" s="55">
        <f t="shared" si="15"/>
        <v>0</v>
      </c>
      <c r="H10" s="6">
        <f t="shared" si="15"/>
        <v>0</v>
      </c>
      <c r="I10" s="61"/>
      <c r="J10" s="41">
        <f t="shared" ref="J10:O10" si="16">J25/J55</f>
        <v>0</v>
      </c>
      <c r="K10" s="42">
        <f t="shared" si="16"/>
        <v>0</v>
      </c>
      <c r="L10" s="49">
        <f t="shared" si="16"/>
        <v>0</v>
      </c>
      <c r="M10" s="50">
        <f t="shared" si="16"/>
        <v>0</v>
      </c>
      <c r="N10" s="55">
        <f t="shared" si="16"/>
        <v>0</v>
      </c>
      <c r="O10" s="6">
        <f t="shared" si="16"/>
        <v>0</v>
      </c>
      <c r="P10" s="61"/>
      <c r="Q10" s="41">
        <f t="shared" ref="Q10:V10" si="17">Q25/Q55</f>
        <v>0</v>
      </c>
      <c r="R10" s="42">
        <f t="shared" si="17"/>
        <v>0</v>
      </c>
      <c r="S10" s="49">
        <f t="shared" si="17"/>
        <v>0</v>
      </c>
      <c r="T10" s="50">
        <f t="shared" si="17"/>
        <v>0</v>
      </c>
      <c r="U10" s="55">
        <f t="shared" si="17"/>
        <v>0</v>
      </c>
      <c r="V10" s="6">
        <f t="shared" si="17"/>
        <v>0</v>
      </c>
      <c r="W10" s="61"/>
    </row>
    <row r="11" spans="1:23">
      <c r="A11" s="211">
        <v>6</v>
      </c>
      <c r="B11" s="19">
        <v>43252</v>
      </c>
      <c r="C11" s="41">
        <f t="shared" ref="C11:H11" si="18">C26/C56</f>
        <v>0</v>
      </c>
      <c r="D11" s="42">
        <f t="shared" si="18"/>
        <v>0</v>
      </c>
      <c r="E11" s="49">
        <f t="shared" si="18"/>
        <v>0</v>
      </c>
      <c r="F11" s="50">
        <f t="shared" si="18"/>
        <v>0</v>
      </c>
      <c r="G11" s="55">
        <f t="shared" si="18"/>
        <v>0</v>
      </c>
      <c r="H11" s="6">
        <f t="shared" si="18"/>
        <v>0</v>
      </c>
      <c r="I11" s="61"/>
      <c r="J11" s="41">
        <f t="shared" ref="J11:O11" si="19">J26/J56</f>
        <v>0</v>
      </c>
      <c r="K11" s="42">
        <f t="shared" si="19"/>
        <v>0</v>
      </c>
      <c r="L11" s="49">
        <f t="shared" si="19"/>
        <v>0</v>
      </c>
      <c r="M11" s="50">
        <f t="shared" si="19"/>
        <v>0</v>
      </c>
      <c r="N11" s="55">
        <f t="shared" si="19"/>
        <v>0</v>
      </c>
      <c r="O11" s="6">
        <f t="shared" si="19"/>
        <v>0</v>
      </c>
      <c r="P11" s="61"/>
      <c r="Q11" s="41">
        <f t="shared" ref="Q11:V11" si="20">Q26/Q56</f>
        <v>0</v>
      </c>
      <c r="R11" s="42">
        <f t="shared" si="20"/>
        <v>0</v>
      </c>
      <c r="S11" s="49">
        <f t="shared" si="20"/>
        <v>0</v>
      </c>
      <c r="T11" s="50">
        <f t="shared" si="20"/>
        <v>0</v>
      </c>
      <c r="U11" s="55">
        <f t="shared" si="20"/>
        <v>0</v>
      </c>
      <c r="V11" s="6">
        <f t="shared" si="20"/>
        <v>0</v>
      </c>
      <c r="W11" s="61"/>
    </row>
    <row r="12" spans="1:23">
      <c r="A12" s="211">
        <v>7</v>
      </c>
      <c r="B12" s="19">
        <v>43282</v>
      </c>
      <c r="C12" s="41">
        <f t="shared" ref="C12:H12" si="21">C27/C57</f>
        <v>0</v>
      </c>
      <c r="D12" s="42">
        <f t="shared" si="21"/>
        <v>0</v>
      </c>
      <c r="E12" s="49">
        <f t="shared" si="21"/>
        <v>0</v>
      </c>
      <c r="F12" s="50">
        <f t="shared" si="21"/>
        <v>0</v>
      </c>
      <c r="G12" s="55">
        <f t="shared" si="21"/>
        <v>0</v>
      </c>
      <c r="H12" s="6">
        <f t="shared" si="21"/>
        <v>0</v>
      </c>
      <c r="I12" s="61"/>
      <c r="J12" s="41">
        <f t="shared" ref="J12:O12" si="22">J27/J57</f>
        <v>0</v>
      </c>
      <c r="K12" s="42">
        <f t="shared" si="22"/>
        <v>0</v>
      </c>
      <c r="L12" s="49">
        <f t="shared" si="22"/>
        <v>0</v>
      </c>
      <c r="M12" s="50">
        <f t="shared" si="22"/>
        <v>0</v>
      </c>
      <c r="N12" s="55">
        <f t="shared" si="22"/>
        <v>0</v>
      </c>
      <c r="O12" s="6">
        <f t="shared" si="22"/>
        <v>0</v>
      </c>
      <c r="P12" s="61"/>
      <c r="Q12" s="41">
        <f t="shared" ref="Q12:V12" si="23">Q27/Q57</f>
        <v>0</v>
      </c>
      <c r="R12" s="42">
        <f t="shared" si="23"/>
        <v>0</v>
      </c>
      <c r="S12" s="49">
        <f t="shared" si="23"/>
        <v>0</v>
      </c>
      <c r="T12" s="50">
        <f t="shared" si="23"/>
        <v>0</v>
      </c>
      <c r="U12" s="55">
        <f t="shared" si="23"/>
        <v>0</v>
      </c>
      <c r="V12" s="6">
        <f t="shared" si="23"/>
        <v>0</v>
      </c>
      <c r="W12" s="61"/>
    </row>
    <row r="13" spans="1:23">
      <c r="A13" s="211">
        <v>8</v>
      </c>
      <c r="B13" s="19">
        <v>43313</v>
      </c>
      <c r="C13" s="41">
        <f t="shared" ref="C13:H13" si="24">C28/C58</f>
        <v>0</v>
      </c>
      <c r="D13" s="42">
        <f t="shared" si="24"/>
        <v>0</v>
      </c>
      <c r="E13" s="49">
        <f t="shared" si="24"/>
        <v>0</v>
      </c>
      <c r="F13" s="50">
        <f t="shared" si="24"/>
        <v>0</v>
      </c>
      <c r="G13" s="55">
        <f t="shared" si="24"/>
        <v>0</v>
      </c>
      <c r="H13" s="6">
        <f t="shared" si="24"/>
        <v>0</v>
      </c>
      <c r="I13" s="61"/>
      <c r="J13" s="41">
        <f t="shared" ref="J13:O13" si="25">J28/J58</f>
        <v>0</v>
      </c>
      <c r="K13" s="42">
        <f t="shared" si="25"/>
        <v>0</v>
      </c>
      <c r="L13" s="49">
        <f t="shared" si="25"/>
        <v>0</v>
      </c>
      <c r="M13" s="50">
        <f t="shared" si="25"/>
        <v>0</v>
      </c>
      <c r="N13" s="55">
        <f t="shared" si="25"/>
        <v>0</v>
      </c>
      <c r="O13" s="6">
        <f t="shared" si="25"/>
        <v>0</v>
      </c>
      <c r="P13" s="61"/>
      <c r="Q13" s="41">
        <f t="shared" ref="Q13:V13" si="26">Q28/Q58</f>
        <v>0</v>
      </c>
      <c r="R13" s="42">
        <f t="shared" si="26"/>
        <v>0</v>
      </c>
      <c r="S13" s="49">
        <f t="shared" si="26"/>
        <v>0</v>
      </c>
      <c r="T13" s="50">
        <f t="shared" si="26"/>
        <v>0</v>
      </c>
      <c r="U13" s="55">
        <f t="shared" si="26"/>
        <v>0</v>
      </c>
      <c r="V13" s="6">
        <f t="shared" si="26"/>
        <v>0</v>
      </c>
      <c r="W13" s="61"/>
    </row>
    <row r="14" spans="1:23">
      <c r="A14" s="211">
        <v>9</v>
      </c>
      <c r="B14" s="19">
        <v>43344</v>
      </c>
      <c r="C14" s="41">
        <f t="shared" ref="C14:H14" si="27">C29/C59</f>
        <v>0</v>
      </c>
      <c r="D14" s="42">
        <f t="shared" si="27"/>
        <v>0</v>
      </c>
      <c r="E14" s="49">
        <f t="shared" si="27"/>
        <v>0</v>
      </c>
      <c r="F14" s="50">
        <f t="shared" si="27"/>
        <v>0</v>
      </c>
      <c r="G14" s="55">
        <f t="shared" si="27"/>
        <v>0</v>
      </c>
      <c r="H14" s="6">
        <f t="shared" si="27"/>
        <v>0</v>
      </c>
      <c r="I14" s="61"/>
      <c r="J14" s="41">
        <f t="shared" ref="J14:O14" si="28">J29/J59</f>
        <v>0</v>
      </c>
      <c r="K14" s="42">
        <f t="shared" si="28"/>
        <v>0</v>
      </c>
      <c r="L14" s="49">
        <f t="shared" si="28"/>
        <v>0</v>
      </c>
      <c r="M14" s="50">
        <f t="shared" si="28"/>
        <v>0</v>
      </c>
      <c r="N14" s="55">
        <f t="shared" si="28"/>
        <v>0</v>
      </c>
      <c r="O14" s="6">
        <f t="shared" si="28"/>
        <v>0</v>
      </c>
      <c r="P14" s="61"/>
      <c r="Q14" s="41">
        <f t="shared" ref="Q14:V14" si="29">Q29/Q59</f>
        <v>0</v>
      </c>
      <c r="R14" s="42">
        <f t="shared" si="29"/>
        <v>0</v>
      </c>
      <c r="S14" s="49">
        <f t="shared" si="29"/>
        <v>0</v>
      </c>
      <c r="T14" s="50">
        <f t="shared" si="29"/>
        <v>0</v>
      </c>
      <c r="U14" s="55">
        <f t="shared" si="29"/>
        <v>0</v>
      </c>
      <c r="V14" s="6">
        <f t="shared" si="29"/>
        <v>0</v>
      </c>
      <c r="W14" s="61"/>
    </row>
    <row r="15" spans="1:23">
      <c r="A15" s="211">
        <v>10</v>
      </c>
      <c r="B15" s="19">
        <v>43374</v>
      </c>
      <c r="C15" s="41">
        <f t="shared" ref="C15:H15" si="30">C30/C60</f>
        <v>0</v>
      </c>
      <c r="D15" s="42">
        <f t="shared" si="30"/>
        <v>0</v>
      </c>
      <c r="E15" s="49">
        <f t="shared" si="30"/>
        <v>0</v>
      </c>
      <c r="F15" s="50">
        <f t="shared" si="30"/>
        <v>0</v>
      </c>
      <c r="G15" s="55">
        <f t="shared" si="30"/>
        <v>0</v>
      </c>
      <c r="H15" s="6">
        <f t="shared" si="30"/>
        <v>0</v>
      </c>
      <c r="I15" s="61"/>
      <c r="J15" s="41">
        <f t="shared" ref="J15:O15" si="31">J30/J60</f>
        <v>0</v>
      </c>
      <c r="K15" s="42">
        <f t="shared" si="31"/>
        <v>0</v>
      </c>
      <c r="L15" s="49">
        <f t="shared" si="31"/>
        <v>0</v>
      </c>
      <c r="M15" s="50">
        <f t="shared" si="31"/>
        <v>0</v>
      </c>
      <c r="N15" s="55">
        <f t="shared" si="31"/>
        <v>0</v>
      </c>
      <c r="O15" s="6">
        <f t="shared" si="31"/>
        <v>0</v>
      </c>
      <c r="P15" s="61"/>
      <c r="Q15" s="41">
        <f t="shared" ref="Q15:V15" si="32">Q30/Q60</f>
        <v>0</v>
      </c>
      <c r="R15" s="42">
        <f t="shared" si="32"/>
        <v>0</v>
      </c>
      <c r="S15" s="49">
        <f t="shared" si="32"/>
        <v>0</v>
      </c>
      <c r="T15" s="50">
        <f t="shared" si="32"/>
        <v>0</v>
      </c>
      <c r="U15" s="55">
        <f t="shared" si="32"/>
        <v>0</v>
      </c>
      <c r="V15" s="6">
        <f t="shared" si="32"/>
        <v>0</v>
      </c>
      <c r="W15" s="61"/>
    </row>
    <row r="16" spans="1:23">
      <c r="A16" s="211">
        <v>11</v>
      </c>
      <c r="B16" s="19">
        <v>43405</v>
      </c>
      <c r="C16" s="41">
        <f t="shared" ref="C16:H16" si="33">C31/C61</f>
        <v>0</v>
      </c>
      <c r="D16" s="42">
        <f t="shared" si="33"/>
        <v>0</v>
      </c>
      <c r="E16" s="49">
        <f t="shared" si="33"/>
        <v>0</v>
      </c>
      <c r="F16" s="50">
        <f t="shared" si="33"/>
        <v>0</v>
      </c>
      <c r="G16" s="55">
        <f t="shared" si="33"/>
        <v>0</v>
      </c>
      <c r="H16" s="6">
        <f t="shared" si="33"/>
        <v>0</v>
      </c>
      <c r="I16" s="61"/>
      <c r="J16" s="41">
        <f t="shared" ref="J16:O16" si="34">J31/J61</f>
        <v>0</v>
      </c>
      <c r="K16" s="42">
        <f t="shared" si="34"/>
        <v>0</v>
      </c>
      <c r="L16" s="49">
        <f t="shared" si="34"/>
        <v>0</v>
      </c>
      <c r="M16" s="50">
        <f t="shared" si="34"/>
        <v>0</v>
      </c>
      <c r="N16" s="55">
        <f t="shared" si="34"/>
        <v>0</v>
      </c>
      <c r="O16" s="6">
        <f t="shared" si="34"/>
        <v>0</v>
      </c>
      <c r="P16" s="61"/>
      <c r="Q16" s="41">
        <f t="shared" ref="Q16:V16" si="35">Q31/Q61</f>
        <v>0</v>
      </c>
      <c r="R16" s="42">
        <f t="shared" si="35"/>
        <v>0</v>
      </c>
      <c r="S16" s="49">
        <f t="shared" si="35"/>
        <v>0</v>
      </c>
      <c r="T16" s="50">
        <f t="shared" si="35"/>
        <v>0</v>
      </c>
      <c r="U16" s="55">
        <f t="shared" si="35"/>
        <v>0</v>
      </c>
      <c r="V16" s="6">
        <f t="shared" si="35"/>
        <v>0</v>
      </c>
      <c r="W16" s="61"/>
    </row>
    <row r="17" spans="1:23" ht="15" thickBot="1">
      <c r="A17" s="211">
        <v>12</v>
      </c>
      <c r="B17" s="20">
        <v>43435</v>
      </c>
      <c r="C17" s="43">
        <f t="shared" ref="C17:H17" si="36">C32/C62</f>
        <v>0</v>
      </c>
      <c r="D17" s="44">
        <f t="shared" si="36"/>
        <v>0</v>
      </c>
      <c r="E17" s="51">
        <f t="shared" si="36"/>
        <v>0</v>
      </c>
      <c r="F17" s="52">
        <f t="shared" si="36"/>
        <v>0</v>
      </c>
      <c r="G17" s="56">
        <f t="shared" si="36"/>
        <v>0</v>
      </c>
      <c r="H17" s="7">
        <f t="shared" si="36"/>
        <v>0</v>
      </c>
      <c r="I17" s="61"/>
      <c r="J17" s="43">
        <f t="shared" ref="J17:O17" si="37">J32/J62</f>
        <v>0</v>
      </c>
      <c r="K17" s="44">
        <f t="shared" si="37"/>
        <v>0</v>
      </c>
      <c r="L17" s="51">
        <f t="shared" si="37"/>
        <v>0</v>
      </c>
      <c r="M17" s="52">
        <f t="shared" si="37"/>
        <v>0</v>
      </c>
      <c r="N17" s="56">
        <f t="shared" si="37"/>
        <v>0</v>
      </c>
      <c r="O17" s="7">
        <f t="shared" si="37"/>
        <v>0</v>
      </c>
      <c r="P17" s="61"/>
      <c r="Q17" s="43">
        <f t="shared" ref="Q17:V17" si="38">Q32/Q62</f>
        <v>0</v>
      </c>
      <c r="R17" s="44">
        <f t="shared" si="38"/>
        <v>0</v>
      </c>
      <c r="S17" s="51">
        <f t="shared" si="38"/>
        <v>0</v>
      </c>
      <c r="T17" s="52">
        <f t="shared" si="38"/>
        <v>0</v>
      </c>
      <c r="U17" s="56">
        <f t="shared" si="38"/>
        <v>0</v>
      </c>
      <c r="V17" s="7">
        <f t="shared" si="38"/>
        <v>0</v>
      </c>
      <c r="W17" s="61"/>
    </row>
    <row r="18" spans="1:23" ht="15" thickBot="1">
      <c r="I18" s="61"/>
      <c r="P18" s="61"/>
      <c r="W18" s="61"/>
    </row>
    <row r="19" spans="1:23" ht="15" thickBot="1">
      <c r="B19" s="16" t="s">
        <v>9</v>
      </c>
      <c r="I19" s="61"/>
      <c r="P19" s="61"/>
      <c r="W19" s="61"/>
    </row>
    <row r="20" spans="1:23" ht="15" thickBot="1">
      <c r="B20" s="17" t="s">
        <v>5</v>
      </c>
      <c r="C20" s="21">
        <f t="shared" ref="C20" si="39">SUM(C21:C32)</f>
        <v>4582267804</v>
      </c>
      <c r="D20" s="22">
        <f t="shared" ref="D20" si="40">SUM(D21:D32)</f>
        <v>1145902.4910000002</v>
      </c>
      <c r="E20" s="25">
        <f t="shared" ref="E20" si="41">SUM(E21:E32)</f>
        <v>4179080259</v>
      </c>
      <c r="F20" s="26">
        <f t="shared" ref="F20" si="42">SUM(F21:F32)</f>
        <v>1072883.1649999998</v>
      </c>
      <c r="G20" s="33">
        <f t="shared" ref="G20" si="43">SUM(G21:G32)</f>
        <v>403187545</v>
      </c>
      <c r="H20" s="14">
        <f t="shared" ref="H20" si="44">SUM(H21:H32)</f>
        <v>73019.326000000001</v>
      </c>
      <c r="I20" s="61"/>
      <c r="J20" s="21">
        <f t="shared" ref="J20" si="45">SUM(J21:J32)</f>
        <v>3106361898</v>
      </c>
      <c r="K20" s="22">
        <f t="shared" ref="K20" si="46">SUM(K21:K32)</f>
        <v>442695.52299999999</v>
      </c>
      <c r="L20" s="25">
        <f t="shared" ref="L20" si="47">SUM(L21:L32)</f>
        <v>2758454284</v>
      </c>
      <c r="M20" s="26">
        <f t="shared" ref="M20" si="48">SUM(M21:M32)</f>
        <v>407299.86200000002</v>
      </c>
      <c r="N20" s="33">
        <f t="shared" ref="N20" si="49">SUM(N21:N32)</f>
        <v>347907614</v>
      </c>
      <c r="O20" s="14">
        <f t="shared" ref="O20" si="50">SUM(O21:O32)</f>
        <v>35395.660999999993</v>
      </c>
      <c r="P20" s="61"/>
      <c r="Q20" s="21">
        <f t="shared" ref="Q20" si="51">SUM(Q21:Q32)</f>
        <v>1475905906</v>
      </c>
      <c r="R20" s="22">
        <f t="shared" ref="R20" si="52">SUM(R21:R32)</f>
        <v>703206.96799999999</v>
      </c>
      <c r="S20" s="25">
        <f t="shared" ref="S20" si="53">SUM(S21:S32)</f>
        <v>1420625975</v>
      </c>
      <c r="T20" s="26">
        <f t="shared" ref="T20" si="54">SUM(T21:T32)</f>
        <v>665583.30300000007</v>
      </c>
      <c r="U20" s="33">
        <f t="shared" ref="U20" si="55">SUM(U21:U32)</f>
        <v>55279931</v>
      </c>
      <c r="V20" s="14">
        <f t="shared" ref="V20" si="56">SUM(V21:V32)</f>
        <v>37623.665000000001</v>
      </c>
      <c r="W20" s="61"/>
    </row>
    <row r="21" spans="1:23">
      <c r="A21" s="211">
        <v>1</v>
      </c>
      <c r="B21" s="18">
        <v>43101</v>
      </c>
      <c r="C21" s="23">
        <f>SUM(E21,G21)</f>
        <v>1273260439</v>
      </c>
      <c r="D21" s="24">
        <f>SUM(F21,H21)</f>
        <v>292132.03099999996</v>
      </c>
      <c r="E21" s="27">
        <f>SUMIF(Data!$B$6:$B$381,MONTH($B21),Data!C$6:C$381)</f>
        <v>1147271340</v>
      </c>
      <c r="F21" s="28">
        <f>SUMIF(Data!$B$6:$B$381,MONTH($B21),Data!D$6:D$381)</f>
        <v>274892.22499999998</v>
      </c>
      <c r="G21" s="34">
        <f>SUMIF(Data!$B$6:$B$381,MONTH($B21),Data!E$6:E$381)</f>
        <v>125989099</v>
      </c>
      <c r="H21" s="13">
        <f>SUMIF(Data!$B$6:$B$381,MONTH($B21),Data!F$6:F$381)</f>
        <v>17239.806</v>
      </c>
      <c r="I21" s="61">
        <v>1</v>
      </c>
      <c r="J21" s="23">
        <f>SUM(L21,N21)</f>
        <v>969157300</v>
      </c>
      <c r="K21" s="24">
        <f>SUM(M21,O21)</f>
        <v>143331.39300000001</v>
      </c>
      <c r="L21" s="27">
        <f>SUMIF(Data!$B$6:$B$381,MONTH($B21),Data!H$6:H$381)</f>
        <v>868466034</v>
      </c>
      <c r="M21" s="28">
        <f>SUMIF(Data!$B$6:$B$381,MONTH($B21),Data!I$6:I$381)</f>
        <v>134480.26200000002</v>
      </c>
      <c r="N21" s="34">
        <f>SUMIF(Data!$B$6:$B$381,MONTH($B21),Data!J$6:J$381)</f>
        <v>100691266</v>
      </c>
      <c r="O21" s="13">
        <f>SUMIF(Data!$B$6:$B$381,MONTH($B21),Data!K$6:K$381)</f>
        <v>8851.1309999999994</v>
      </c>
      <c r="P21" s="61">
        <v>1</v>
      </c>
      <c r="Q21" s="23">
        <f t="shared" ref="Q21:Q32" si="57">SUM(S21,U21)</f>
        <v>304103139</v>
      </c>
      <c r="R21" s="24">
        <f t="shared" ref="R21:R32" si="58">SUM(T21,V21)</f>
        <v>148800.63799999998</v>
      </c>
      <c r="S21" s="27">
        <f>SUMIF(Data!$B$6:$B$381,MONTH($B21),Data!M$6:M$381)</f>
        <v>278805306</v>
      </c>
      <c r="T21" s="28">
        <f>SUMIF(Data!$B$6:$B$381,MONTH($B21),Data!N$6:N$381)</f>
        <v>140411.96299999999</v>
      </c>
      <c r="U21" s="34">
        <f>SUMIF(Data!$B$6:$B$381,MONTH($B21),Data!O$6:O$381)</f>
        <v>25297833</v>
      </c>
      <c r="V21" s="13">
        <f>SUMIF(Data!$B$6:$B$381,MONTH($B21),Data!P$6:P$381)</f>
        <v>8388.6749999999993</v>
      </c>
      <c r="W21" s="61"/>
    </row>
    <row r="22" spans="1:23">
      <c r="A22" s="211">
        <v>2</v>
      </c>
      <c r="B22" s="19">
        <v>43132</v>
      </c>
      <c r="C22" s="23">
        <f t="shared" ref="C22:C32" si="59">SUM(E22,G22)</f>
        <v>1367622676</v>
      </c>
      <c r="D22" s="24">
        <f t="shared" ref="D22:D32" si="60">SUM(F22,H22)</f>
        <v>283964.44</v>
      </c>
      <c r="E22" s="29">
        <f>SUMIF(Data!$B$6:$B$381,MONTH($B22),Data!C$6:C$381)</f>
        <v>1266919294</v>
      </c>
      <c r="F22" s="30">
        <f>SUMIF(Data!$B$6:$B$381,MONTH($B22),Data!D$6:D$381)</f>
        <v>267740.78999999998</v>
      </c>
      <c r="G22" s="35">
        <f>SUMIF(Data!$B$6:$B$381,MONTH($B22),Data!E$6:E$381)</f>
        <v>100703382</v>
      </c>
      <c r="H22" s="11">
        <f>SUMIF(Data!$B$6:$B$381,MONTH($B22),Data!F$6:F$381)</f>
        <v>16223.649999999996</v>
      </c>
      <c r="I22" s="61">
        <v>2</v>
      </c>
      <c r="J22" s="23">
        <f t="shared" ref="J22:J32" si="61">SUM(L22,N22)</f>
        <v>942155753</v>
      </c>
      <c r="K22" s="24">
        <f t="shared" ref="K22:K32" si="62">SUM(M22,O22)</f>
        <v>122326.75999999997</v>
      </c>
      <c r="L22" s="29">
        <f>SUMIF(Data!$B$6:$B$381,MONTH($B22),Data!H$6:H$381)</f>
        <v>854430643</v>
      </c>
      <c r="M22" s="30">
        <f>SUMIF(Data!$B$6:$B$381,MONTH($B22),Data!I$6:I$381)</f>
        <v>114441.33999999997</v>
      </c>
      <c r="N22" s="35">
        <f>SUMIF(Data!$B$6:$B$381,MONTH($B22),Data!J$6:J$381)</f>
        <v>87725110</v>
      </c>
      <c r="O22" s="11">
        <f>SUMIF(Data!$B$6:$B$381,MONTH($B22),Data!K$6:K$381)</f>
        <v>7885.42</v>
      </c>
      <c r="P22" s="61">
        <v>2</v>
      </c>
      <c r="Q22" s="23">
        <f t="shared" si="57"/>
        <v>425466923</v>
      </c>
      <c r="R22" s="24">
        <f t="shared" si="58"/>
        <v>161637.68000000002</v>
      </c>
      <c r="S22" s="29">
        <f>SUMIF(Data!$B$6:$B$381,MONTH($B22),Data!M$6:M$381)</f>
        <v>412488651</v>
      </c>
      <c r="T22" s="30">
        <f>SUMIF(Data!$B$6:$B$381,MONTH($B22),Data!N$6:N$381)</f>
        <v>153299.45000000001</v>
      </c>
      <c r="U22" s="35">
        <f>SUMIF(Data!$B$6:$B$381,MONTH($B22),Data!O$6:O$381)</f>
        <v>12978272</v>
      </c>
      <c r="V22" s="11">
        <f>SUMIF(Data!$B$6:$B$381,MONTH($B22),Data!P$6:P$381)</f>
        <v>8338.2300000000014</v>
      </c>
      <c r="W22" s="61"/>
    </row>
    <row r="23" spans="1:23">
      <c r="A23" s="211">
        <v>3</v>
      </c>
      <c r="B23" s="19">
        <v>43160</v>
      </c>
      <c r="C23" s="23">
        <f t="shared" si="59"/>
        <v>1872201653</v>
      </c>
      <c r="D23" s="24">
        <f t="shared" si="60"/>
        <v>554333.43000000005</v>
      </c>
      <c r="E23" s="29">
        <f>SUMIF(Data!$B$6:$B$381,MONTH($B23),Data!C$6:C$381)</f>
        <v>1702385218</v>
      </c>
      <c r="F23" s="30">
        <f>SUMIF(Data!$B$6:$B$381,MONTH($B23),Data!D$6:D$381)</f>
        <v>516133.7</v>
      </c>
      <c r="G23" s="35">
        <f>SUMIF(Data!$B$6:$B$381,MONTH($B23),Data!E$6:E$381)</f>
        <v>169816435</v>
      </c>
      <c r="H23" s="11">
        <f>SUMIF(Data!$B$6:$B$381,MONTH($B23),Data!F$6:F$381)</f>
        <v>38199.730000000003</v>
      </c>
      <c r="I23" s="61">
        <v>3</v>
      </c>
      <c r="J23" s="23">
        <f t="shared" si="61"/>
        <v>1157986400</v>
      </c>
      <c r="K23" s="24">
        <f t="shared" si="62"/>
        <v>171989.69000000003</v>
      </c>
      <c r="L23" s="29">
        <f>SUMIF(Data!$B$6:$B$381,MONTH($B23),Data!H$6:H$381)</f>
        <v>1004359740</v>
      </c>
      <c r="M23" s="30">
        <f>SUMIF(Data!$B$6:$B$381,MONTH($B23),Data!I$6:I$381)</f>
        <v>153972.35000000003</v>
      </c>
      <c r="N23" s="35">
        <f>SUMIF(Data!$B$6:$B$381,MONTH($B23),Data!J$6:J$381)</f>
        <v>153626660</v>
      </c>
      <c r="O23" s="11">
        <f>SUMIF(Data!$B$6:$B$381,MONTH($B23),Data!K$6:K$381)</f>
        <v>18017.339999999997</v>
      </c>
      <c r="P23" s="61">
        <v>3</v>
      </c>
      <c r="Q23" s="23">
        <f t="shared" si="57"/>
        <v>714215253</v>
      </c>
      <c r="R23" s="24">
        <f t="shared" si="58"/>
        <v>382343.74</v>
      </c>
      <c r="S23" s="29">
        <f>SUMIF(Data!$B$6:$B$381,MONTH($B23),Data!M$6:M$381)</f>
        <v>698025478</v>
      </c>
      <c r="T23" s="30">
        <f>SUMIF(Data!$B$6:$B$381,MONTH($B23),Data!N$6:N$381)</f>
        <v>362161.35</v>
      </c>
      <c r="U23" s="35">
        <f>SUMIF(Data!$B$6:$B$381,MONTH($B23),Data!O$6:O$381)</f>
        <v>16189775</v>
      </c>
      <c r="V23" s="11">
        <f>SUMIF(Data!$B$6:$B$381,MONTH($B23),Data!P$6:P$381)</f>
        <v>20182.390000000003</v>
      </c>
      <c r="W23" s="61"/>
    </row>
    <row r="24" spans="1:23">
      <c r="A24" s="211">
        <v>4</v>
      </c>
      <c r="B24" s="19">
        <v>43191</v>
      </c>
      <c r="C24" s="23">
        <f t="shared" si="59"/>
        <v>69183036</v>
      </c>
      <c r="D24" s="24">
        <f t="shared" si="60"/>
        <v>15472.59</v>
      </c>
      <c r="E24" s="29">
        <f>SUMIF(Data!$B$6:$B$381,MONTH($B24),Data!C$6:C$381)</f>
        <v>62504407</v>
      </c>
      <c r="F24" s="30">
        <f>SUMIF(Data!$B$6:$B$381,MONTH($B24),Data!D$6:D$381)</f>
        <v>14116.45</v>
      </c>
      <c r="G24" s="35">
        <f>SUMIF(Data!$B$6:$B$381,MONTH($B24),Data!E$6:E$381)</f>
        <v>6678629</v>
      </c>
      <c r="H24" s="11">
        <f>SUMIF(Data!$B$6:$B$381,MONTH($B24),Data!F$6:F$381)</f>
        <v>1356.14</v>
      </c>
      <c r="I24" s="61">
        <v>4</v>
      </c>
      <c r="J24" s="23">
        <f t="shared" si="61"/>
        <v>37062445</v>
      </c>
      <c r="K24" s="24">
        <f t="shared" si="62"/>
        <v>5047.68</v>
      </c>
      <c r="L24" s="29">
        <f>SUMIF(Data!$B$6:$B$381,MONTH($B24),Data!H$6:H$381)</f>
        <v>31197867</v>
      </c>
      <c r="M24" s="30">
        <f>SUMIF(Data!$B$6:$B$381,MONTH($B24),Data!I$6:I$381)</f>
        <v>4405.91</v>
      </c>
      <c r="N24" s="35">
        <f>SUMIF(Data!$B$6:$B$381,MONTH($B24),Data!J$6:J$381)</f>
        <v>5864578</v>
      </c>
      <c r="O24" s="11">
        <f>SUMIF(Data!$B$6:$B$381,MONTH($B24),Data!K$6:K$381)</f>
        <v>641.77</v>
      </c>
      <c r="P24" s="61">
        <v>4</v>
      </c>
      <c r="Q24" s="23">
        <f t="shared" si="57"/>
        <v>32120591</v>
      </c>
      <c r="R24" s="24">
        <f t="shared" si="58"/>
        <v>10424.910000000002</v>
      </c>
      <c r="S24" s="29">
        <f>SUMIF(Data!$B$6:$B$381,MONTH($B24),Data!M$6:M$381)</f>
        <v>31306540</v>
      </c>
      <c r="T24" s="30">
        <f>SUMIF(Data!$B$6:$B$381,MONTH($B24),Data!N$6:N$381)</f>
        <v>9710.5400000000009</v>
      </c>
      <c r="U24" s="35">
        <f>SUMIF(Data!$B$6:$B$381,MONTH($B24),Data!O$6:O$381)</f>
        <v>814051</v>
      </c>
      <c r="V24" s="11">
        <f>SUMIF(Data!$B$6:$B$381,MONTH($B24),Data!P$6:P$381)</f>
        <v>714.37000000000012</v>
      </c>
      <c r="W24" s="61"/>
    </row>
    <row r="25" spans="1:23">
      <c r="A25" s="211">
        <v>5</v>
      </c>
      <c r="B25" s="19">
        <v>43221</v>
      </c>
      <c r="C25" s="23">
        <f t="shared" si="59"/>
        <v>0</v>
      </c>
      <c r="D25" s="24">
        <f t="shared" si="60"/>
        <v>0</v>
      </c>
      <c r="E25" s="29">
        <f>SUMIF(Data!$B$6:$B$381,MONTH($B25),Data!C$6:C$381)</f>
        <v>0</v>
      </c>
      <c r="F25" s="30">
        <f>SUMIF(Data!$B$6:$B$381,MONTH($B25),Data!D$6:D$381)</f>
        <v>0</v>
      </c>
      <c r="G25" s="35">
        <f>SUMIF(Data!$B$6:$B$381,MONTH($B25),Data!E$6:E$381)</f>
        <v>0</v>
      </c>
      <c r="H25" s="11">
        <f>SUMIF(Data!$B$6:$B$381,MONTH($B25),Data!F$6:F$381)</f>
        <v>0</v>
      </c>
      <c r="I25" s="61">
        <v>5</v>
      </c>
      <c r="J25" s="23">
        <f t="shared" si="61"/>
        <v>0</v>
      </c>
      <c r="K25" s="24">
        <f t="shared" si="62"/>
        <v>0</v>
      </c>
      <c r="L25" s="29">
        <f>SUMIF(Data!$B$6:$B$381,MONTH($B25),Data!H$6:H$381)</f>
        <v>0</v>
      </c>
      <c r="M25" s="30">
        <f>SUMIF(Data!$B$6:$B$381,MONTH($B25),Data!I$6:I$381)</f>
        <v>0</v>
      </c>
      <c r="N25" s="35">
        <f>SUMIF(Data!$B$6:$B$381,MONTH($B25),Data!J$6:J$381)</f>
        <v>0</v>
      </c>
      <c r="O25" s="11">
        <f>SUMIF(Data!$B$6:$B$381,MONTH($B25),Data!K$6:K$381)</f>
        <v>0</v>
      </c>
      <c r="P25" s="61">
        <v>5</v>
      </c>
      <c r="Q25" s="23">
        <f t="shared" si="57"/>
        <v>0</v>
      </c>
      <c r="R25" s="24">
        <f t="shared" si="58"/>
        <v>0</v>
      </c>
      <c r="S25" s="29">
        <f>SUMIF(Data!$B$6:$B$381,MONTH($B25),Data!M$6:M$381)</f>
        <v>0</v>
      </c>
      <c r="T25" s="30">
        <f>SUMIF(Data!$B$6:$B$381,MONTH($B25),Data!N$6:N$381)</f>
        <v>0</v>
      </c>
      <c r="U25" s="35">
        <f>SUMIF(Data!$B$6:$B$381,MONTH($B25),Data!O$6:O$381)</f>
        <v>0</v>
      </c>
      <c r="V25" s="11">
        <f>SUMIF(Data!$B$6:$B$381,MONTH($B25),Data!P$6:P$381)</f>
        <v>0</v>
      </c>
      <c r="W25" s="61"/>
    </row>
    <row r="26" spans="1:23">
      <c r="A26" s="211">
        <v>6</v>
      </c>
      <c r="B26" s="19">
        <v>43252</v>
      </c>
      <c r="C26" s="23">
        <f t="shared" si="59"/>
        <v>0</v>
      </c>
      <c r="D26" s="24">
        <f t="shared" si="60"/>
        <v>0</v>
      </c>
      <c r="E26" s="29">
        <f>SUMIF(Data!$B$6:$B$381,MONTH($B26),Data!C$6:C$381)</f>
        <v>0</v>
      </c>
      <c r="F26" s="30">
        <f>SUMIF(Data!$B$6:$B$381,MONTH($B26),Data!D$6:D$381)</f>
        <v>0</v>
      </c>
      <c r="G26" s="35">
        <f>SUMIF(Data!$B$6:$B$381,MONTH($B26),Data!E$6:E$381)</f>
        <v>0</v>
      </c>
      <c r="H26" s="11">
        <f>SUMIF(Data!$B$6:$B$381,MONTH($B26),Data!F$6:F$381)</f>
        <v>0</v>
      </c>
      <c r="I26" s="61">
        <v>6</v>
      </c>
      <c r="J26" s="23">
        <f t="shared" si="61"/>
        <v>0</v>
      </c>
      <c r="K26" s="24">
        <f t="shared" si="62"/>
        <v>0</v>
      </c>
      <c r="L26" s="29">
        <f>SUMIF(Data!$B$6:$B$381,MONTH($B26),Data!H$6:H$381)</f>
        <v>0</v>
      </c>
      <c r="M26" s="30">
        <f>SUMIF(Data!$B$6:$B$381,MONTH($B26),Data!I$6:I$381)</f>
        <v>0</v>
      </c>
      <c r="N26" s="35">
        <f>SUMIF(Data!$B$6:$B$381,MONTH($B26),Data!J$6:J$381)</f>
        <v>0</v>
      </c>
      <c r="O26" s="11">
        <f>SUMIF(Data!$B$6:$B$381,MONTH($B26),Data!K$6:K$381)</f>
        <v>0</v>
      </c>
      <c r="P26" s="61">
        <v>6</v>
      </c>
      <c r="Q26" s="23">
        <f t="shared" si="57"/>
        <v>0</v>
      </c>
      <c r="R26" s="24">
        <f t="shared" si="58"/>
        <v>0</v>
      </c>
      <c r="S26" s="29">
        <f>SUMIF(Data!$B$6:$B$381,MONTH($B26),Data!M$6:M$381)</f>
        <v>0</v>
      </c>
      <c r="T26" s="30">
        <f>SUMIF(Data!$B$6:$B$381,MONTH($B26),Data!N$6:N$381)</f>
        <v>0</v>
      </c>
      <c r="U26" s="35">
        <f>SUMIF(Data!$B$6:$B$381,MONTH($B26),Data!O$6:O$381)</f>
        <v>0</v>
      </c>
      <c r="V26" s="11">
        <f>SUMIF(Data!$B$6:$B$381,MONTH($B26),Data!P$6:P$381)</f>
        <v>0</v>
      </c>
      <c r="W26" s="61"/>
    </row>
    <row r="27" spans="1:23">
      <c r="A27" s="211">
        <v>7</v>
      </c>
      <c r="B27" s="19">
        <v>43282</v>
      </c>
      <c r="C27" s="23">
        <f t="shared" si="59"/>
        <v>0</v>
      </c>
      <c r="D27" s="24">
        <f t="shared" si="60"/>
        <v>0</v>
      </c>
      <c r="E27" s="29">
        <f>SUMIF(Data!$B$6:$B$381,MONTH($B27),Data!C$6:C$381)</f>
        <v>0</v>
      </c>
      <c r="F27" s="30">
        <f>SUMIF(Data!$B$6:$B$381,MONTH($B27),Data!D$6:D$381)</f>
        <v>0</v>
      </c>
      <c r="G27" s="35">
        <f>SUMIF(Data!$B$6:$B$381,MONTH($B27),Data!E$6:E$381)</f>
        <v>0</v>
      </c>
      <c r="H27" s="11">
        <f>SUMIF(Data!$B$6:$B$381,MONTH($B27),Data!F$6:F$381)</f>
        <v>0</v>
      </c>
      <c r="I27" s="61">
        <v>7</v>
      </c>
      <c r="J27" s="23">
        <f t="shared" si="61"/>
        <v>0</v>
      </c>
      <c r="K27" s="24">
        <f t="shared" si="62"/>
        <v>0</v>
      </c>
      <c r="L27" s="29">
        <f>SUMIF(Data!$B$6:$B$381,MONTH($B27),Data!H$6:H$381)</f>
        <v>0</v>
      </c>
      <c r="M27" s="30">
        <f>SUMIF(Data!$B$6:$B$381,MONTH($B27),Data!I$6:I$381)</f>
        <v>0</v>
      </c>
      <c r="N27" s="35">
        <f>SUMIF(Data!$B$6:$B$381,MONTH($B27),Data!J$6:J$381)</f>
        <v>0</v>
      </c>
      <c r="O27" s="11">
        <f>SUMIF(Data!$B$6:$B$381,MONTH($B27),Data!K$6:K$381)</f>
        <v>0</v>
      </c>
      <c r="P27" s="61">
        <v>7</v>
      </c>
      <c r="Q27" s="23">
        <f t="shared" si="57"/>
        <v>0</v>
      </c>
      <c r="R27" s="24">
        <f t="shared" si="58"/>
        <v>0</v>
      </c>
      <c r="S27" s="29">
        <f>SUMIF(Data!$B$6:$B$381,MONTH($B27),Data!M$6:M$381)</f>
        <v>0</v>
      </c>
      <c r="T27" s="30">
        <f>SUMIF(Data!$B$6:$B$381,MONTH($B27),Data!N$6:N$381)</f>
        <v>0</v>
      </c>
      <c r="U27" s="35">
        <f>SUMIF(Data!$B$6:$B$381,MONTH($B27),Data!O$6:O$381)</f>
        <v>0</v>
      </c>
      <c r="V27" s="11">
        <f>SUMIF(Data!$B$6:$B$381,MONTH($B27),Data!P$6:P$381)</f>
        <v>0</v>
      </c>
      <c r="W27" s="61"/>
    </row>
    <row r="28" spans="1:23">
      <c r="A28" s="211">
        <v>8</v>
      </c>
      <c r="B28" s="19">
        <v>43313</v>
      </c>
      <c r="C28" s="23">
        <f t="shared" si="59"/>
        <v>0</v>
      </c>
      <c r="D28" s="24">
        <f t="shared" si="60"/>
        <v>0</v>
      </c>
      <c r="E28" s="29">
        <f>SUMIF(Data!$B$6:$B$381,MONTH($B28),Data!C$6:C$381)</f>
        <v>0</v>
      </c>
      <c r="F28" s="30">
        <f>SUMIF(Data!$B$6:$B$381,MONTH($B28),Data!D$6:D$381)</f>
        <v>0</v>
      </c>
      <c r="G28" s="35">
        <f>SUMIF(Data!$B$6:$B$381,MONTH($B28),Data!E$6:E$381)</f>
        <v>0</v>
      </c>
      <c r="H28" s="11">
        <f>SUMIF(Data!$B$6:$B$381,MONTH($B28),Data!F$6:F$381)</f>
        <v>0</v>
      </c>
      <c r="I28" s="61">
        <v>8</v>
      </c>
      <c r="J28" s="23">
        <f t="shared" si="61"/>
        <v>0</v>
      </c>
      <c r="K28" s="24">
        <f t="shared" si="62"/>
        <v>0</v>
      </c>
      <c r="L28" s="29">
        <f>SUMIF(Data!$B$6:$B$381,MONTH($B28),Data!H$6:H$381)</f>
        <v>0</v>
      </c>
      <c r="M28" s="30">
        <f>SUMIF(Data!$B$6:$B$381,MONTH($B28),Data!I$6:I$381)</f>
        <v>0</v>
      </c>
      <c r="N28" s="35">
        <f>SUMIF(Data!$B$6:$B$381,MONTH($B28),Data!J$6:J$381)</f>
        <v>0</v>
      </c>
      <c r="O28" s="11">
        <f>SUMIF(Data!$B$6:$B$381,MONTH($B28),Data!K$6:K$381)</f>
        <v>0</v>
      </c>
      <c r="P28" s="61">
        <v>8</v>
      </c>
      <c r="Q28" s="23">
        <f t="shared" si="57"/>
        <v>0</v>
      </c>
      <c r="R28" s="24">
        <f t="shared" si="58"/>
        <v>0</v>
      </c>
      <c r="S28" s="29">
        <f>SUMIF(Data!$B$6:$B$381,MONTH($B28),Data!M$6:M$381)</f>
        <v>0</v>
      </c>
      <c r="T28" s="30">
        <f>SUMIF(Data!$B$6:$B$381,MONTH($B28),Data!N$6:N$381)</f>
        <v>0</v>
      </c>
      <c r="U28" s="35">
        <f>SUMIF(Data!$B$6:$B$381,MONTH($B28),Data!O$6:O$381)</f>
        <v>0</v>
      </c>
      <c r="V28" s="11">
        <f>SUMIF(Data!$B$6:$B$381,MONTH($B28),Data!P$6:P$381)</f>
        <v>0</v>
      </c>
      <c r="W28" s="61"/>
    </row>
    <row r="29" spans="1:23">
      <c r="A29" s="211">
        <v>9</v>
      </c>
      <c r="B29" s="19">
        <v>43344</v>
      </c>
      <c r="C29" s="23">
        <f t="shared" si="59"/>
        <v>0</v>
      </c>
      <c r="D29" s="24">
        <f t="shared" si="60"/>
        <v>0</v>
      </c>
      <c r="E29" s="29">
        <f>SUMIF(Data!$B$6:$B$381,MONTH($B29),Data!C$6:C$381)</f>
        <v>0</v>
      </c>
      <c r="F29" s="30">
        <f>SUMIF(Data!$B$6:$B$381,MONTH($B29),Data!D$6:D$381)</f>
        <v>0</v>
      </c>
      <c r="G29" s="35">
        <f>SUMIF(Data!$B$6:$B$381,MONTH($B29),Data!E$6:E$381)</f>
        <v>0</v>
      </c>
      <c r="H29" s="11">
        <f>SUMIF(Data!$B$6:$B$381,MONTH($B29),Data!F$6:F$381)</f>
        <v>0</v>
      </c>
      <c r="I29" s="61">
        <v>9</v>
      </c>
      <c r="J29" s="23">
        <f t="shared" si="61"/>
        <v>0</v>
      </c>
      <c r="K29" s="24">
        <f t="shared" si="62"/>
        <v>0</v>
      </c>
      <c r="L29" s="29">
        <f>SUMIF(Data!$B$6:$B$381,MONTH($B29),Data!H$6:H$381)</f>
        <v>0</v>
      </c>
      <c r="M29" s="30">
        <f>SUMIF(Data!$B$6:$B$381,MONTH($B29),Data!I$6:I$381)</f>
        <v>0</v>
      </c>
      <c r="N29" s="35">
        <f>SUMIF(Data!$B$6:$B$381,MONTH($B29),Data!J$6:J$381)</f>
        <v>0</v>
      </c>
      <c r="O29" s="11">
        <f>SUMIF(Data!$B$6:$B$381,MONTH($B29),Data!K$6:K$381)</f>
        <v>0</v>
      </c>
      <c r="P29" s="61">
        <v>9</v>
      </c>
      <c r="Q29" s="23">
        <f t="shared" si="57"/>
        <v>0</v>
      </c>
      <c r="R29" s="24">
        <f t="shared" si="58"/>
        <v>0</v>
      </c>
      <c r="S29" s="29">
        <f>SUMIF(Data!$B$6:$B$381,MONTH($B29),Data!M$6:M$381)</f>
        <v>0</v>
      </c>
      <c r="T29" s="30">
        <f>SUMIF(Data!$B$6:$B$381,MONTH($B29),Data!N$6:N$381)</f>
        <v>0</v>
      </c>
      <c r="U29" s="35">
        <f>SUMIF(Data!$B$6:$B$381,MONTH($B29),Data!O$6:O$381)</f>
        <v>0</v>
      </c>
      <c r="V29" s="11">
        <f>SUMIF(Data!$B$6:$B$381,MONTH($B29),Data!P$6:P$381)</f>
        <v>0</v>
      </c>
      <c r="W29" s="61"/>
    </row>
    <row r="30" spans="1:23">
      <c r="A30" s="211">
        <v>10</v>
      </c>
      <c r="B30" s="19">
        <v>43374</v>
      </c>
      <c r="C30" s="23">
        <f t="shared" si="59"/>
        <v>0</v>
      </c>
      <c r="D30" s="24">
        <f t="shared" si="60"/>
        <v>0</v>
      </c>
      <c r="E30" s="29">
        <f>SUMIF(Data!$B$6:$B$381,MONTH($B30),Data!C$6:C$381)</f>
        <v>0</v>
      </c>
      <c r="F30" s="30">
        <f>SUMIF(Data!$B$6:$B$381,MONTH($B30),Data!D$6:D$381)</f>
        <v>0</v>
      </c>
      <c r="G30" s="35">
        <f>SUMIF(Data!$B$6:$B$381,MONTH($B30),Data!E$6:E$381)</f>
        <v>0</v>
      </c>
      <c r="H30" s="11">
        <f>SUMIF(Data!$B$6:$B$381,MONTH($B30),Data!F$6:F$381)</f>
        <v>0</v>
      </c>
      <c r="I30" s="61">
        <v>10</v>
      </c>
      <c r="J30" s="23">
        <f t="shared" si="61"/>
        <v>0</v>
      </c>
      <c r="K30" s="24">
        <f t="shared" si="62"/>
        <v>0</v>
      </c>
      <c r="L30" s="29">
        <f>SUMIF(Data!$B$6:$B$381,MONTH($B30),Data!H$6:H$381)</f>
        <v>0</v>
      </c>
      <c r="M30" s="30">
        <f>SUMIF(Data!$B$6:$B$381,MONTH($B30),Data!I$6:I$381)</f>
        <v>0</v>
      </c>
      <c r="N30" s="35">
        <f>SUMIF(Data!$B$6:$B$381,MONTH($B30),Data!J$6:J$381)</f>
        <v>0</v>
      </c>
      <c r="O30" s="11">
        <f>SUMIF(Data!$B$6:$B$381,MONTH($B30),Data!K$6:K$381)</f>
        <v>0</v>
      </c>
      <c r="P30" s="61">
        <v>10</v>
      </c>
      <c r="Q30" s="23">
        <f t="shared" si="57"/>
        <v>0</v>
      </c>
      <c r="R30" s="24">
        <f t="shared" si="58"/>
        <v>0</v>
      </c>
      <c r="S30" s="29">
        <f>SUMIF(Data!$B$6:$B$381,MONTH($B30),Data!M$6:M$381)</f>
        <v>0</v>
      </c>
      <c r="T30" s="30">
        <f>SUMIF(Data!$B$6:$B$381,MONTH($B30),Data!N$6:N$381)</f>
        <v>0</v>
      </c>
      <c r="U30" s="35">
        <f>SUMIF(Data!$B$6:$B$381,MONTH($B30),Data!O$6:O$381)</f>
        <v>0</v>
      </c>
      <c r="V30" s="11">
        <f>SUMIF(Data!$B$6:$B$381,MONTH($B30),Data!P$6:P$381)</f>
        <v>0</v>
      </c>
      <c r="W30" s="61"/>
    </row>
    <row r="31" spans="1:23">
      <c r="A31" s="211">
        <v>11</v>
      </c>
      <c r="B31" s="19">
        <v>43405</v>
      </c>
      <c r="C31" s="23">
        <f t="shared" si="59"/>
        <v>0</v>
      </c>
      <c r="D31" s="24">
        <f t="shared" si="60"/>
        <v>0</v>
      </c>
      <c r="E31" s="29">
        <f>SUMIF(Data!$B$6:$B$381,MONTH($B31),Data!C$6:C$381)</f>
        <v>0</v>
      </c>
      <c r="F31" s="30">
        <f>SUMIF(Data!$B$6:$B$381,MONTH($B31),Data!D$6:D$381)</f>
        <v>0</v>
      </c>
      <c r="G31" s="35">
        <f>SUMIF(Data!$B$6:$B$381,MONTH($B31),Data!E$6:E$381)</f>
        <v>0</v>
      </c>
      <c r="H31" s="11">
        <f>SUMIF(Data!$B$6:$B$381,MONTH($B31),Data!F$6:F$381)</f>
        <v>0</v>
      </c>
      <c r="I31" s="61">
        <v>11</v>
      </c>
      <c r="J31" s="23">
        <f t="shared" si="61"/>
        <v>0</v>
      </c>
      <c r="K31" s="24">
        <f t="shared" si="62"/>
        <v>0</v>
      </c>
      <c r="L31" s="29">
        <f>SUMIF(Data!$B$6:$B$381,MONTH($B31),Data!H$6:H$381)</f>
        <v>0</v>
      </c>
      <c r="M31" s="30">
        <f>SUMIF(Data!$B$6:$B$381,MONTH($B31),Data!I$6:I$381)</f>
        <v>0</v>
      </c>
      <c r="N31" s="35">
        <f>SUMIF(Data!$B$6:$B$381,MONTH($B31),Data!J$6:J$381)</f>
        <v>0</v>
      </c>
      <c r="O31" s="11">
        <f>SUMIF(Data!$B$6:$B$381,MONTH($B31),Data!K$6:K$381)</f>
        <v>0</v>
      </c>
      <c r="P31" s="61">
        <v>11</v>
      </c>
      <c r="Q31" s="23">
        <f t="shared" si="57"/>
        <v>0</v>
      </c>
      <c r="R31" s="24">
        <f t="shared" si="58"/>
        <v>0</v>
      </c>
      <c r="S31" s="29">
        <f>SUMIF(Data!$B$6:$B$381,MONTH($B31),Data!M$6:M$381)</f>
        <v>0</v>
      </c>
      <c r="T31" s="30">
        <f>SUMIF(Data!$B$6:$B$381,MONTH($B31),Data!N$6:N$381)</f>
        <v>0</v>
      </c>
      <c r="U31" s="35">
        <f>SUMIF(Data!$B$6:$B$381,MONTH($B31),Data!O$6:O$381)</f>
        <v>0</v>
      </c>
      <c r="V31" s="11">
        <f>SUMIF(Data!$B$6:$B$381,MONTH($B31),Data!P$6:P$381)</f>
        <v>0</v>
      </c>
      <c r="W31" s="61"/>
    </row>
    <row r="32" spans="1:23" ht="15" thickBot="1">
      <c r="A32" s="211">
        <v>12</v>
      </c>
      <c r="B32" s="20">
        <v>43435</v>
      </c>
      <c r="C32" s="23">
        <f t="shared" si="59"/>
        <v>0</v>
      </c>
      <c r="D32" s="24">
        <f t="shared" si="60"/>
        <v>0</v>
      </c>
      <c r="E32" s="31">
        <f>SUMIF(Data!$B$6:$B$381,MONTH($B32),Data!C$6:C$381)</f>
        <v>0</v>
      </c>
      <c r="F32" s="32">
        <f>SUMIF(Data!$B$6:$B$381,MONTH($B32),Data!D$6:D$381)</f>
        <v>0</v>
      </c>
      <c r="G32" s="36">
        <f>SUMIF(Data!$B$6:$B$381,MONTH($B32),Data!E$6:E$381)</f>
        <v>0</v>
      </c>
      <c r="H32" s="12">
        <f>SUMIF(Data!$B$6:$B$381,MONTH($B32),Data!F$6:F$381)</f>
        <v>0</v>
      </c>
      <c r="I32" s="61">
        <v>12</v>
      </c>
      <c r="J32" s="23">
        <f t="shared" si="61"/>
        <v>0</v>
      </c>
      <c r="K32" s="24">
        <f t="shared" si="62"/>
        <v>0</v>
      </c>
      <c r="L32" s="31">
        <f>SUMIF(Data!$B$6:$B$381,MONTH($B32),Data!H$6:H$381)</f>
        <v>0</v>
      </c>
      <c r="M32" s="32">
        <f>SUMIF(Data!$B$6:$B$381,MONTH($B32),Data!I$6:I$381)</f>
        <v>0</v>
      </c>
      <c r="N32" s="36">
        <f>SUMIF(Data!$B$6:$B$381,MONTH($B32),Data!J$6:J$381)</f>
        <v>0</v>
      </c>
      <c r="O32" s="12">
        <f>SUMIF(Data!$B$6:$B$381,MONTH($B32),Data!K$6:K$381)</f>
        <v>0</v>
      </c>
      <c r="P32" s="61">
        <v>12</v>
      </c>
      <c r="Q32" s="23">
        <f t="shared" si="57"/>
        <v>0</v>
      </c>
      <c r="R32" s="24">
        <f t="shared" si="58"/>
        <v>0</v>
      </c>
      <c r="S32" s="31">
        <f>SUMIF(Data!$B$6:$B$381,MONTH($B32),Data!M$6:M$381)</f>
        <v>0</v>
      </c>
      <c r="T32" s="32">
        <f>SUMIF(Data!$B$6:$B$381,MONTH($B32),Data!N$6:N$381)</f>
        <v>0</v>
      </c>
      <c r="U32" s="36">
        <f>SUMIF(Data!$B$6:$B$381,MONTH($B32),Data!O$6:O$381)</f>
        <v>0</v>
      </c>
      <c r="V32" s="12">
        <f>SUMIF(Data!$B$6:$B$381,MONTH($B32),Data!P$6:P$381)</f>
        <v>0</v>
      </c>
      <c r="W32" s="61"/>
    </row>
    <row r="33" spans="1:23" ht="15" thickBot="1">
      <c r="I33" s="61"/>
      <c r="P33" s="61"/>
      <c r="W33" s="61"/>
    </row>
    <row r="34" spans="1:23" ht="15" thickBot="1">
      <c r="B34" s="16" t="s">
        <v>79</v>
      </c>
      <c r="I34" s="61"/>
      <c r="P34" s="61"/>
      <c r="W34" s="61"/>
    </row>
    <row r="35" spans="1:23" ht="15" thickBot="1">
      <c r="B35" s="17" t="s">
        <v>5</v>
      </c>
      <c r="C35" s="21">
        <f t="shared" ref="C35:D35" si="63">SUM(C36:C47)</f>
        <v>-16542732196</v>
      </c>
      <c r="D35" s="22">
        <f t="shared" si="63"/>
        <v>-4402470.2557026464</v>
      </c>
      <c r="E35" s="25">
        <f t="shared" ref="E35:H35" si="64">SUM(E36:E47)</f>
        <v>-15695919741</v>
      </c>
      <c r="F35" s="26">
        <f t="shared" si="64"/>
        <v>-4266238.167640632</v>
      </c>
      <c r="G35" s="33">
        <f t="shared" si="64"/>
        <v>-846812455</v>
      </c>
      <c r="H35" s="14">
        <f t="shared" si="64"/>
        <v>-136232.08806201431</v>
      </c>
      <c r="I35" s="61"/>
      <c r="J35" s="21">
        <f t="shared" ref="J35:K35" si="65">SUM(J36:J47)</f>
        <v>-16185513102.000002</v>
      </c>
      <c r="K35" s="22">
        <f t="shared" si="65"/>
        <v>-1753369.4288179949</v>
      </c>
      <c r="L35" s="25">
        <f t="shared" ref="L35:O35" si="66">SUM(L36:L47)</f>
        <v>-15427170716</v>
      </c>
      <c r="M35" s="26">
        <f t="shared" si="66"/>
        <v>-1701402.7342921183</v>
      </c>
      <c r="N35" s="33">
        <f t="shared" si="66"/>
        <v>-758342386.00000012</v>
      </c>
      <c r="O35" s="14">
        <f t="shared" si="66"/>
        <v>-51966.69452587633</v>
      </c>
      <c r="P35" s="61"/>
      <c r="Q35" s="21">
        <f t="shared" ref="Q35:R35" si="67">SUM(Q36:Q47)</f>
        <v>-357219093.99999893</v>
      </c>
      <c r="R35" s="22">
        <f t="shared" si="67"/>
        <v>-2649100.826884652</v>
      </c>
      <c r="S35" s="25">
        <f t="shared" ref="S35:V35" si="68">SUM(S36:S47)</f>
        <v>-268749024.99999905</v>
      </c>
      <c r="T35" s="26">
        <f t="shared" si="68"/>
        <v>-2564835.4333485141</v>
      </c>
      <c r="U35" s="33">
        <f t="shared" si="68"/>
        <v>-88470068.99999997</v>
      </c>
      <c r="V35" s="14">
        <f t="shared" si="68"/>
        <v>-84265.393536137955</v>
      </c>
      <c r="W35" s="61"/>
    </row>
    <row r="36" spans="1:23">
      <c r="A36" s="211">
        <v>1</v>
      </c>
      <c r="B36" s="18">
        <v>43101</v>
      </c>
      <c r="C36" s="23">
        <f>SUM(E36,G36)</f>
        <v>-102097139.92787132</v>
      </c>
      <c r="D36" s="24">
        <f>SUM(F36,H36)</f>
        <v>-69098.572923992193</v>
      </c>
      <c r="E36" s="27">
        <f t="shared" ref="E36:H47" si="69">E21-E51</f>
        <v>-146704133.66586709</v>
      </c>
      <c r="F36" s="28">
        <f t="shared" si="69"/>
        <v>-72714.922439657734</v>
      </c>
      <c r="G36" s="34">
        <f t="shared" si="69"/>
        <v>44606993.737995774</v>
      </c>
      <c r="H36" s="13">
        <f t="shared" si="69"/>
        <v>3616.3495156655372</v>
      </c>
      <c r="I36" s="61"/>
      <c r="J36" s="23">
        <f>SUM(L36,N36)</f>
        <v>-286853421.56114227</v>
      </c>
      <c r="K36" s="24">
        <f>SUM(M36,O36)</f>
        <v>355.08174315978431</v>
      </c>
      <c r="L36" s="27">
        <f t="shared" ref="L36:O36" si="70">L21-L51</f>
        <v>-315521524.4042685</v>
      </c>
      <c r="M36" s="28">
        <f t="shared" si="70"/>
        <v>-2808.2633261654119</v>
      </c>
      <c r="N36" s="34">
        <f t="shared" si="70"/>
        <v>28668102.843126252</v>
      </c>
      <c r="O36" s="13">
        <f t="shared" si="70"/>
        <v>3163.3450693251962</v>
      </c>
      <c r="P36" s="61"/>
      <c r="Q36" s="23">
        <f t="shared" ref="Q36:Q47" si="71">SUM(S36,U36)</f>
        <v>184756281.63327092</v>
      </c>
      <c r="R36" s="24">
        <f t="shared" ref="R36:R47" si="72">SUM(T36,V36)</f>
        <v>-69453.654667151946</v>
      </c>
      <c r="S36" s="27">
        <f t="shared" ref="S36:V36" si="73">S21-S51</f>
        <v>168817390.73840141</v>
      </c>
      <c r="T36" s="28">
        <f t="shared" si="73"/>
        <v>-69906.659113492293</v>
      </c>
      <c r="U36" s="34">
        <f t="shared" si="73"/>
        <v>15938890.894869521</v>
      </c>
      <c r="V36" s="13">
        <f t="shared" si="73"/>
        <v>453.0044463403392</v>
      </c>
      <c r="W36" s="61"/>
    </row>
    <row r="37" spans="1:23">
      <c r="A37" s="211">
        <v>2</v>
      </c>
      <c r="B37" s="19">
        <v>43132</v>
      </c>
      <c r="C37" s="23">
        <f t="shared" ref="C37:C47" si="74">SUM(E37,G37)</f>
        <v>140104239.27080077</v>
      </c>
      <c r="D37" s="24">
        <f t="shared" ref="D37:D47" si="75">SUM(F37,H37)</f>
        <v>-38436.972564417774</v>
      </c>
      <c r="E37" s="29">
        <f t="shared" si="69"/>
        <v>112035084.29619718</v>
      </c>
      <c r="F37" s="30">
        <f t="shared" si="69"/>
        <v>-42501.570792925311</v>
      </c>
      <c r="G37" s="35">
        <f t="shared" si="69"/>
        <v>28069154.974603608</v>
      </c>
      <c r="H37" s="11">
        <f t="shared" si="69"/>
        <v>4064.5982285075388</v>
      </c>
      <c r="I37" s="63"/>
      <c r="J37" s="23">
        <f t="shared" ref="J37:J47" si="76">SUM(L37,N37)</f>
        <v>-178844589.7964555</v>
      </c>
      <c r="K37" s="24">
        <f t="shared" ref="K37:K47" si="77">SUM(M37,O37)</f>
        <v>-5280.8242182916083</v>
      </c>
      <c r="L37" s="29">
        <f t="shared" ref="L37:O37" si="78">L22-L52</f>
        <v>-202288408.87897968</v>
      </c>
      <c r="M37" s="30">
        <f t="shared" si="78"/>
        <v>-8089.8464864996931</v>
      </c>
      <c r="N37" s="35">
        <f t="shared" si="78"/>
        <v>23443819.082524195</v>
      </c>
      <c r="O37" s="11">
        <f t="shared" si="78"/>
        <v>2809.0222682080848</v>
      </c>
      <c r="P37" s="63"/>
      <c r="Q37" s="23">
        <f t="shared" si="71"/>
        <v>318948829.06725627</v>
      </c>
      <c r="R37" s="24">
        <f t="shared" si="72"/>
        <v>-33156.148346126145</v>
      </c>
      <c r="S37" s="29">
        <f t="shared" ref="S37:V37" si="79">S22-S52</f>
        <v>314323493.17517686</v>
      </c>
      <c r="T37" s="30">
        <f t="shared" si="79"/>
        <v>-34411.724306425604</v>
      </c>
      <c r="U37" s="35">
        <f t="shared" si="79"/>
        <v>4625335.8920794129</v>
      </c>
      <c r="V37" s="11">
        <f t="shared" si="79"/>
        <v>1255.5759602994594</v>
      </c>
      <c r="W37" s="63"/>
    </row>
    <row r="38" spans="1:23">
      <c r="A38" s="211">
        <v>3</v>
      </c>
      <c r="B38" s="19">
        <v>43160</v>
      </c>
      <c r="C38" s="23">
        <f t="shared" si="74"/>
        <v>357191066.40952587</v>
      </c>
      <c r="D38" s="24">
        <f t="shared" si="75"/>
        <v>156423.68090629217</v>
      </c>
      <c r="E38" s="29">
        <f t="shared" si="69"/>
        <v>277020228.24919891</v>
      </c>
      <c r="F38" s="30">
        <f t="shared" si="69"/>
        <v>133230.72522880003</v>
      </c>
      <c r="G38" s="35">
        <f t="shared" si="69"/>
        <v>80170838.160326973</v>
      </c>
      <c r="H38" s="11">
        <f t="shared" si="69"/>
        <v>23192.955677492148</v>
      </c>
      <c r="I38" s="61"/>
      <c r="J38" s="23">
        <f t="shared" si="76"/>
        <v>-225558918.82509369</v>
      </c>
      <c r="K38" s="24">
        <f t="shared" si="77"/>
        <v>14495.647356470468</v>
      </c>
      <c r="L38" s="29">
        <f t="shared" ref="L38:O38" si="80">L23-L53</f>
        <v>-299849225.62198305</v>
      </c>
      <c r="M38" s="30">
        <f t="shared" si="80"/>
        <v>2743.6277584199852</v>
      </c>
      <c r="N38" s="35">
        <f t="shared" si="80"/>
        <v>74290306.796889365</v>
      </c>
      <c r="O38" s="11">
        <f t="shared" si="80"/>
        <v>11752.019598050483</v>
      </c>
      <c r="P38" s="61"/>
      <c r="Q38" s="23">
        <f t="shared" si="71"/>
        <v>582749985.23461962</v>
      </c>
      <c r="R38" s="24">
        <f t="shared" si="72"/>
        <v>141928.0335498217</v>
      </c>
      <c r="S38" s="29">
        <f t="shared" ref="S38:V38" si="81">S23-S53</f>
        <v>576869453.87118196</v>
      </c>
      <c r="T38" s="30">
        <f t="shared" si="81"/>
        <v>130487.09747038005</v>
      </c>
      <c r="U38" s="35">
        <f t="shared" si="81"/>
        <v>5880531.3634376079</v>
      </c>
      <c r="V38" s="11">
        <f t="shared" si="81"/>
        <v>11440.936079441661</v>
      </c>
      <c r="W38" s="61"/>
    </row>
    <row r="39" spans="1:23">
      <c r="A39" s="211">
        <v>4</v>
      </c>
      <c r="B39" s="19">
        <v>43191</v>
      </c>
      <c r="C39" s="23">
        <f t="shared" si="74"/>
        <v>-1521579912.234571</v>
      </c>
      <c r="D39" s="24">
        <f t="shared" si="75"/>
        <v>-402333.12779640465</v>
      </c>
      <c r="E39" s="29">
        <f t="shared" si="69"/>
        <v>-1434130556.1319337</v>
      </c>
      <c r="F39" s="30">
        <f t="shared" si="69"/>
        <v>-387932.13660797657</v>
      </c>
      <c r="G39" s="35">
        <f t="shared" si="69"/>
        <v>-87449356.102637336</v>
      </c>
      <c r="H39" s="11">
        <f t="shared" si="69"/>
        <v>-14400.991188428063</v>
      </c>
      <c r="I39" s="61"/>
      <c r="J39" s="23">
        <f t="shared" si="76"/>
        <v>-1415661813.0815535</v>
      </c>
      <c r="K39" s="24">
        <f t="shared" si="77"/>
        <v>-160321.25525531857</v>
      </c>
      <c r="L39" s="29">
        <f t="shared" ref="L39:O39" si="82">L24-L54</f>
        <v>-1338223124.2657194</v>
      </c>
      <c r="M39" s="30">
        <f t="shared" si="82"/>
        <v>-154384.43125574177</v>
      </c>
      <c r="N39" s="35">
        <f t="shared" si="82"/>
        <v>-77438688.815834045</v>
      </c>
      <c r="O39" s="11">
        <f t="shared" si="82"/>
        <v>-5936.8239995767944</v>
      </c>
      <c r="P39" s="61"/>
      <c r="Q39" s="23">
        <f t="shared" si="71"/>
        <v>-105918099.15301757</v>
      </c>
      <c r="R39" s="24">
        <f t="shared" si="72"/>
        <v>-242011.87254108608</v>
      </c>
      <c r="S39" s="29">
        <f t="shared" ref="S39:V39" si="83">S24-S54</f>
        <v>-95907431.866214275</v>
      </c>
      <c r="T39" s="30">
        <f t="shared" si="83"/>
        <v>-233547.7053522348</v>
      </c>
      <c r="U39" s="35">
        <f t="shared" si="83"/>
        <v>-10010667.28680329</v>
      </c>
      <c r="V39" s="11">
        <f t="shared" si="83"/>
        <v>-8464.1671888512665</v>
      </c>
      <c r="W39" s="61"/>
    </row>
    <row r="40" spans="1:23">
      <c r="A40" s="211">
        <v>5</v>
      </c>
      <c r="B40" s="19">
        <v>43221</v>
      </c>
      <c r="C40" s="23">
        <f t="shared" si="74"/>
        <v>-1723389735.0307488</v>
      </c>
      <c r="D40" s="24">
        <f t="shared" si="75"/>
        <v>-452639.4621439859</v>
      </c>
      <c r="E40" s="29">
        <f t="shared" si="69"/>
        <v>-1621414011.0644324</v>
      </c>
      <c r="F40" s="30">
        <f t="shared" si="69"/>
        <v>-435568.61059202644</v>
      </c>
      <c r="G40" s="35">
        <f t="shared" si="69"/>
        <v>-101975723.96631651</v>
      </c>
      <c r="H40" s="11">
        <f t="shared" si="69"/>
        <v>-17070.851551959495</v>
      </c>
      <c r="I40" s="61"/>
      <c r="J40" s="23">
        <f t="shared" si="76"/>
        <v>-1573842335.8341458</v>
      </c>
      <c r="K40" s="24">
        <f t="shared" si="77"/>
        <v>-179156.2506709552</v>
      </c>
      <c r="L40" s="29">
        <f t="shared" ref="L40:O40" si="84">L25-L55</f>
        <v>-1483593820.1239557</v>
      </c>
      <c r="M40" s="30">
        <f t="shared" si="84"/>
        <v>-172029.17910923203</v>
      </c>
      <c r="N40" s="35">
        <f t="shared" si="84"/>
        <v>-90248515.710190102</v>
      </c>
      <c r="O40" s="11">
        <f t="shared" si="84"/>
        <v>-7127.0715617231754</v>
      </c>
      <c r="P40" s="61"/>
      <c r="Q40" s="23">
        <f t="shared" si="71"/>
        <v>-149547399.19660306</v>
      </c>
      <c r="R40" s="24">
        <f t="shared" si="72"/>
        <v>-273483.21147303074</v>
      </c>
      <c r="S40" s="29">
        <f t="shared" ref="S40:V40" si="85">S25-S55</f>
        <v>-137820190.94047666</v>
      </c>
      <c r="T40" s="30">
        <f t="shared" si="85"/>
        <v>-263539.4314827944</v>
      </c>
      <c r="U40" s="35">
        <f t="shared" si="85"/>
        <v>-11727208.256126404</v>
      </c>
      <c r="V40" s="11">
        <f t="shared" si="85"/>
        <v>-9943.7799902363186</v>
      </c>
      <c r="W40" s="61"/>
    </row>
    <row r="41" spans="1:23">
      <c r="A41" s="211">
        <v>6</v>
      </c>
      <c r="B41" s="19">
        <v>43252</v>
      </c>
      <c r="C41" s="23">
        <f t="shared" si="74"/>
        <v>-1691321659.0490308</v>
      </c>
      <c r="D41" s="24">
        <f t="shared" si="75"/>
        <v>-444216.94669706747</v>
      </c>
      <c r="E41" s="29">
        <f t="shared" si="69"/>
        <v>-1591243454.3715734</v>
      </c>
      <c r="F41" s="30">
        <f t="shared" si="69"/>
        <v>-427463.74202063092</v>
      </c>
      <c r="G41" s="35">
        <f t="shared" si="69"/>
        <v>-100078204.67745745</v>
      </c>
      <c r="H41" s="11">
        <f t="shared" si="69"/>
        <v>-16753.20467643653</v>
      </c>
      <c r="I41" s="61"/>
      <c r="J41" s="23">
        <f t="shared" si="76"/>
        <v>-1544556971.8895397</v>
      </c>
      <c r="K41" s="24">
        <f t="shared" si="77"/>
        <v>-175822.59018642563</v>
      </c>
      <c r="L41" s="29">
        <f t="shared" ref="L41:O41" si="86">L26-L56</f>
        <v>-1455987760.7499897</v>
      </c>
      <c r="M41" s="30">
        <f t="shared" si="86"/>
        <v>-168828.13602848686</v>
      </c>
      <c r="N41" s="35">
        <f t="shared" si="86"/>
        <v>-88569211.139549851</v>
      </c>
      <c r="O41" s="11">
        <f t="shared" si="86"/>
        <v>-6994.454157938766</v>
      </c>
      <c r="P41" s="61"/>
      <c r="Q41" s="23">
        <f t="shared" si="71"/>
        <v>-146764687.1594913</v>
      </c>
      <c r="R41" s="24">
        <f t="shared" si="72"/>
        <v>-268394.35651064181</v>
      </c>
      <c r="S41" s="29">
        <f t="shared" ref="S41:V41" si="87">S26-S56</f>
        <v>-135255693.6215837</v>
      </c>
      <c r="T41" s="30">
        <f t="shared" si="87"/>
        <v>-258635.60599214406</v>
      </c>
      <c r="U41" s="35">
        <f t="shared" si="87"/>
        <v>-11508993.5379076</v>
      </c>
      <c r="V41" s="11">
        <f t="shared" si="87"/>
        <v>-9758.7505184977636</v>
      </c>
      <c r="W41" s="61"/>
    </row>
    <row r="42" spans="1:23">
      <c r="A42" s="211">
        <v>7</v>
      </c>
      <c r="B42" s="19">
        <v>43282</v>
      </c>
      <c r="C42" s="23">
        <f t="shared" si="74"/>
        <v>-1826077430.1034832</v>
      </c>
      <c r="D42" s="24">
        <f t="shared" si="75"/>
        <v>-479609.8578250875</v>
      </c>
      <c r="E42" s="29">
        <f t="shared" si="69"/>
        <v>-1718025511.1624486</v>
      </c>
      <c r="F42" s="30">
        <f t="shared" si="69"/>
        <v>-461521.84436066699</v>
      </c>
      <c r="G42" s="35">
        <f t="shared" si="69"/>
        <v>-108051918.94103451</v>
      </c>
      <c r="H42" s="11">
        <f t="shared" si="69"/>
        <v>-18088.013464420492</v>
      </c>
      <c r="I42" s="61"/>
      <c r="J42" s="23">
        <f t="shared" si="76"/>
        <v>-1667619290.9764562</v>
      </c>
      <c r="K42" s="24">
        <f t="shared" si="77"/>
        <v>-189831.22573046791</v>
      </c>
      <c r="L42" s="29">
        <f t="shared" ref="L42:O42" si="88">L27-L57</f>
        <v>-1571993342.7136407</v>
      </c>
      <c r="M42" s="30">
        <f t="shared" si="88"/>
        <v>-182279.48960424404</v>
      </c>
      <c r="N42" s="35">
        <f t="shared" si="88"/>
        <v>-95625948.26281555</v>
      </c>
      <c r="O42" s="11">
        <f t="shared" si="88"/>
        <v>-7551.7361262238619</v>
      </c>
      <c r="P42" s="61"/>
      <c r="Q42" s="23">
        <f t="shared" si="71"/>
        <v>-158458139.12702692</v>
      </c>
      <c r="R42" s="24">
        <f t="shared" si="72"/>
        <v>-289778.63209461956</v>
      </c>
      <c r="S42" s="29">
        <f t="shared" ref="S42:V42" si="89">S27-S57</f>
        <v>-146032168.44880795</v>
      </c>
      <c r="T42" s="30">
        <f t="shared" si="89"/>
        <v>-279242.35475642292</v>
      </c>
      <c r="U42" s="35">
        <f t="shared" si="89"/>
        <v>-12425970.678218961</v>
      </c>
      <c r="V42" s="11">
        <f t="shared" si="89"/>
        <v>-10536.277338196629</v>
      </c>
      <c r="W42" s="61"/>
    </row>
    <row r="43" spans="1:23">
      <c r="A43" s="211">
        <v>8</v>
      </c>
      <c r="B43" s="19">
        <v>43313</v>
      </c>
      <c r="C43" s="23">
        <f t="shared" si="74"/>
        <v>-1809031321.618185</v>
      </c>
      <c r="D43" s="24">
        <f t="shared" si="75"/>
        <v>-475132.78498451167</v>
      </c>
      <c r="E43" s="29">
        <f t="shared" si="69"/>
        <v>-1701988048.1496534</v>
      </c>
      <c r="F43" s="30">
        <f t="shared" si="69"/>
        <v>-457213.61991321796</v>
      </c>
      <c r="G43" s="35">
        <f t="shared" si="69"/>
        <v>-107043273.46853167</v>
      </c>
      <c r="H43" s="11">
        <f t="shared" si="69"/>
        <v>-17919.165071293719</v>
      </c>
      <c r="I43" s="61"/>
      <c r="J43" s="23">
        <f t="shared" si="76"/>
        <v>-1652052361.0765834</v>
      </c>
      <c r="K43" s="24">
        <f t="shared" si="77"/>
        <v>-188059.18495368917</v>
      </c>
      <c r="L43" s="29">
        <f t="shared" ref="L43:O43" si="90">L28-L58</f>
        <v>-1557319064.0569329</v>
      </c>
      <c r="M43" s="30">
        <f t="shared" si="90"/>
        <v>-180577.94294295998</v>
      </c>
      <c r="N43" s="35">
        <f t="shared" si="90"/>
        <v>-94733297.019650534</v>
      </c>
      <c r="O43" s="11">
        <f t="shared" si="90"/>
        <v>-7481.2420107291746</v>
      </c>
      <c r="P43" s="61"/>
      <c r="Q43" s="23">
        <f t="shared" si="71"/>
        <v>-156978960.54160166</v>
      </c>
      <c r="R43" s="24">
        <f t="shared" si="72"/>
        <v>-287073.60003082256</v>
      </c>
      <c r="S43" s="29">
        <f t="shared" ref="S43:V43" si="91">S28-S58</f>
        <v>-144668984.09272051</v>
      </c>
      <c r="T43" s="30">
        <f t="shared" si="91"/>
        <v>-276635.67697025801</v>
      </c>
      <c r="U43" s="35">
        <f t="shared" si="91"/>
        <v>-12309976.448881134</v>
      </c>
      <c r="V43" s="11">
        <f t="shared" si="91"/>
        <v>-10437.923060564544</v>
      </c>
      <c r="W43" s="61"/>
    </row>
    <row r="44" spans="1:23">
      <c r="A44" s="211">
        <v>9</v>
      </c>
      <c r="B44" s="19">
        <v>43344</v>
      </c>
      <c r="C44" s="23">
        <f t="shared" si="74"/>
        <v>-1908630379.2565894</v>
      </c>
      <c r="D44" s="24">
        <f t="shared" si="75"/>
        <v>-501291.96590750286</v>
      </c>
      <c r="E44" s="29">
        <f t="shared" si="69"/>
        <v>-1795693670.4248385</v>
      </c>
      <c r="F44" s="30">
        <f t="shared" si="69"/>
        <v>-482386.23308945977</v>
      </c>
      <c r="G44" s="35">
        <f t="shared" si="69"/>
        <v>-112936708.83175085</v>
      </c>
      <c r="H44" s="11">
        <f t="shared" si="69"/>
        <v>-18905.732818043078</v>
      </c>
      <c r="I44" s="61"/>
      <c r="J44" s="23">
        <f t="shared" si="76"/>
        <v>-1743008695.7548268</v>
      </c>
      <c r="K44" s="24">
        <f t="shared" si="77"/>
        <v>-198413.07843126552</v>
      </c>
      <c r="L44" s="29">
        <f t="shared" ref="L44:O44" si="92">L29-L59</f>
        <v>-1643059708.4387274</v>
      </c>
      <c r="M44" s="30">
        <f t="shared" si="92"/>
        <v>-190519.94490416007</v>
      </c>
      <c r="N44" s="35">
        <f t="shared" si="92"/>
        <v>-99948987.31609951</v>
      </c>
      <c r="O44" s="11">
        <f t="shared" si="92"/>
        <v>-7893.1335271054359</v>
      </c>
      <c r="P44" s="61"/>
      <c r="Q44" s="23">
        <f t="shared" si="71"/>
        <v>-165621683.50176251</v>
      </c>
      <c r="R44" s="24">
        <f t="shared" si="72"/>
        <v>-302878.88747623737</v>
      </c>
      <c r="S44" s="29">
        <f t="shared" ref="S44:V44" si="93">S29-S59</f>
        <v>-152633961.98611116</v>
      </c>
      <c r="T44" s="30">
        <f t="shared" si="93"/>
        <v>-291866.28818529972</v>
      </c>
      <c r="U44" s="35">
        <f t="shared" si="93"/>
        <v>-12987721.515651345</v>
      </c>
      <c r="V44" s="11">
        <f t="shared" si="93"/>
        <v>-11012.599290937642</v>
      </c>
      <c r="W44" s="61"/>
    </row>
    <row r="45" spans="1:23">
      <c r="A45" s="211">
        <v>10</v>
      </c>
      <c r="B45" s="19">
        <v>43374</v>
      </c>
      <c r="C45" s="23">
        <f t="shared" si="74"/>
        <v>-2047937068.6348646</v>
      </c>
      <c r="D45" s="24">
        <f t="shared" si="75"/>
        <v>-537880.1523586174</v>
      </c>
      <c r="E45" s="29">
        <f t="shared" si="69"/>
        <v>-1926757360.4316182</v>
      </c>
      <c r="F45" s="30">
        <f t="shared" si="69"/>
        <v>-517594.5321208961</v>
      </c>
      <c r="G45" s="35">
        <f t="shared" si="69"/>
        <v>-121179708.20324643</v>
      </c>
      <c r="H45" s="11">
        <f t="shared" si="69"/>
        <v>-20285.620237721268</v>
      </c>
      <c r="I45" s="61"/>
      <c r="J45" s="23">
        <f t="shared" si="76"/>
        <v>-1870227026.5548038</v>
      </c>
      <c r="K45" s="24">
        <f t="shared" si="77"/>
        <v>-212894.80804534483</v>
      </c>
      <c r="L45" s="29">
        <f t="shared" ref="L45:O45" si="94">L30-L60</f>
        <v>-1762982984.7949307</v>
      </c>
      <c r="M45" s="30">
        <f t="shared" si="94"/>
        <v>-204425.57224488567</v>
      </c>
      <c r="N45" s="35">
        <f t="shared" si="94"/>
        <v>-107244041.75987309</v>
      </c>
      <c r="O45" s="11">
        <f t="shared" si="94"/>
        <v>-8469.2358004591733</v>
      </c>
      <c r="P45" s="61"/>
      <c r="Q45" s="23">
        <f t="shared" si="71"/>
        <v>-177710042.08006084</v>
      </c>
      <c r="R45" s="24">
        <f t="shared" si="72"/>
        <v>-324985.34431327251</v>
      </c>
      <c r="S45" s="29">
        <f t="shared" ref="S45:V45" si="95">S30-S60</f>
        <v>-163774375.63668752</v>
      </c>
      <c r="T45" s="30">
        <f t="shared" si="95"/>
        <v>-313168.95987601043</v>
      </c>
      <c r="U45" s="35">
        <f t="shared" si="95"/>
        <v>-13935666.443373337</v>
      </c>
      <c r="V45" s="11">
        <f t="shared" si="95"/>
        <v>-11816.384437262095</v>
      </c>
      <c r="W45" s="61"/>
    </row>
    <row r="46" spans="1:23">
      <c r="A46" s="211">
        <v>11</v>
      </c>
      <c r="B46" s="19">
        <v>43405</v>
      </c>
      <c r="C46" s="23">
        <f t="shared" si="74"/>
        <v>-2090057231.9386132</v>
      </c>
      <c r="D46" s="24">
        <f t="shared" si="75"/>
        <v>-548942.79691062612</v>
      </c>
      <c r="E46" s="29">
        <f t="shared" si="69"/>
        <v>-1966385206.3801153</v>
      </c>
      <c r="F46" s="30">
        <f t="shared" si="69"/>
        <v>-528239.95992820268</v>
      </c>
      <c r="G46" s="35">
        <f t="shared" si="69"/>
        <v>-123672025.55849782</v>
      </c>
      <c r="H46" s="11">
        <f t="shared" si="69"/>
        <v>-20702.836982423396</v>
      </c>
      <c r="I46" s="61"/>
      <c r="J46" s="23">
        <f t="shared" si="76"/>
        <v>-1908692206.4570761</v>
      </c>
      <c r="K46" s="24">
        <f t="shared" si="77"/>
        <v>-217273.44067948507</v>
      </c>
      <c r="L46" s="29">
        <f t="shared" ref="L46:O46" si="96">L31-L61</f>
        <v>-1799242463.8378055</v>
      </c>
      <c r="M46" s="30">
        <f t="shared" si="96"/>
        <v>-208630.01710712767</v>
      </c>
      <c r="N46" s="35">
        <f t="shared" si="96"/>
        <v>-109449742.61927056</v>
      </c>
      <c r="O46" s="11">
        <f t="shared" si="96"/>
        <v>-8643.4235723573984</v>
      </c>
      <c r="P46" s="61"/>
      <c r="Q46" s="23">
        <f t="shared" si="71"/>
        <v>-181365025.48153701</v>
      </c>
      <c r="R46" s="24">
        <f t="shared" si="72"/>
        <v>-331669.35623114096</v>
      </c>
      <c r="S46" s="29">
        <f t="shared" ref="S46:V46" si="97">S31-S61</f>
        <v>-167142742.54230976</v>
      </c>
      <c r="T46" s="30">
        <f t="shared" si="97"/>
        <v>-319609.94282107498</v>
      </c>
      <c r="U46" s="35">
        <f t="shared" si="97"/>
        <v>-14222282.939227253</v>
      </c>
      <c r="V46" s="11">
        <f t="shared" si="97"/>
        <v>-12059.413410065998</v>
      </c>
      <c r="W46" s="61"/>
    </row>
    <row r="47" spans="1:23" ht="15" thickBot="1">
      <c r="A47" s="211">
        <v>12</v>
      </c>
      <c r="B47" s="20">
        <v>43435</v>
      </c>
      <c r="C47" s="23">
        <f t="shared" si="74"/>
        <v>-2319905623.8863688</v>
      </c>
      <c r="D47" s="24">
        <f t="shared" si="75"/>
        <v>-609311.29649672576</v>
      </c>
      <c r="E47" s="31">
        <f t="shared" si="69"/>
        <v>-2182633101.7629151</v>
      </c>
      <c r="F47" s="32">
        <f t="shared" si="69"/>
        <v>-586331.72100377223</v>
      </c>
      <c r="G47" s="36">
        <f t="shared" si="69"/>
        <v>-137272522.1234538</v>
      </c>
      <c r="H47" s="12">
        <f t="shared" si="69"/>
        <v>-22979.575492953481</v>
      </c>
      <c r="I47" s="61"/>
      <c r="J47" s="23">
        <f t="shared" si="76"/>
        <v>-2118595470.1923239</v>
      </c>
      <c r="K47" s="24">
        <f t="shared" si="77"/>
        <v>-241167.49974638174</v>
      </c>
      <c r="L47" s="31">
        <f t="shared" ref="L47:O47" si="98">L32-L62</f>
        <v>-1997109288.1130674</v>
      </c>
      <c r="M47" s="32">
        <f t="shared" si="98"/>
        <v>-231573.53904103543</v>
      </c>
      <c r="N47" s="36">
        <f t="shared" si="98"/>
        <v>-121486182.07925661</v>
      </c>
      <c r="O47" s="12">
        <f t="shared" si="98"/>
        <v>-9593.9607053463151</v>
      </c>
      <c r="P47" s="61"/>
      <c r="Q47" s="23">
        <f t="shared" si="71"/>
        <v>-201310153.69404495</v>
      </c>
      <c r="R47" s="24">
        <f t="shared" si="72"/>
        <v>-368143.79675034393</v>
      </c>
      <c r="S47" s="31">
        <f t="shared" ref="S47:V47" si="99">S32-S62</f>
        <v>-185523813.64984775</v>
      </c>
      <c r="T47" s="32">
        <f t="shared" si="99"/>
        <v>-354758.18196273677</v>
      </c>
      <c r="U47" s="36">
        <f t="shared" si="99"/>
        <v>-15786340.044197187</v>
      </c>
      <c r="V47" s="12">
        <f t="shared" si="99"/>
        <v>-13385.614787607166</v>
      </c>
      <c r="W47" s="61"/>
    </row>
    <row r="48" spans="1:23" ht="15" thickBot="1">
      <c r="I48" s="61"/>
      <c r="P48" s="61"/>
      <c r="W48" s="61"/>
    </row>
    <row r="49" spans="1:23" ht="15" thickBot="1">
      <c r="B49" s="16" t="s">
        <v>10</v>
      </c>
      <c r="I49" s="61"/>
      <c r="L49" s="221">
        <v>0.91500000000000004</v>
      </c>
      <c r="M49" s="222">
        <v>1.1595436485092586E-4</v>
      </c>
      <c r="N49" s="221">
        <v>0.88500000000000001</v>
      </c>
      <c r="O49" s="222">
        <v>7.8971620814351478E-5</v>
      </c>
      <c r="P49" s="61"/>
      <c r="W49" s="61"/>
    </row>
    <row r="50" spans="1:23" ht="15" thickBot="1">
      <c r="B50" s="17" t="s">
        <v>5</v>
      </c>
      <c r="C50" s="21">
        <f t="shared" ref="C50:D50" si="100">SUM(C51:C62)</f>
        <v>21124999999.999996</v>
      </c>
      <c r="D50" s="22">
        <f t="shared" si="100"/>
        <v>5548372.7467026468</v>
      </c>
      <c r="E50" s="25">
        <f t="shared" ref="E50:H50" si="101">SUM(E51:E62)</f>
        <v>19875000000</v>
      </c>
      <c r="F50" s="26">
        <f t="shared" si="101"/>
        <v>5339121.332640633</v>
      </c>
      <c r="G50" s="33">
        <f t="shared" si="101"/>
        <v>1250000000.0000002</v>
      </c>
      <c r="H50" s="14">
        <f t="shared" si="101"/>
        <v>209251.41406201432</v>
      </c>
      <c r="I50" s="61"/>
      <c r="J50" s="21">
        <f t="shared" ref="J50" si="102">SUM(J51:J62)</f>
        <v>19291875000.000004</v>
      </c>
      <c r="K50" s="22">
        <f t="shared" ref="K50" si="103">SUM(K51:K62)</f>
        <v>2196064.9518179945</v>
      </c>
      <c r="L50" s="25">
        <f t="shared" ref="L50" si="104">SUM(L51:L62)</f>
        <v>18185625000</v>
      </c>
      <c r="M50" s="26">
        <f t="shared" ref="M50" si="105">SUM(M51:M62)</f>
        <v>2108702.5962921185</v>
      </c>
      <c r="N50" s="33">
        <f t="shared" ref="N50" si="106">SUM(N51:N62)</f>
        <v>1106250000</v>
      </c>
      <c r="O50" s="14">
        <f t="shared" ref="O50" si="107">SUM(O51:O62)</f>
        <v>87362.355525876323</v>
      </c>
      <c r="P50" s="61"/>
      <c r="Q50" s="21">
        <f t="shared" ref="Q50" si="108">SUM(Q51:Q62)</f>
        <v>1833124999.999999</v>
      </c>
      <c r="R50" s="22">
        <f t="shared" ref="R50" si="109">SUM(R51:R62)</f>
        <v>3352307.7948846524</v>
      </c>
      <c r="S50" s="25">
        <f t="shared" ref="S50" si="110">SUM(S51:S62)</f>
        <v>1689374999.999999</v>
      </c>
      <c r="T50" s="26">
        <f t="shared" ref="T50" si="111">SUM(T51:T62)</f>
        <v>3230418.7363485144</v>
      </c>
      <c r="U50" s="33">
        <f t="shared" ref="U50" si="112">SUM(U51:U62)</f>
        <v>143749999.99999997</v>
      </c>
      <c r="V50" s="14">
        <f t="shared" ref="V50" si="113">SUM(V51:V62)</f>
        <v>121889.05853613796</v>
      </c>
      <c r="W50" s="61"/>
    </row>
    <row r="51" spans="1:23">
      <c r="A51" s="211">
        <v>1</v>
      </c>
      <c r="B51" s="18">
        <v>43101</v>
      </c>
      <c r="C51" s="23">
        <f>SUM(E51,G51)</f>
        <v>1375357578.9278712</v>
      </c>
      <c r="D51" s="24">
        <f>SUM(F51,H51)</f>
        <v>361230.6039239922</v>
      </c>
      <c r="E51" s="27">
        <v>1293975473.6658671</v>
      </c>
      <c r="F51" s="28">
        <v>347607.14743965771</v>
      </c>
      <c r="G51" s="34">
        <v>81382105.262004226</v>
      </c>
      <c r="H51" s="13">
        <v>13623.456484334463</v>
      </c>
      <c r="I51" s="61"/>
      <c r="J51" s="23">
        <f t="shared" ref="J51:J62" si="114">SUM(L51,N51)</f>
        <v>1256010721.5611422</v>
      </c>
      <c r="K51" s="24">
        <f t="shared" ref="K51:K62" si="115">SUM(M51,O51)</f>
        <v>142976.31125684024</v>
      </c>
      <c r="L51" s="27">
        <v>1183987558.4042685</v>
      </c>
      <c r="M51" s="28">
        <f>L51*$M$49</f>
        <v>137288.52532616543</v>
      </c>
      <c r="N51" s="34">
        <v>72023163.156873748</v>
      </c>
      <c r="O51" s="13">
        <f>N51*$O$49</f>
        <v>5687.7859306748032</v>
      </c>
      <c r="P51" s="61"/>
      <c r="Q51" s="23">
        <f t="shared" ref="Q51:Q62" si="116">SUM(S51,U51)</f>
        <v>119346857.36672907</v>
      </c>
      <c r="R51" s="24">
        <f t="shared" ref="R51:R62" si="117">SUM(T51,V51)</f>
        <v>218254.29266715195</v>
      </c>
      <c r="S51" s="27">
        <f t="shared" ref="S51:S62" si="118">E51-L51</f>
        <v>109987915.26159859</v>
      </c>
      <c r="T51" s="28">
        <f t="shared" ref="T51:T62" si="119">F51-M51</f>
        <v>210318.62211349228</v>
      </c>
      <c r="U51" s="34">
        <f t="shared" ref="U51:U62" si="120">G51-N51</f>
        <v>9358942.1051304787</v>
      </c>
      <c r="V51" s="13">
        <f t="shared" ref="V51:V62" si="121">H51-O51</f>
        <v>7935.6705536596601</v>
      </c>
      <c r="W51" s="61"/>
    </row>
    <row r="52" spans="1:23">
      <c r="A52" s="211">
        <v>2</v>
      </c>
      <c r="B52" s="19">
        <v>43132</v>
      </c>
      <c r="C52" s="23">
        <f t="shared" ref="C52:C62" si="122">SUM(E52,G52)</f>
        <v>1227518436.7291992</v>
      </c>
      <c r="D52" s="24">
        <f t="shared" ref="D52:D62" si="123">SUM(F52,H52)</f>
        <v>322401.41256441775</v>
      </c>
      <c r="E52" s="29">
        <v>1154884209.7038028</v>
      </c>
      <c r="F52" s="30">
        <v>310242.36079292529</v>
      </c>
      <c r="G52" s="35">
        <v>72634227.025396392</v>
      </c>
      <c r="H52" s="11">
        <v>12159.051771492457</v>
      </c>
      <c r="I52" s="63"/>
      <c r="J52" s="23">
        <f t="shared" si="114"/>
        <v>1121000342.7964554</v>
      </c>
      <c r="K52" s="24">
        <f t="shared" si="115"/>
        <v>127607.58421829158</v>
      </c>
      <c r="L52" s="29">
        <v>1056719051.8789797</v>
      </c>
      <c r="M52" s="28">
        <f t="shared" ref="M52:M62" si="124">L52*$M$49</f>
        <v>122531.18648649966</v>
      </c>
      <c r="N52" s="35">
        <v>64281290.917475805</v>
      </c>
      <c r="O52" s="13">
        <f t="shared" ref="O52:O62" si="125">N52*$O$49</f>
        <v>5076.3977317919152</v>
      </c>
      <c r="P52" s="63"/>
      <c r="Q52" s="23">
        <f t="shared" si="116"/>
        <v>106518093.93274373</v>
      </c>
      <c r="R52" s="24">
        <f t="shared" si="117"/>
        <v>194793.82834612616</v>
      </c>
      <c r="S52" s="29">
        <f t="shared" si="118"/>
        <v>98165157.824823141</v>
      </c>
      <c r="T52" s="30">
        <f t="shared" si="119"/>
        <v>187711.17430642562</v>
      </c>
      <c r="U52" s="35">
        <f t="shared" si="120"/>
        <v>8352936.1079205871</v>
      </c>
      <c r="V52" s="11">
        <f t="shared" si="121"/>
        <v>7082.6540397005419</v>
      </c>
      <c r="W52" s="63"/>
    </row>
    <row r="53" spans="1:23">
      <c r="A53" s="211">
        <v>3</v>
      </c>
      <c r="B53" s="19">
        <v>43160</v>
      </c>
      <c r="C53" s="23">
        <f t="shared" si="122"/>
        <v>1515010586.5904741</v>
      </c>
      <c r="D53" s="24">
        <f t="shared" si="123"/>
        <v>397909.74909370783</v>
      </c>
      <c r="E53" s="29">
        <v>1425364989.7508011</v>
      </c>
      <c r="F53" s="30">
        <v>382902.97477119998</v>
      </c>
      <c r="G53" s="35">
        <v>89645596.839673027</v>
      </c>
      <c r="H53" s="11">
        <v>15006.774322507856</v>
      </c>
      <c r="I53" s="61"/>
      <c r="J53" s="23">
        <f t="shared" si="114"/>
        <v>1383545318.8250937</v>
      </c>
      <c r="K53" s="24">
        <f t="shared" si="115"/>
        <v>157494.04264352957</v>
      </c>
      <c r="L53" s="29">
        <v>1304208965.6219831</v>
      </c>
      <c r="M53" s="28">
        <f t="shared" si="124"/>
        <v>151228.72224158005</v>
      </c>
      <c r="N53" s="35">
        <v>79336353.203110635</v>
      </c>
      <c r="O53" s="13">
        <f t="shared" si="125"/>
        <v>6265.3204019495124</v>
      </c>
      <c r="P53" s="61"/>
      <c r="Q53" s="23">
        <f t="shared" si="116"/>
        <v>131465267.76538043</v>
      </c>
      <c r="R53" s="24">
        <f t="shared" si="117"/>
        <v>240415.70645017829</v>
      </c>
      <c r="S53" s="29">
        <f t="shared" si="118"/>
        <v>121156024.12881804</v>
      </c>
      <c r="T53" s="30">
        <f t="shared" si="119"/>
        <v>231674.25252961993</v>
      </c>
      <c r="U53" s="35">
        <f t="shared" si="120"/>
        <v>10309243.636562392</v>
      </c>
      <c r="V53" s="11">
        <f t="shared" si="121"/>
        <v>8741.4539205583424</v>
      </c>
      <c r="W53" s="61"/>
    </row>
    <row r="54" spans="1:23">
      <c r="A54" s="211">
        <v>4</v>
      </c>
      <c r="B54" s="19">
        <v>43191</v>
      </c>
      <c r="C54" s="23">
        <f t="shared" si="122"/>
        <v>1590762948.234571</v>
      </c>
      <c r="D54" s="24">
        <f t="shared" si="123"/>
        <v>417805.71779640467</v>
      </c>
      <c r="E54" s="29">
        <v>1496634963.1319337</v>
      </c>
      <c r="F54" s="30">
        <v>402048.58660797658</v>
      </c>
      <c r="G54" s="35">
        <v>94127985.102637336</v>
      </c>
      <c r="H54" s="11">
        <v>15757.131188428062</v>
      </c>
      <c r="I54" s="61"/>
      <c r="J54" s="23">
        <f t="shared" si="114"/>
        <v>1452724258.0815535</v>
      </c>
      <c r="K54" s="24">
        <f t="shared" si="115"/>
        <v>165368.93525531856</v>
      </c>
      <c r="L54" s="29">
        <v>1369420991.2657194</v>
      </c>
      <c r="M54" s="28">
        <f t="shared" si="124"/>
        <v>158790.34125574178</v>
      </c>
      <c r="N54" s="35">
        <v>83303266.815834045</v>
      </c>
      <c r="O54" s="13">
        <f t="shared" si="125"/>
        <v>6578.5939995767949</v>
      </c>
      <c r="P54" s="61"/>
      <c r="Q54" s="23">
        <f t="shared" si="116"/>
        <v>138038690.15301758</v>
      </c>
      <c r="R54" s="24">
        <f t="shared" si="117"/>
        <v>252436.78254108608</v>
      </c>
      <c r="S54" s="29">
        <f t="shared" si="118"/>
        <v>127213971.86621428</v>
      </c>
      <c r="T54" s="30">
        <f t="shared" si="119"/>
        <v>243258.24535223481</v>
      </c>
      <c r="U54" s="35">
        <f t="shared" si="120"/>
        <v>10824718.28680329</v>
      </c>
      <c r="V54" s="11">
        <f t="shared" si="121"/>
        <v>9178.5371888512673</v>
      </c>
      <c r="W54" s="61"/>
    </row>
    <row r="55" spans="1:23">
      <c r="A55" s="211">
        <v>5</v>
      </c>
      <c r="B55" s="19">
        <v>43221</v>
      </c>
      <c r="C55" s="23">
        <f t="shared" si="122"/>
        <v>1723389735.0307488</v>
      </c>
      <c r="D55" s="24">
        <f t="shared" si="123"/>
        <v>452639.4621439859</v>
      </c>
      <c r="E55" s="29">
        <v>1621414011.0644324</v>
      </c>
      <c r="F55" s="30">
        <v>435568.61059202644</v>
      </c>
      <c r="G55" s="35">
        <v>101975723.96631651</v>
      </c>
      <c r="H55" s="11">
        <v>17070.851551959495</v>
      </c>
      <c r="I55" s="61"/>
      <c r="J55" s="23">
        <f t="shared" si="114"/>
        <v>1573842335.8341458</v>
      </c>
      <c r="K55" s="24">
        <f t="shared" si="115"/>
        <v>179156.2506709552</v>
      </c>
      <c r="L55" s="29">
        <v>1483593820.1239557</v>
      </c>
      <c r="M55" s="28">
        <f t="shared" si="124"/>
        <v>172029.17910923203</v>
      </c>
      <c r="N55" s="35">
        <v>90248515.710190102</v>
      </c>
      <c r="O55" s="13">
        <f t="shared" si="125"/>
        <v>7127.0715617231754</v>
      </c>
      <c r="P55" s="61"/>
      <c r="Q55" s="23">
        <f t="shared" si="116"/>
        <v>149547399.19660306</v>
      </c>
      <c r="R55" s="24">
        <f t="shared" si="117"/>
        <v>273483.21147303074</v>
      </c>
      <c r="S55" s="29">
        <f t="shared" si="118"/>
        <v>137820190.94047666</v>
      </c>
      <c r="T55" s="30">
        <f t="shared" si="119"/>
        <v>263539.4314827944</v>
      </c>
      <c r="U55" s="35">
        <f t="shared" si="120"/>
        <v>11727208.256126404</v>
      </c>
      <c r="V55" s="11">
        <f t="shared" si="121"/>
        <v>9943.7799902363186</v>
      </c>
      <c r="W55" s="61"/>
    </row>
    <row r="56" spans="1:23">
      <c r="A56" s="211">
        <v>6</v>
      </c>
      <c r="B56" s="19">
        <v>43252</v>
      </c>
      <c r="C56" s="23">
        <f t="shared" si="122"/>
        <v>1691321659.0490308</v>
      </c>
      <c r="D56" s="24">
        <f t="shared" si="123"/>
        <v>444216.94669706747</v>
      </c>
      <c r="E56" s="29">
        <v>1591243454.3715734</v>
      </c>
      <c r="F56" s="30">
        <v>427463.74202063092</v>
      </c>
      <c r="G56" s="35">
        <v>100078204.67745745</v>
      </c>
      <c r="H56" s="11">
        <v>16753.20467643653</v>
      </c>
      <c r="I56" s="61"/>
      <c r="J56" s="23">
        <f t="shared" si="114"/>
        <v>1544556971.8895397</v>
      </c>
      <c r="K56" s="24">
        <f t="shared" si="115"/>
        <v>175822.59018642563</v>
      </c>
      <c r="L56" s="29">
        <v>1455987760.7499897</v>
      </c>
      <c r="M56" s="28">
        <f t="shared" si="124"/>
        <v>168828.13602848686</v>
      </c>
      <c r="N56" s="35">
        <v>88569211.139549851</v>
      </c>
      <c r="O56" s="13">
        <f t="shared" si="125"/>
        <v>6994.454157938766</v>
      </c>
      <c r="P56" s="61"/>
      <c r="Q56" s="23">
        <f t="shared" si="116"/>
        <v>146764687.1594913</v>
      </c>
      <c r="R56" s="24">
        <f t="shared" si="117"/>
        <v>268394.35651064181</v>
      </c>
      <c r="S56" s="29">
        <f t="shared" si="118"/>
        <v>135255693.6215837</v>
      </c>
      <c r="T56" s="30">
        <f t="shared" si="119"/>
        <v>258635.60599214406</v>
      </c>
      <c r="U56" s="35">
        <f t="shared" si="120"/>
        <v>11508993.5379076</v>
      </c>
      <c r="V56" s="11">
        <f t="shared" si="121"/>
        <v>9758.7505184977636</v>
      </c>
      <c r="W56" s="61"/>
    </row>
    <row r="57" spans="1:23">
      <c r="A57" s="211">
        <v>7</v>
      </c>
      <c r="B57" s="19">
        <v>43282</v>
      </c>
      <c r="C57" s="23">
        <f t="shared" si="122"/>
        <v>1826077430.1034832</v>
      </c>
      <c r="D57" s="24">
        <f t="shared" si="123"/>
        <v>479609.8578250875</v>
      </c>
      <c r="E57" s="29">
        <v>1718025511.1624486</v>
      </c>
      <c r="F57" s="30">
        <v>461521.84436066699</v>
      </c>
      <c r="G57" s="35">
        <v>108051918.94103451</v>
      </c>
      <c r="H57" s="11">
        <v>18088.013464420492</v>
      </c>
      <c r="I57" s="61"/>
      <c r="J57" s="23">
        <f t="shared" si="114"/>
        <v>1667619290.9764562</v>
      </c>
      <c r="K57" s="24">
        <f t="shared" si="115"/>
        <v>189831.22573046791</v>
      </c>
      <c r="L57" s="29">
        <v>1571993342.7136407</v>
      </c>
      <c r="M57" s="28">
        <f t="shared" si="124"/>
        <v>182279.48960424404</v>
      </c>
      <c r="N57" s="35">
        <v>95625948.26281555</v>
      </c>
      <c r="O57" s="13">
        <f t="shared" si="125"/>
        <v>7551.7361262238619</v>
      </c>
      <c r="P57" s="61"/>
      <c r="Q57" s="23">
        <f t="shared" si="116"/>
        <v>158458139.12702692</v>
      </c>
      <c r="R57" s="24">
        <f t="shared" si="117"/>
        <v>289778.63209461956</v>
      </c>
      <c r="S57" s="29">
        <f t="shared" si="118"/>
        <v>146032168.44880795</v>
      </c>
      <c r="T57" s="30">
        <f t="shared" si="119"/>
        <v>279242.35475642292</v>
      </c>
      <c r="U57" s="35">
        <f t="shared" si="120"/>
        <v>12425970.678218961</v>
      </c>
      <c r="V57" s="11">
        <f t="shared" si="121"/>
        <v>10536.277338196629</v>
      </c>
      <c r="W57" s="61"/>
    </row>
    <row r="58" spans="1:23">
      <c r="A58" s="211">
        <v>8</v>
      </c>
      <c r="B58" s="19">
        <v>43313</v>
      </c>
      <c r="C58" s="23">
        <f t="shared" si="122"/>
        <v>1809031321.618185</v>
      </c>
      <c r="D58" s="24">
        <f t="shared" si="123"/>
        <v>475132.78498451167</v>
      </c>
      <c r="E58" s="29">
        <v>1701988048.1496534</v>
      </c>
      <c r="F58" s="30">
        <v>457213.61991321796</v>
      </c>
      <c r="G58" s="35">
        <v>107043273.46853167</v>
      </c>
      <c r="H58" s="11">
        <v>17919.165071293719</v>
      </c>
      <c r="I58" s="61"/>
      <c r="J58" s="23">
        <f t="shared" si="114"/>
        <v>1652052361.0765834</v>
      </c>
      <c r="K58" s="24">
        <f t="shared" si="115"/>
        <v>188059.18495368917</v>
      </c>
      <c r="L58" s="29">
        <v>1557319064.0569329</v>
      </c>
      <c r="M58" s="28">
        <f t="shared" si="124"/>
        <v>180577.94294295998</v>
      </c>
      <c r="N58" s="35">
        <v>94733297.019650534</v>
      </c>
      <c r="O58" s="13">
        <f t="shared" si="125"/>
        <v>7481.2420107291746</v>
      </c>
      <c r="P58" s="61"/>
      <c r="Q58" s="23">
        <f t="shared" si="116"/>
        <v>156978960.54160166</v>
      </c>
      <c r="R58" s="24">
        <f t="shared" si="117"/>
        <v>287073.60003082256</v>
      </c>
      <c r="S58" s="29">
        <f t="shared" si="118"/>
        <v>144668984.09272051</v>
      </c>
      <c r="T58" s="30">
        <f t="shared" si="119"/>
        <v>276635.67697025801</v>
      </c>
      <c r="U58" s="35">
        <f t="shared" si="120"/>
        <v>12309976.448881134</v>
      </c>
      <c r="V58" s="11">
        <f t="shared" si="121"/>
        <v>10437.923060564544</v>
      </c>
      <c r="W58" s="61"/>
    </row>
    <row r="59" spans="1:23">
      <c r="A59" s="211">
        <v>9</v>
      </c>
      <c r="B59" s="19">
        <v>43344</v>
      </c>
      <c r="C59" s="23">
        <f t="shared" si="122"/>
        <v>1908630379.2565894</v>
      </c>
      <c r="D59" s="24">
        <f t="shared" si="123"/>
        <v>501291.96590750286</v>
      </c>
      <c r="E59" s="29">
        <v>1795693670.4248385</v>
      </c>
      <c r="F59" s="30">
        <v>482386.23308945977</v>
      </c>
      <c r="G59" s="35">
        <v>112936708.83175085</v>
      </c>
      <c r="H59" s="11">
        <v>18905.732818043078</v>
      </c>
      <c r="I59" s="61"/>
      <c r="J59" s="23">
        <f t="shared" si="114"/>
        <v>1743008695.7548268</v>
      </c>
      <c r="K59" s="24">
        <f t="shared" si="115"/>
        <v>198413.07843126552</v>
      </c>
      <c r="L59" s="29">
        <v>1643059708.4387274</v>
      </c>
      <c r="M59" s="28">
        <f t="shared" si="124"/>
        <v>190519.94490416007</v>
      </c>
      <c r="N59" s="35">
        <v>99948987.31609951</v>
      </c>
      <c r="O59" s="13">
        <f t="shared" si="125"/>
        <v>7893.1335271054359</v>
      </c>
      <c r="P59" s="61"/>
      <c r="Q59" s="23">
        <f t="shared" si="116"/>
        <v>165621683.50176251</v>
      </c>
      <c r="R59" s="24">
        <f t="shared" si="117"/>
        <v>302878.88747623737</v>
      </c>
      <c r="S59" s="29">
        <f t="shared" si="118"/>
        <v>152633961.98611116</v>
      </c>
      <c r="T59" s="30">
        <f t="shared" si="119"/>
        <v>291866.28818529972</v>
      </c>
      <c r="U59" s="35">
        <f t="shared" si="120"/>
        <v>12987721.515651345</v>
      </c>
      <c r="V59" s="11">
        <f t="shared" si="121"/>
        <v>11012.599290937642</v>
      </c>
      <c r="W59" s="61"/>
    </row>
    <row r="60" spans="1:23">
      <c r="A60" s="211">
        <v>10</v>
      </c>
      <c r="B60" s="19">
        <v>43374</v>
      </c>
      <c r="C60" s="23">
        <f t="shared" si="122"/>
        <v>2047937068.6348646</v>
      </c>
      <c r="D60" s="24">
        <f t="shared" si="123"/>
        <v>537880.1523586174</v>
      </c>
      <c r="E60" s="29">
        <v>1926757360.4316182</v>
      </c>
      <c r="F60" s="30">
        <v>517594.5321208961</v>
      </c>
      <c r="G60" s="35">
        <v>121179708.20324643</v>
      </c>
      <c r="H60" s="11">
        <v>20285.620237721268</v>
      </c>
      <c r="I60" s="61"/>
      <c r="J60" s="23">
        <f t="shared" si="114"/>
        <v>1870227026.5548038</v>
      </c>
      <c r="K60" s="24">
        <f t="shared" si="115"/>
        <v>212894.80804534483</v>
      </c>
      <c r="L60" s="29">
        <v>1762982984.7949307</v>
      </c>
      <c r="M60" s="28">
        <f t="shared" si="124"/>
        <v>204425.57224488567</v>
      </c>
      <c r="N60" s="35">
        <v>107244041.75987309</v>
      </c>
      <c r="O60" s="13">
        <f t="shared" si="125"/>
        <v>8469.2358004591733</v>
      </c>
      <c r="P60" s="61"/>
      <c r="Q60" s="23">
        <f t="shared" si="116"/>
        <v>177710042.08006084</v>
      </c>
      <c r="R60" s="24">
        <f t="shared" si="117"/>
        <v>324985.34431327251</v>
      </c>
      <c r="S60" s="29">
        <f t="shared" si="118"/>
        <v>163774375.63668752</v>
      </c>
      <c r="T60" s="30">
        <f t="shared" si="119"/>
        <v>313168.95987601043</v>
      </c>
      <c r="U60" s="35">
        <f t="shared" si="120"/>
        <v>13935666.443373337</v>
      </c>
      <c r="V60" s="11">
        <f t="shared" si="121"/>
        <v>11816.384437262095</v>
      </c>
      <c r="W60" s="61"/>
    </row>
    <row r="61" spans="1:23">
      <c r="A61" s="211">
        <v>11</v>
      </c>
      <c r="B61" s="19">
        <v>43405</v>
      </c>
      <c r="C61" s="23">
        <f t="shared" si="122"/>
        <v>2090057231.9386132</v>
      </c>
      <c r="D61" s="24">
        <f t="shared" si="123"/>
        <v>548942.79691062612</v>
      </c>
      <c r="E61" s="29">
        <v>1966385206.3801153</v>
      </c>
      <c r="F61" s="30">
        <v>528239.95992820268</v>
      </c>
      <c r="G61" s="35">
        <v>123672025.55849782</v>
      </c>
      <c r="H61" s="11">
        <v>20702.836982423396</v>
      </c>
      <c r="I61" s="61"/>
      <c r="J61" s="23">
        <f t="shared" si="114"/>
        <v>1908692206.4570761</v>
      </c>
      <c r="K61" s="24">
        <f t="shared" si="115"/>
        <v>217273.44067948507</v>
      </c>
      <c r="L61" s="29">
        <v>1799242463.8378055</v>
      </c>
      <c r="M61" s="28">
        <f t="shared" si="124"/>
        <v>208630.01710712767</v>
      </c>
      <c r="N61" s="35">
        <v>109449742.61927056</v>
      </c>
      <c r="O61" s="13">
        <f t="shared" si="125"/>
        <v>8643.4235723573984</v>
      </c>
      <c r="P61" s="61"/>
      <c r="Q61" s="23">
        <f t="shared" si="116"/>
        <v>181365025.48153701</v>
      </c>
      <c r="R61" s="24">
        <f t="shared" si="117"/>
        <v>331669.35623114096</v>
      </c>
      <c r="S61" s="29">
        <f t="shared" si="118"/>
        <v>167142742.54230976</v>
      </c>
      <c r="T61" s="30">
        <f t="shared" si="119"/>
        <v>319609.94282107498</v>
      </c>
      <c r="U61" s="35">
        <f t="shared" si="120"/>
        <v>14222282.939227253</v>
      </c>
      <c r="V61" s="11">
        <f t="shared" si="121"/>
        <v>12059.413410065998</v>
      </c>
      <c r="W61" s="61"/>
    </row>
    <row r="62" spans="1:23" ht="15" thickBot="1">
      <c r="A62" s="211">
        <v>12</v>
      </c>
      <c r="B62" s="20">
        <v>43435</v>
      </c>
      <c r="C62" s="23">
        <f t="shared" si="122"/>
        <v>2319905623.8863688</v>
      </c>
      <c r="D62" s="24">
        <f t="shared" si="123"/>
        <v>609311.29649672576</v>
      </c>
      <c r="E62" s="31">
        <v>2182633101.7629151</v>
      </c>
      <c r="F62" s="32">
        <v>586331.72100377223</v>
      </c>
      <c r="G62" s="36">
        <v>137272522.1234538</v>
      </c>
      <c r="H62" s="12">
        <v>22979.575492953481</v>
      </c>
      <c r="I62" s="61"/>
      <c r="J62" s="23">
        <f t="shared" si="114"/>
        <v>2118595470.1923239</v>
      </c>
      <c r="K62" s="24">
        <f t="shared" si="115"/>
        <v>241167.49974638174</v>
      </c>
      <c r="L62" s="31">
        <v>1997109288.1130674</v>
      </c>
      <c r="M62" s="28">
        <f t="shared" si="124"/>
        <v>231573.53904103543</v>
      </c>
      <c r="N62" s="36">
        <v>121486182.07925661</v>
      </c>
      <c r="O62" s="13">
        <f t="shared" si="125"/>
        <v>9593.9607053463151</v>
      </c>
      <c r="P62" s="61"/>
      <c r="Q62" s="23">
        <f t="shared" si="116"/>
        <v>201310153.69404495</v>
      </c>
      <c r="R62" s="24">
        <f t="shared" si="117"/>
        <v>368143.79675034393</v>
      </c>
      <c r="S62" s="31">
        <f t="shared" si="118"/>
        <v>185523813.64984775</v>
      </c>
      <c r="T62" s="32">
        <f t="shared" si="119"/>
        <v>354758.18196273677</v>
      </c>
      <c r="U62" s="36">
        <f t="shared" si="120"/>
        <v>15786340.044197187</v>
      </c>
      <c r="V62" s="12">
        <f t="shared" si="121"/>
        <v>13385.614787607166</v>
      </c>
      <c r="W62" s="61"/>
    </row>
    <row r="63" spans="1:23">
      <c r="I63" s="61"/>
      <c r="P63" s="61"/>
      <c r="W63" s="61"/>
    </row>
  </sheetData>
  <mergeCells count="9">
    <mergeCell ref="U2:V2"/>
    <mergeCell ref="Q2:R2"/>
    <mergeCell ref="L2:M2"/>
    <mergeCell ref="N2:O2"/>
    <mergeCell ref="C2:D2"/>
    <mergeCell ref="E2:F2"/>
    <mergeCell ref="G2:H2"/>
    <mergeCell ref="J2:K2"/>
    <mergeCell ref="S2:T2"/>
  </mergeCells>
  <conditionalFormatting sqref="C6:H17 L6:O17 S6:V17">
    <cfRule type="expression" dxfId="2" priority="122">
      <formula>C6&gt;100%</formula>
    </cfRule>
  </conditionalFormatting>
  <conditionalFormatting sqref="J6:K17">
    <cfRule type="expression" dxfId="1" priority="119">
      <formula>J6&gt;100%</formula>
    </cfRule>
  </conditionalFormatting>
  <conditionalFormatting sqref="Q6:R17">
    <cfRule type="expression" dxfId="0" priority="118">
      <formula>Q6&gt;100%</formula>
    </cfRule>
  </conditionalFormatting>
  <conditionalFormatting sqref="E20 E50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{AF52D331-0F60-443C-A3E3-23ADB62C0E8C}</x14:id>
        </ext>
      </extLst>
    </cfRule>
  </conditionalFormatting>
  <conditionalFormatting sqref="F20 F50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{5FB8923A-D883-4642-9F24-EF27CFB0E81B}</x14:id>
        </ext>
      </extLst>
    </cfRule>
  </conditionalFormatting>
  <conditionalFormatting sqref="G20 G50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{18D751A3-19DA-4884-A841-1473EB7D79AF}</x14:id>
        </ext>
      </extLst>
    </cfRule>
  </conditionalFormatting>
  <conditionalFormatting sqref="H20 H50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{E14E5BC9-3A6D-4B7B-BB27-0B139A804C02}</x14:id>
        </ext>
      </extLst>
    </cfRule>
  </conditionalFormatting>
  <conditionalFormatting sqref="C4:C5">
    <cfRule type="dataBar" priority="10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{C1DEAFFC-7086-4181-8A1F-2A44632C9191}</x14:id>
        </ext>
      </extLst>
    </cfRule>
  </conditionalFormatting>
  <conditionalFormatting sqref="D4:D5">
    <cfRule type="dataBar" priority="1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{69611CBD-9E06-4D99-A10E-2805937E2210}</x14:id>
        </ext>
      </extLst>
    </cfRule>
  </conditionalFormatting>
  <conditionalFormatting sqref="C50 C20">
    <cfRule type="dataBar" priority="10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{04A8EDD5-A8F4-4945-BA6D-D61F41AA56A3}</x14:id>
        </ext>
      </extLst>
    </cfRule>
  </conditionalFormatting>
  <conditionalFormatting sqref="D50 D20">
    <cfRule type="dataBar" priority="1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{5B3A9F2D-F8B4-4F60-ABA5-5B59A017385B}</x14:id>
        </ext>
      </extLst>
    </cfRule>
  </conditionalFormatting>
  <conditionalFormatting sqref="E4:E5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{99B1ACDC-C346-4B8C-81DC-2176C79F31D6}</x14:id>
        </ext>
      </extLst>
    </cfRule>
  </conditionalFormatting>
  <conditionalFormatting sqref="F4:F5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{7C33FCFA-4895-4390-BBA7-C1493849431E}</x14:id>
        </ext>
      </extLst>
    </cfRule>
  </conditionalFormatting>
  <conditionalFormatting sqref="G4:G5"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{929F59D3-A6A4-489C-B0AF-C80D8FC08C64}</x14:id>
        </ext>
      </extLst>
    </cfRule>
  </conditionalFormatting>
  <conditionalFormatting sqref="H4:H5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{DFD99359-552A-4499-8ABC-F5202AE482DE}</x14:id>
        </ext>
      </extLst>
    </cfRule>
  </conditionalFormatting>
  <conditionalFormatting sqref="J4">
    <cfRule type="dataBar" priority="9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{5EFD32A2-B238-4E8E-8672-A46985E2E0E8}</x14:id>
        </ext>
      </extLst>
    </cfRule>
  </conditionalFormatting>
  <conditionalFormatting sqref="K4">
    <cfRule type="dataBar" priority="9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{A96437A4-C304-4BF4-A8A2-1B9B3F8131AC}</x14:id>
        </ext>
      </extLst>
    </cfRule>
  </conditionalFormatting>
  <conditionalFormatting sqref="L4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{0A05D721-8CC2-4348-B1E3-67DC6CB23ADE}</x14:id>
        </ext>
      </extLst>
    </cfRule>
  </conditionalFormatting>
  <conditionalFormatting sqref="M4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{0EDE2B14-C2E7-435E-9BB6-F5DB87323782}</x14:id>
        </ext>
      </extLst>
    </cfRule>
  </conditionalFormatting>
  <conditionalFormatting sqref="N4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{54067ECD-70C4-49DD-A4EC-0418B4562838}</x14:id>
        </ext>
      </extLst>
    </cfRule>
  </conditionalFormatting>
  <conditionalFormatting sqref="O4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{9DFA12F7-E38B-43BB-A571-CFEBE8AAC0AC}</x14:id>
        </ext>
      </extLst>
    </cfRule>
  </conditionalFormatting>
  <conditionalFormatting sqref="Q4">
    <cfRule type="dataBar" priority="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{1B37AD4D-3BB7-453A-BCCA-5DEF14AD32BA}</x14:id>
        </ext>
      </extLst>
    </cfRule>
  </conditionalFormatting>
  <conditionalFormatting sqref="R4">
    <cfRule type="dataBar" priority="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{BC9E0EFB-CB47-43D4-8897-6FC84BF2F0B1}</x14:id>
        </ext>
      </extLst>
    </cfRule>
  </conditionalFormatting>
  <conditionalFormatting sqref="S4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{CCB3F138-33FF-431E-A2BD-E8FA94343283}</x14:id>
        </ext>
      </extLst>
    </cfRule>
  </conditionalFormatting>
  <conditionalFormatting sqref="T4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{7493B46A-8759-4A4B-B73B-AA82AE33F0FE}</x14:id>
        </ext>
      </extLst>
    </cfRule>
  </conditionalFormatting>
  <conditionalFormatting sqref="U4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{C70156C7-448F-4A1A-93F8-E84026D407F2}</x14:id>
        </ext>
      </extLst>
    </cfRule>
  </conditionalFormatting>
  <conditionalFormatting sqref="V4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{2216BAFA-BAC6-498A-B9B9-338379F17170}</x14:id>
        </ext>
      </extLst>
    </cfRule>
  </conditionalFormatting>
  <conditionalFormatting sqref="J4:J5">
    <cfRule type="dataBar" priority="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{51435EFF-0363-442F-9B52-F2D568EC8621}</x14:id>
        </ext>
      </extLst>
    </cfRule>
  </conditionalFormatting>
  <conditionalFormatting sqref="K4:K5">
    <cfRule type="dataBar" priority="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{01D9F4C3-8D12-42D4-9411-DEE406DD8E96}</x14:id>
        </ext>
      </extLst>
    </cfRule>
  </conditionalFormatting>
  <conditionalFormatting sqref="L4:L5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{0082312F-2FF7-4FD2-BD40-2642268F6541}</x14:id>
        </ext>
      </extLst>
    </cfRule>
  </conditionalFormatting>
  <conditionalFormatting sqref="M4:M5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{50CF28D6-6F6E-4D73-8923-9F2A6D103BC4}</x14:id>
        </ext>
      </extLst>
    </cfRule>
  </conditionalFormatting>
  <conditionalFormatting sqref="N4:O5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{C0194055-5C10-4F77-A798-253A00EBE1E5}</x14:id>
        </ext>
      </extLst>
    </cfRule>
  </conditionalFormatting>
  <conditionalFormatting sqref="Q4:R5">
    <cfRule type="dataBar" priority="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{B03B41D3-A7F0-4E30-BBC9-6E4F228B2B6B}</x14:id>
        </ext>
      </extLst>
    </cfRule>
  </conditionalFormatting>
  <conditionalFormatting sqref="S4:T5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{A335155A-FBB3-471A-8C6E-7972084AD3FC}</x14:id>
        </ext>
      </extLst>
    </cfRule>
  </conditionalFormatting>
  <conditionalFormatting sqref="S4:T5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{81FD2A18-F4BB-405D-8C9C-7082DE06D835}</x14:id>
        </ext>
      </extLst>
    </cfRule>
  </conditionalFormatting>
  <conditionalFormatting sqref="U4:V5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{B5C265C1-D208-407A-9C83-3B03123FD963}</x14:id>
        </ext>
      </extLst>
    </cfRule>
  </conditionalFormatting>
  <conditionalFormatting sqref="J20 J50">
    <cfRule type="dataBar" priority="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{E3E5D52C-1D02-4F6E-9747-450F708AB208}</x14:id>
        </ext>
      </extLst>
    </cfRule>
  </conditionalFormatting>
  <conditionalFormatting sqref="K20 K50">
    <cfRule type="dataBar" priority="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{C25555EF-8268-426D-BD1A-2AFB9119C4B7}</x14:id>
        </ext>
      </extLst>
    </cfRule>
  </conditionalFormatting>
  <conditionalFormatting sqref="L20 L50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{EE4D0629-CCAC-49CF-B5CA-FC0D83C83AEB}</x14:id>
        </ext>
      </extLst>
    </cfRule>
  </conditionalFormatting>
  <conditionalFormatting sqref="M20 M50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{1D71C9C6-D214-4CBC-938A-998A05A01215}</x14:id>
        </ext>
      </extLst>
    </cfRule>
  </conditionalFormatting>
  <conditionalFormatting sqref="N20 N50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{B3CE61C9-D8F4-4CF4-8D05-0432D1930368}</x14:id>
        </ext>
      </extLst>
    </cfRule>
  </conditionalFormatting>
  <conditionalFormatting sqref="O20 O50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{17356CE0-ADB7-4379-9A9A-7BD1B20AEC89}</x14:id>
        </ext>
      </extLst>
    </cfRule>
  </conditionalFormatting>
  <conditionalFormatting sqref="Q20 Q50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{452EF9F3-28A9-4A9B-A7D2-3818549AA87F}</x14:id>
        </ext>
      </extLst>
    </cfRule>
  </conditionalFormatting>
  <conditionalFormatting sqref="R20 R50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{DC75C852-F92B-497A-9A1B-EC3CD22E226B}</x14:id>
        </ext>
      </extLst>
    </cfRule>
  </conditionalFormatting>
  <conditionalFormatting sqref="S20 S50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{7EF3B0DE-18FE-415F-87E7-467D7D89EF84}</x14:id>
        </ext>
      </extLst>
    </cfRule>
  </conditionalFormatting>
  <conditionalFormatting sqref="T20 T50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{DBB357B1-7F2A-4317-A932-94839619DC9A}</x14:id>
        </ext>
      </extLst>
    </cfRule>
  </conditionalFormatting>
  <conditionalFormatting sqref="U20 U50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{D0398766-5104-48E4-B8D7-A6286AB91691}</x14:id>
        </ext>
      </extLst>
    </cfRule>
  </conditionalFormatting>
  <conditionalFormatting sqref="V20 V50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{D5BCD316-E690-46E6-8C57-0B1AF34BE87B}</x14:id>
        </ext>
      </extLst>
    </cfRule>
  </conditionalFormatting>
  <conditionalFormatting sqref="C4:H4">
    <cfRule type="dataBar" priority="129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{B101F2EE-AA53-4462-97D1-A058297D924A}</x14:id>
        </ext>
      </extLst>
    </cfRule>
  </conditionalFormatting>
  <conditionalFormatting sqref="J4:O4">
    <cfRule type="dataBar" priority="13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{D69A4C21-F974-4048-9FA6-8D7145CB588D}</x14:id>
        </ext>
      </extLst>
    </cfRule>
    <cfRule type="dataBar" priority="132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{BE100F5E-6F6E-435D-A669-B2C70D49F194}</x14:id>
        </ext>
      </extLst>
    </cfRule>
  </conditionalFormatting>
  <conditionalFormatting sqref="Q4:V4">
    <cfRule type="dataBar" priority="13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{D33984E1-2A65-4BCE-B5AB-6F6BB94ACE01}</x14:id>
        </ext>
      </extLst>
    </cfRule>
    <cfRule type="dataBar" priority="135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{A60A87B8-E902-4975-AA61-96DB9F7949C7}</x14:id>
        </ext>
      </extLst>
    </cfRule>
  </conditionalFormatting>
  <conditionalFormatting sqref="C4:V4">
    <cfRule type="dataBar" priority="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{DAE07BB4-B1FD-49F6-A1E7-2B0F9FD6EF7C}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52D331-0F60-443C-A3E3-23ADB62C0E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E20 E50</xm:sqref>
        </x14:conditionalFormatting>
        <x14:conditionalFormatting xmlns:xm="http://schemas.microsoft.com/office/excel/2006/main">
          <x14:cfRule type="dataBar" id="{5FB8923A-D883-4642-9F24-EF27CFB0E8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 F50</xm:sqref>
        </x14:conditionalFormatting>
        <x14:conditionalFormatting xmlns:xm="http://schemas.microsoft.com/office/excel/2006/main">
          <x14:cfRule type="dataBar" id="{18D751A3-19DA-4884-A841-1473EB7D79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G20 G50</xm:sqref>
        </x14:conditionalFormatting>
        <x14:conditionalFormatting xmlns:xm="http://schemas.microsoft.com/office/excel/2006/main">
          <x14:cfRule type="dataBar" id="{E14E5BC9-3A6D-4B7B-BB27-0B139A804C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H20 H50</xm:sqref>
        </x14:conditionalFormatting>
        <x14:conditionalFormatting xmlns:xm="http://schemas.microsoft.com/office/excel/2006/main">
          <x14:cfRule type="dataBar" id="{C1DEAFFC-7086-4181-8A1F-2A44632C9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C4:C5</xm:sqref>
        </x14:conditionalFormatting>
        <x14:conditionalFormatting xmlns:xm="http://schemas.microsoft.com/office/excel/2006/main">
          <x14:cfRule type="dataBar" id="{69611CBD-9E06-4D99-A10E-2805937E2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D4:D5</xm:sqref>
        </x14:conditionalFormatting>
        <x14:conditionalFormatting xmlns:xm="http://schemas.microsoft.com/office/excel/2006/main">
          <x14:cfRule type="dataBar" id="{04A8EDD5-A8F4-4945-BA6D-D61F41AA56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C50 C20</xm:sqref>
        </x14:conditionalFormatting>
        <x14:conditionalFormatting xmlns:xm="http://schemas.microsoft.com/office/excel/2006/main">
          <x14:cfRule type="dataBar" id="{5B3A9F2D-F8B4-4F60-ABA5-5B59A01738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D50 D20</xm:sqref>
        </x14:conditionalFormatting>
        <x14:conditionalFormatting xmlns:xm="http://schemas.microsoft.com/office/excel/2006/main">
          <x14:cfRule type="dataBar" id="{99B1ACDC-C346-4B8C-81DC-2176C79F31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E4:E5</xm:sqref>
        </x14:conditionalFormatting>
        <x14:conditionalFormatting xmlns:xm="http://schemas.microsoft.com/office/excel/2006/main">
          <x14:cfRule type="dataBar" id="{7C33FCFA-4895-4390-BBA7-C149384943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F4:F5</xm:sqref>
        </x14:conditionalFormatting>
        <x14:conditionalFormatting xmlns:xm="http://schemas.microsoft.com/office/excel/2006/main">
          <x14:cfRule type="dataBar" id="{929F59D3-A6A4-489C-B0AF-C80D8FC08C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G4:G5</xm:sqref>
        </x14:conditionalFormatting>
        <x14:conditionalFormatting xmlns:xm="http://schemas.microsoft.com/office/excel/2006/main">
          <x14:cfRule type="dataBar" id="{DFD99359-552A-4499-8ABC-F5202AE482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5EFD32A2-B238-4E8E-8672-A46985E2E0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A96437A4-C304-4BF4-A8A2-1B9B3F8131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</xm:sqref>
        </x14:conditionalFormatting>
        <x14:conditionalFormatting xmlns:xm="http://schemas.microsoft.com/office/excel/2006/main">
          <x14:cfRule type="dataBar" id="{0A05D721-8CC2-4348-B1E3-67DC6CB23A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0EDE2B14-C2E7-435E-9BB6-F5DB873237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</xm:sqref>
        </x14:conditionalFormatting>
        <x14:conditionalFormatting xmlns:xm="http://schemas.microsoft.com/office/excel/2006/main">
          <x14:cfRule type="dataBar" id="{54067ECD-70C4-49DD-A4EC-0418B4562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</xm:sqref>
        </x14:conditionalFormatting>
        <x14:conditionalFormatting xmlns:xm="http://schemas.microsoft.com/office/excel/2006/main">
          <x14:cfRule type="dataBar" id="{9DFA12F7-E38B-43BB-A571-CFEBE8AAC0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</xm:sqref>
        </x14:conditionalFormatting>
        <x14:conditionalFormatting xmlns:xm="http://schemas.microsoft.com/office/excel/2006/main">
          <x14:cfRule type="dataBar" id="{1B37AD4D-3BB7-453A-BCCA-5DEF14AD32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</xm:sqref>
        </x14:conditionalFormatting>
        <x14:conditionalFormatting xmlns:xm="http://schemas.microsoft.com/office/excel/2006/main">
          <x14:cfRule type="dataBar" id="{BC9E0EFB-CB47-43D4-8897-6FC84BF2F0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</xm:sqref>
        </x14:conditionalFormatting>
        <x14:conditionalFormatting xmlns:xm="http://schemas.microsoft.com/office/excel/2006/main">
          <x14:cfRule type="dataBar" id="{CCB3F138-33FF-431E-A2BD-E8FA943432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</xm:sqref>
        </x14:conditionalFormatting>
        <x14:conditionalFormatting xmlns:xm="http://schemas.microsoft.com/office/excel/2006/main">
          <x14:cfRule type="dataBar" id="{7493B46A-8759-4A4B-B73B-AA82AE33F0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</xm:sqref>
        </x14:conditionalFormatting>
        <x14:conditionalFormatting xmlns:xm="http://schemas.microsoft.com/office/excel/2006/main">
          <x14:cfRule type="dataBar" id="{C70156C7-448F-4A1A-93F8-E84026D407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</xm:sqref>
        </x14:conditionalFormatting>
        <x14:conditionalFormatting xmlns:xm="http://schemas.microsoft.com/office/excel/2006/main">
          <x14:cfRule type="dataBar" id="{2216BAFA-BAC6-498A-B9B9-338379F17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</xm:sqref>
        </x14:conditionalFormatting>
        <x14:conditionalFormatting xmlns:xm="http://schemas.microsoft.com/office/excel/2006/main">
          <x14:cfRule type="dataBar" id="{51435EFF-0363-442F-9B52-F2D568EC86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J4:J5</xm:sqref>
        </x14:conditionalFormatting>
        <x14:conditionalFormatting xmlns:xm="http://schemas.microsoft.com/office/excel/2006/main">
          <x14:cfRule type="dataBar" id="{01D9F4C3-8D12-42D4-9411-DEE406DD8E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K4:K5</xm:sqref>
        </x14:conditionalFormatting>
        <x14:conditionalFormatting xmlns:xm="http://schemas.microsoft.com/office/excel/2006/main">
          <x14:cfRule type="dataBar" id="{0082312F-2FF7-4FD2-BD40-2642268F65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L4:L5</xm:sqref>
        </x14:conditionalFormatting>
        <x14:conditionalFormatting xmlns:xm="http://schemas.microsoft.com/office/excel/2006/main">
          <x14:cfRule type="dataBar" id="{50CF28D6-6F6E-4D73-8923-9F2A6D103B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M4:M5</xm:sqref>
        </x14:conditionalFormatting>
        <x14:conditionalFormatting xmlns:xm="http://schemas.microsoft.com/office/excel/2006/main">
          <x14:cfRule type="dataBar" id="{C0194055-5C10-4F77-A798-253A00EBE1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N4:O5</xm:sqref>
        </x14:conditionalFormatting>
        <x14:conditionalFormatting xmlns:xm="http://schemas.microsoft.com/office/excel/2006/main">
          <x14:cfRule type="dataBar" id="{B03B41D3-A7F0-4E30-BBC9-6E4F228B2B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Q4:R5</xm:sqref>
        </x14:conditionalFormatting>
        <x14:conditionalFormatting xmlns:xm="http://schemas.microsoft.com/office/excel/2006/main">
          <x14:cfRule type="dataBar" id="{A335155A-FBB3-471A-8C6E-7972084AD3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S4:T5</xm:sqref>
        </x14:conditionalFormatting>
        <x14:conditionalFormatting xmlns:xm="http://schemas.microsoft.com/office/excel/2006/main">
          <x14:cfRule type="dataBar" id="{81FD2A18-F4BB-405D-8C9C-7082DE06D8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S4:T5</xm:sqref>
        </x14:conditionalFormatting>
        <x14:conditionalFormatting xmlns:xm="http://schemas.microsoft.com/office/excel/2006/main">
          <x14:cfRule type="dataBar" id="{B5C265C1-D208-407A-9C83-3B03123FD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U4:V5</xm:sqref>
        </x14:conditionalFormatting>
        <x14:conditionalFormatting xmlns:xm="http://schemas.microsoft.com/office/excel/2006/main">
          <x14:cfRule type="dataBar" id="{E3E5D52C-1D02-4F6E-9747-450F708AB2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 J50</xm:sqref>
        </x14:conditionalFormatting>
        <x14:conditionalFormatting xmlns:xm="http://schemas.microsoft.com/office/excel/2006/main">
          <x14:cfRule type="dataBar" id="{C25555EF-8268-426D-BD1A-2AFB9119C4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K20 K50</xm:sqref>
        </x14:conditionalFormatting>
        <x14:conditionalFormatting xmlns:xm="http://schemas.microsoft.com/office/excel/2006/main">
          <x14:cfRule type="dataBar" id="{EE4D0629-CCAC-49CF-B5CA-FC0D83C83A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L20 L50</xm:sqref>
        </x14:conditionalFormatting>
        <x14:conditionalFormatting xmlns:xm="http://schemas.microsoft.com/office/excel/2006/main">
          <x14:cfRule type="dataBar" id="{1D71C9C6-D214-4CBC-938A-998A05A012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M20 M50</xm:sqref>
        </x14:conditionalFormatting>
        <x14:conditionalFormatting xmlns:xm="http://schemas.microsoft.com/office/excel/2006/main">
          <x14:cfRule type="dataBar" id="{B3CE61C9-D8F4-4CF4-8D05-0432D1930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N20 N50</xm:sqref>
        </x14:conditionalFormatting>
        <x14:conditionalFormatting xmlns:xm="http://schemas.microsoft.com/office/excel/2006/main">
          <x14:cfRule type="dataBar" id="{17356CE0-ADB7-4379-9A9A-7BD1B20AEC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O20 O50</xm:sqref>
        </x14:conditionalFormatting>
        <x14:conditionalFormatting xmlns:xm="http://schemas.microsoft.com/office/excel/2006/main">
          <x14:cfRule type="dataBar" id="{452EF9F3-28A9-4A9B-A7D2-3818549AA8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Q20 Q50</xm:sqref>
        </x14:conditionalFormatting>
        <x14:conditionalFormatting xmlns:xm="http://schemas.microsoft.com/office/excel/2006/main">
          <x14:cfRule type="dataBar" id="{DC75C852-F92B-497A-9A1B-EC3CD22E22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R20 R50</xm:sqref>
        </x14:conditionalFormatting>
        <x14:conditionalFormatting xmlns:xm="http://schemas.microsoft.com/office/excel/2006/main">
          <x14:cfRule type="dataBar" id="{7EF3B0DE-18FE-415F-87E7-467D7D89E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S20 S50</xm:sqref>
        </x14:conditionalFormatting>
        <x14:conditionalFormatting xmlns:xm="http://schemas.microsoft.com/office/excel/2006/main">
          <x14:cfRule type="dataBar" id="{DBB357B1-7F2A-4317-A932-94839619DC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T20 T50</xm:sqref>
        </x14:conditionalFormatting>
        <x14:conditionalFormatting xmlns:xm="http://schemas.microsoft.com/office/excel/2006/main">
          <x14:cfRule type="dataBar" id="{D0398766-5104-48E4-B8D7-A6286AB91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U20 U50</xm:sqref>
        </x14:conditionalFormatting>
        <x14:conditionalFormatting xmlns:xm="http://schemas.microsoft.com/office/excel/2006/main">
          <x14:cfRule type="dataBar" id="{D5BCD316-E690-46E6-8C57-0B1AF34BE8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V20 V50</xm:sqref>
        </x14:conditionalFormatting>
        <x14:conditionalFormatting xmlns:xm="http://schemas.microsoft.com/office/excel/2006/main">
          <x14:cfRule type="dataBar" id="{B101F2EE-AA53-4462-97D1-A058297D92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C4:H4</xm:sqref>
        </x14:conditionalFormatting>
        <x14:conditionalFormatting xmlns:xm="http://schemas.microsoft.com/office/excel/2006/main">
          <x14:cfRule type="dataBar" id="{D69A4C21-F974-4048-9FA6-8D7145CB58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E100F5E-6F6E-435D-A669-B2C70D49F1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J4:O4</xm:sqref>
        </x14:conditionalFormatting>
        <x14:conditionalFormatting xmlns:xm="http://schemas.microsoft.com/office/excel/2006/main">
          <x14:cfRule type="dataBar" id="{D33984E1-2A65-4BCE-B5AB-6F6BB94ACE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60A87B8-E902-4975-AA61-96DB9F7949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Q4:V4</xm:sqref>
        </x14:conditionalFormatting>
        <x14:conditionalFormatting xmlns:xm="http://schemas.microsoft.com/office/excel/2006/main">
          <x14:cfRule type="dataBar" id="{DAE07BB4-B1FD-49F6-A1E7-2B0F9FD6EF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C4:V4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AN12"/>
  <sheetViews>
    <sheetView workbookViewId="0">
      <pane xSplit="3" ySplit="3" topLeftCell="D4" activePane="bottomRight" state="frozen"/>
      <selection activeCell="C9" sqref="C9"/>
      <selection pane="topRight" activeCell="C9" sqref="C9"/>
      <selection pane="bottomLeft" activeCell="C9" sqref="C9"/>
      <selection pane="bottomRight" activeCell="D4" sqref="D4"/>
    </sheetView>
  </sheetViews>
  <sheetFormatPr defaultColWidth="11.44140625" defaultRowHeight="14.4"/>
  <cols>
    <col min="1" max="1" width="5.109375" customWidth="1"/>
    <col min="2" max="2" width="15.88671875" bestFit="1" customWidth="1"/>
    <col min="3" max="3" width="13.77734375" customWidth="1"/>
    <col min="7" max="16" width="0" hidden="1" customWidth="1"/>
    <col min="17" max="17" width="7" customWidth="1"/>
    <col min="18" max="18" width="11.77734375" customWidth="1"/>
    <col min="19" max="21" width="11.77734375" hidden="1" customWidth="1"/>
    <col min="22" max="22" width="7" customWidth="1"/>
    <col min="26" max="35" width="0" hidden="1" customWidth="1"/>
    <col min="36" max="36" width="7" customWidth="1"/>
    <col min="37" max="37" width="11.77734375" customWidth="1"/>
    <col min="38" max="40" width="11.77734375" hidden="1" customWidth="1"/>
  </cols>
  <sheetData>
    <row r="2" spans="2:40" s="60" customFormat="1">
      <c r="D2" s="60" t="s">
        <v>119</v>
      </c>
      <c r="R2" s="60" t="s">
        <v>120</v>
      </c>
      <c r="W2" s="60" t="s">
        <v>116</v>
      </c>
      <c r="AK2" s="60" t="s">
        <v>115</v>
      </c>
    </row>
    <row r="3" spans="2:40" s="60" customFormat="1">
      <c r="D3" s="80" t="s">
        <v>29</v>
      </c>
      <c r="E3" s="80" t="s">
        <v>30</v>
      </c>
      <c r="F3" s="80" t="s">
        <v>31</v>
      </c>
      <c r="G3" s="80" t="s">
        <v>32</v>
      </c>
      <c r="H3" s="80" t="s">
        <v>33</v>
      </c>
      <c r="I3" s="80" t="s">
        <v>34</v>
      </c>
      <c r="J3" s="80" t="s">
        <v>35</v>
      </c>
      <c r="K3" s="80" t="s">
        <v>36</v>
      </c>
      <c r="L3" s="80" t="s">
        <v>37</v>
      </c>
      <c r="M3" s="80" t="s">
        <v>38</v>
      </c>
      <c r="N3" s="80" t="s">
        <v>39</v>
      </c>
      <c r="O3" s="80" t="s">
        <v>40</v>
      </c>
      <c r="P3" s="80" t="s">
        <v>41</v>
      </c>
      <c r="R3" s="80" t="s">
        <v>42</v>
      </c>
      <c r="S3" s="80" t="s">
        <v>43</v>
      </c>
      <c r="T3" s="80" t="s">
        <v>44</v>
      </c>
      <c r="U3" s="80" t="s">
        <v>45</v>
      </c>
      <c r="W3" s="80" t="s">
        <v>29</v>
      </c>
      <c r="X3" s="80" t="s">
        <v>30</v>
      </c>
      <c r="Y3" s="80" t="s">
        <v>31</v>
      </c>
      <c r="Z3" s="80" t="s">
        <v>32</v>
      </c>
      <c r="AA3" s="80" t="s">
        <v>33</v>
      </c>
      <c r="AB3" s="80" t="s">
        <v>34</v>
      </c>
      <c r="AC3" s="80" t="s">
        <v>35</v>
      </c>
      <c r="AD3" s="80" t="s">
        <v>36</v>
      </c>
      <c r="AE3" s="80" t="s">
        <v>37</v>
      </c>
      <c r="AF3" s="80" t="s">
        <v>38</v>
      </c>
      <c r="AG3" s="80" t="s">
        <v>39</v>
      </c>
      <c r="AH3" s="80" t="s">
        <v>40</v>
      </c>
      <c r="AI3" s="80" t="s">
        <v>41</v>
      </c>
      <c r="AK3" s="80" t="s">
        <v>42</v>
      </c>
      <c r="AL3" s="80" t="s">
        <v>43</v>
      </c>
      <c r="AM3" s="80" t="s">
        <v>44</v>
      </c>
      <c r="AN3" s="80" t="s">
        <v>45</v>
      </c>
    </row>
    <row r="4" spans="2:40" s="60" customFormat="1">
      <c r="B4" s="60" t="s">
        <v>98</v>
      </c>
    </row>
    <row r="5" spans="2:40">
      <c r="C5" s="72" t="s">
        <v>114</v>
      </c>
      <c r="D5" s="281">
        <f>'2018 VN YouTube View'!D17</f>
        <v>354216.84825282404</v>
      </c>
      <c r="E5" s="281">
        <f>'2018 VN YouTube View'!E17</f>
        <v>316141.5754653383</v>
      </c>
      <c r="F5" s="281">
        <f>'2018 VN YouTube View'!F17</f>
        <v>390183.82075595728</v>
      </c>
      <c r="G5" s="281">
        <f>'2018 VN YouTube View'!G17</f>
        <v>409693.48369771882</v>
      </c>
      <c r="H5" s="281">
        <f>'2018 VN YouTube View'!H17</f>
        <v>443850.8862035186</v>
      </c>
      <c r="I5" s="281">
        <f>'2018 VN YouTube View'!I17</f>
        <v>435591.90470095479</v>
      </c>
      <c r="J5" s="281">
        <f>'2018 VN YouTube View'!J17</f>
        <v>470297.61704668257</v>
      </c>
      <c r="K5" s="281">
        <f>'2018 VN YouTube View'!K17</f>
        <v>465907.47231985087</v>
      </c>
      <c r="L5" s="281">
        <f>'2018 VN YouTube View'!L17</f>
        <v>491558.73918030498</v>
      </c>
      <c r="M5" s="281">
        <f>'2018 VN YouTube View'!M17</f>
        <v>527436.51904506818</v>
      </c>
      <c r="N5" s="281">
        <f>'2018 VN YouTube View'!N17</f>
        <v>503409.11248394771</v>
      </c>
      <c r="O5" s="281">
        <f>'2018 VN YouTube View'!O17</f>
        <v>530833.35348846705</v>
      </c>
      <c r="P5" s="283">
        <f>SUM(D5:O5)</f>
        <v>5339121.332640633</v>
      </c>
      <c r="R5" s="284">
        <f t="shared" ref="R5:R6" si="0">SUM(D5:F5)</f>
        <v>1060542.2444741195</v>
      </c>
      <c r="S5" s="284">
        <f t="shared" ref="S5:S6" si="1">SUM(G5:I5)</f>
        <v>1289136.2746021922</v>
      </c>
      <c r="T5" s="284">
        <f>SUM(J5:L5)</f>
        <v>1427763.8285468384</v>
      </c>
      <c r="U5" s="284">
        <f>SUM(M5:O5)</f>
        <v>1561678.9850174831</v>
      </c>
      <c r="W5" s="281">
        <f>'YouTube Performance'!F21</f>
        <v>274892.22499999998</v>
      </c>
      <c r="X5" s="281">
        <f>'YouTube Performance'!F22</f>
        <v>267740.78999999998</v>
      </c>
      <c r="Y5" s="281">
        <f>'YouTube Performance'!F23</f>
        <v>516133.7</v>
      </c>
      <c r="Z5" s="281">
        <f>'YouTube Performance'!F24</f>
        <v>14116.45</v>
      </c>
      <c r="AA5" s="281">
        <f>'YouTube Performance'!F25</f>
        <v>0</v>
      </c>
      <c r="AB5" s="281">
        <f>'YouTube Performance'!F26</f>
        <v>0</v>
      </c>
      <c r="AC5" s="281">
        <f>'YouTube Performance'!F27</f>
        <v>0</v>
      </c>
      <c r="AD5" s="281">
        <f>'YouTube Performance'!F28</f>
        <v>0</v>
      </c>
      <c r="AE5" s="281">
        <f>'YouTube Performance'!F29</f>
        <v>0</v>
      </c>
      <c r="AF5" s="281">
        <f>'YouTube Performance'!F30</f>
        <v>0</v>
      </c>
      <c r="AG5" s="281">
        <f>'YouTube Performance'!F31</f>
        <v>0</v>
      </c>
      <c r="AH5" s="281">
        <f>'YouTube Performance'!F32</f>
        <v>0</v>
      </c>
      <c r="AI5" s="283">
        <f>SUM(W5:AH5)</f>
        <v>1072883.1649999998</v>
      </c>
      <c r="AK5" s="284">
        <f t="shared" ref="AK5:AK6" si="2">SUM(W5:Y5)</f>
        <v>1058766.7149999999</v>
      </c>
      <c r="AL5" s="284">
        <f t="shared" ref="AL5:AL6" si="3">SUM(Z5:AB5)</f>
        <v>14116.45</v>
      </c>
      <c r="AM5" s="284">
        <f>SUM(AC5:AE5)</f>
        <v>0</v>
      </c>
      <c r="AN5" s="284">
        <f>SUM(AF5:AH5)</f>
        <v>0</v>
      </c>
    </row>
    <row r="6" spans="2:40">
      <c r="C6" s="72" t="s">
        <v>63</v>
      </c>
      <c r="D6" s="281">
        <f>'2018 VN YouTube View'!D21</f>
        <v>13882.504585231964</v>
      </c>
      <c r="E6" s="281">
        <f>'2018 VN YouTube View'!E21</f>
        <v>12390.254423605116</v>
      </c>
      <c r="F6" s="281">
        <f>'2018 VN YouTube View'!F21</f>
        <v>15292.126016720935</v>
      </c>
      <c r="G6" s="281">
        <f>'2018 VN YouTube View'!G21</f>
        <v>16056.750812467582</v>
      </c>
      <c r="H6" s="281">
        <f>'2018 VN YouTube View'!H21</f>
        <v>17395.451383164098</v>
      </c>
      <c r="I6" s="281">
        <f>'2018 VN YouTube View'!I21</f>
        <v>17071.764497166932</v>
      </c>
      <c r="J6" s="281">
        <f>'2018 VN YouTube View'!J21</f>
        <v>18431.954485728456</v>
      </c>
      <c r="K6" s="281">
        <f>'2018 VN YouTube View'!K21</f>
        <v>18259.895464254208</v>
      </c>
      <c r="L6" s="281">
        <f>'2018 VN YouTube View'!L21</f>
        <v>19265.222657366983</v>
      </c>
      <c r="M6" s="281">
        <f>'2018 VN YouTube View'!M21</f>
        <v>20671.348441437578</v>
      </c>
      <c r="N6" s="281">
        <f>'2018 VN YouTube View'!N21</f>
        <v>19729.663754779453</v>
      </c>
      <c r="O6" s="281">
        <f>'2018 VN YouTube View'!O21</f>
        <v>20804.477540091008</v>
      </c>
      <c r="P6" s="283">
        <f>SUM(D6:O6)</f>
        <v>209251.41406201434</v>
      </c>
      <c r="R6" s="284">
        <f t="shared" si="0"/>
        <v>41564.885025558011</v>
      </c>
      <c r="S6" s="284">
        <f t="shared" si="1"/>
        <v>50523.966692798611</v>
      </c>
      <c r="T6" s="284">
        <f>SUM(J6:L6)</f>
        <v>55957.072607349648</v>
      </c>
      <c r="U6" s="284">
        <f>SUM(M6:O6)</f>
        <v>61205.489736308038</v>
      </c>
      <c r="W6" s="281">
        <f>'YouTube Performance'!H21</f>
        <v>17239.806</v>
      </c>
      <c r="X6" s="281">
        <f>'YouTube Performance'!H22</f>
        <v>16223.649999999996</v>
      </c>
      <c r="Y6" s="281">
        <f>'YouTube Performance'!H23</f>
        <v>38199.730000000003</v>
      </c>
      <c r="Z6" s="281">
        <f>'YouTube Performance'!H24</f>
        <v>1356.14</v>
      </c>
      <c r="AA6" s="281">
        <f>'YouTube Performance'!H25</f>
        <v>0</v>
      </c>
      <c r="AB6" s="281">
        <f>'YouTube Performance'!H26</f>
        <v>0</v>
      </c>
      <c r="AC6" s="281">
        <f>'YouTube Performance'!H27</f>
        <v>0</v>
      </c>
      <c r="AD6" s="281">
        <f>'YouTube Performance'!H28</f>
        <v>0</v>
      </c>
      <c r="AE6" s="281">
        <f>'YouTube Performance'!H29</f>
        <v>0</v>
      </c>
      <c r="AF6" s="281">
        <f>'YouTube Performance'!H30</f>
        <v>0</v>
      </c>
      <c r="AG6" s="281">
        <f>'YouTube Performance'!H31</f>
        <v>0</v>
      </c>
      <c r="AH6" s="281">
        <f>'YouTube Performance'!H32</f>
        <v>0</v>
      </c>
      <c r="AI6" s="283">
        <f>SUM(W6:AH6)</f>
        <v>73019.326000000001</v>
      </c>
      <c r="AK6" s="284">
        <f t="shared" si="2"/>
        <v>71663.186000000002</v>
      </c>
      <c r="AL6" s="284">
        <f t="shared" si="3"/>
        <v>1356.14</v>
      </c>
      <c r="AM6" s="284">
        <f>SUM(AC6:AE6)</f>
        <v>0</v>
      </c>
      <c r="AN6" s="284">
        <f>SUM(AF6:AH6)</f>
        <v>0</v>
      </c>
    </row>
    <row r="7" spans="2:40" s="60" customFormat="1">
      <c r="B7" s="60" t="s">
        <v>113</v>
      </c>
      <c r="D7" s="280"/>
      <c r="E7" s="280"/>
      <c r="F7" s="280"/>
      <c r="G7" s="280"/>
      <c r="H7" s="280"/>
      <c r="I7" s="280"/>
      <c r="J7" s="280"/>
      <c r="K7" s="280"/>
      <c r="L7" s="280"/>
      <c r="M7" s="280"/>
      <c r="N7" s="280"/>
      <c r="O7" s="280"/>
      <c r="P7" s="280"/>
      <c r="W7" s="280"/>
      <c r="X7" s="280"/>
      <c r="Y7" s="280"/>
      <c r="Z7" s="280"/>
      <c r="AA7" s="280"/>
      <c r="AB7" s="280"/>
      <c r="AC7" s="280"/>
      <c r="AD7" s="280"/>
      <c r="AE7" s="280"/>
      <c r="AF7" s="280"/>
      <c r="AG7" s="280"/>
      <c r="AH7" s="280"/>
      <c r="AI7" s="280"/>
    </row>
    <row r="8" spans="2:40">
      <c r="C8" s="72" t="s">
        <v>114</v>
      </c>
      <c r="D8" s="281">
        <v>86874.999999999985</v>
      </c>
      <c r="E8" s="281">
        <v>86874.999999999985</v>
      </c>
      <c r="F8" s="281">
        <v>86874.999999999985</v>
      </c>
      <c r="G8" s="281">
        <v>86874.999999999985</v>
      </c>
      <c r="H8" s="281">
        <v>86874.999999999985</v>
      </c>
      <c r="I8" s="281">
        <v>86874.999999999985</v>
      </c>
      <c r="J8" s="281">
        <v>86874.999999999985</v>
      </c>
      <c r="K8" s="281">
        <v>86874.999999999985</v>
      </c>
      <c r="L8" s="281">
        <v>86874.999999999985</v>
      </c>
      <c r="M8" s="281">
        <v>86874.999999999985</v>
      </c>
      <c r="N8" s="281">
        <v>86874.999999999985</v>
      </c>
      <c r="O8" s="281">
        <v>86874.999999999985</v>
      </c>
      <c r="P8" s="283">
        <f>SUM(D8:O8)</f>
        <v>1042499.9999999999</v>
      </c>
      <c r="R8" s="284">
        <f>SUM(D8:F8)</f>
        <v>260624.99999999994</v>
      </c>
      <c r="S8" s="284">
        <f t="shared" ref="S8" si="4">SUM(G8:I8)</f>
        <v>260624.99999999994</v>
      </c>
      <c r="T8" s="284">
        <f t="shared" ref="T8" si="5">SUM(J8:L8)</f>
        <v>260624.99999999994</v>
      </c>
      <c r="U8" s="284">
        <f t="shared" ref="U8" si="6">SUM(M8:O8)</f>
        <v>260624.99999999994</v>
      </c>
      <c r="W8" s="281">
        <v>0</v>
      </c>
      <c r="X8" s="281">
        <v>0</v>
      </c>
      <c r="Y8" s="281">
        <v>0</v>
      </c>
      <c r="Z8" s="281"/>
      <c r="AA8" s="281"/>
      <c r="AB8" s="281"/>
      <c r="AC8" s="281"/>
      <c r="AD8" s="281"/>
      <c r="AE8" s="281"/>
      <c r="AF8" s="281"/>
      <c r="AG8" s="281"/>
      <c r="AH8" s="281"/>
      <c r="AI8" s="283">
        <f>SUM(W8:AH8)</f>
        <v>0</v>
      </c>
      <c r="AK8" s="284">
        <f t="shared" ref="AK8" si="7">SUM(W8:Y8)</f>
        <v>0</v>
      </c>
      <c r="AL8" s="284">
        <f t="shared" ref="AL8" si="8">SUM(Z8:AB8)</f>
        <v>0</v>
      </c>
      <c r="AM8" s="284">
        <f t="shared" ref="AM8" si="9">SUM(AC8:AE8)</f>
        <v>0</v>
      </c>
      <c r="AN8" s="284">
        <f t="shared" ref="AN8" si="10">SUM(AF8:AH8)</f>
        <v>0</v>
      </c>
    </row>
    <row r="9" spans="2:40" s="60" customFormat="1">
      <c r="B9" s="60" t="s">
        <v>41</v>
      </c>
      <c r="D9" s="282">
        <f t="shared" ref="D9:P9" si="11">SUM(D5:D8)</f>
        <v>454974.35283805599</v>
      </c>
      <c r="E9" s="282">
        <f t="shared" si="11"/>
        <v>415406.82988894341</v>
      </c>
      <c r="F9" s="282">
        <f t="shared" si="11"/>
        <v>492350.94677267823</v>
      </c>
      <c r="G9" s="282">
        <f t="shared" si="11"/>
        <v>512625.23451018642</v>
      </c>
      <c r="H9" s="282">
        <f t="shared" si="11"/>
        <v>548121.33758668264</v>
      </c>
      <c r="I9" s="282">
        <f t="shared" si="11"/>
        <v>539538.66919812164</v>
      </c>
      <c r="J9" s="282">
        <f t="shared" si="11"/>
        <v>575604.57153241104</v>
      </c>
      <c r="K9" s="282">
        <f t="shared" si="11"/>
        <v>571042.36778410501</v>
      </c>
      <c r="L9" s="282">
        <f t="shared" si="11"/>
        <v>597698.96183767193</v>
      </c>
      <c r="M9" s="282">
        <f t="shared" si="11"/>
        <v>634982.86748650577</v>
      </c>
      <c r="N9" s="282">
        <f t="shared" si="11"/>
        <v>610013.77623872715</v>
      </c>
      <c r="O9" s="282">
        <f t="shared" si="11"/>
        <v>638512.83102855808</v>
      </c>
      <c r="P9" s="282">
        <f t="shared" si="11"/>
        <v>6590872.7467026478</v>
      </c>
      <c r="R9" s="282">
        <f>SUM(R5:R8)</f>
        <v>1362732.1294996776</v>
      </c>
      <c r="S9" s="282">
        <f>SUM(S5:S8)</f>
        <v>1600285.2412949908</v>
      </c>
      <c r="T9" s="282">
        <f>SUM(T5:T8)</f>
        <v>1744345.901154188</v>
      </c>
      <c r="U9" s="282">
        <f>SUM(U5:U8)</f>
        <v>1883509.4747537912</v>
      </c>
      <c r="W9" s="282">
        <f t="shared" ref="W9:AI9" si="12">SUM(W5:W8)</f>
        <v>292132.03099999996</v>
      </c>
      <c r="X9" s="282">
        <f t="shared" si="12"/>
        <v>283964.44</v>
      </c>
      <c r="Y9" s="282">
        <f t="shared" si="12"/>
        <v>554333.43000000005</v>
      </c>
      <c r="Z9" s="282">
        <f t="shared" si="12"/>
        <v>15472.59</v>
      </c>
      <c r="AA9" s="282">
        <f t="shared" si="12"/>
        <v>0</v>
      </c>
      <c r="AB9" s="282">
        <f t="shared" si="12"/>
        <v>0</v>
      </c>
      <c r="AC9" s="282">
        <f t="shared" si="12"/>
        <v>0</v>
      </c>
      <c r="AD9" s="282">
        <f t="shared" si="12"/>
        <v>0</v>
      </c>
      <c r="AE9" s="282">
        <f t="shared" si="12"/>
        <v>0</v>
      </c>
      <c r="AF9" s="282">
        <f t="shared" si="12"/>
        <v>0</v>
      </c>
      <c r="AG9" s="282">
        <f t="shared" si="12"/>
        <v>0</v>
      </c>
      <c r="AH9" s="282">
        <f t="shared" si="12"/>
        <v>0</v>
      </c>
      <c r="AI9" s="282">
        <f t="shared" si="12"/>
        <v>1145902.4909999999</v>
      </c>
      <c r="AK9" s="282">
        <f>SUM(AK5:AK8)</f>
        <v>1130429.9009999998</v>
      </c>
      <c r="AL9" s="282">
        <f>SUM(AL5:AL8)</f>
        <v>15472.59</v>
      </c>
      <c r="AM9" s="282">
        <f>SUM(AM5:AM8)</f>
        <v>0</v>
      </c>
      <c r="AN9" s="282">
        <f>SUM(AN5:AN8)</f>
        <v>0</v>
      </c>
    </row>
    <row r="11" spans="2:40">
      <c r="B11" s="60" t="s">
        <v>117</v>
      </c>
      <c r="C11" s="72" t="s">
        <v>114</v>
      </c>
      <c r="D11" s="209">
        <f t="shared" ref="D11:O12" si="13">SUMIF($C$5:$C$8,$C11,D$5:D$8)</f>
        <v>441091.84825282404</v>
      </c>
      <c r="E11" s="209">
        <f t="shared" si="13"/>
        <v>403016.5754653383</v>
      </c>
      <c r="F11" s="209">
        <f t="shared" si="13"/>
        <v>477058.82075595728</v>
      </c>
      <c r="G11" s="209">
        <f t="shared" si="13"/>
        <v>496568.48369771882</v>
      </c>
      <c r="H11" s="209">
        <f t="shared" si="13"/>
        <v>530725.8862035186</v>
      </c>
      <c r="I11" s="209">
        <f t="shared" si="13"/>
        <v>522466.90470095479</v>
      </c>
      <c r="J11" s="209">
        <f t="shared" si="13"/>
        <v>557172.61704668251</v>
      </c>
      <c r="K11" s="209">
        <f t="shared" si="13"/>
        <v>552782.47231985081</v>
      </c>
      <c r="L11" s="209">
        <f t="shared" si="13"/>
        <v>578433.73918030492</v>
      </c>
      <c r="M11" s="209">
        <f t="shared" si="13"/>
        <v>614311.51904506818</v>
      </c>
      <c r="N11" s="209">
        <f t="shared" si="13"/>
        <v>590284.11248394765</v>
      </c>
      <c r="O11" s="209">
        <f t="shared" si="13"/>
        <v>617708.35348846705</v>
      </c>
      <c r="P11" s="283">
        <f>SUM(D11:O11)</f>
        <v>6381621.3326406321</v>
      </c>
      <c r="R11" s="209">
        <f t="shared" ref="R11:U12" si="14">SUMIF($C$5:$C$8,$C11,R$5:R$8)</f>
        <v>1321167.2444741195</v>
      </c>
      <c r="S11" s="209">
        <f t="shared" si="14"/>
        <v>1549761.2746021922</v>
      </c>
      <c r="T11" s="209">
        <f t="shared" si="14"/>
        <v>1688388.8285468384</v>
      </c>
      <c r="U11" s="209">
        <f t="shared" si="14"/>
        <v>1822303.9850174831</v>
      </c>
      <c r="W11" s="209">
        <f t="shared" ref="W11:AH12" si="15">SUMIF($C$5:$C$8,$C11,W$5:W$8)</f>
        <v>274892.22499999998</v>
      </c>
      <c r="X11" s="209">
        <f t="shared" si="15"/>
        <v>267740.78999999998</v>
      </c>
      <c r="Y11" s="209">
        <f t="shared" si="15"/>
        <v>516133.7</v>
      </c>
      <c r="Z11" s="209">
        <f t="shared" si="15"/>
        <v>14116.45</v>
      </c>
      <c r="AA11" s="209">
        <f t="shared" si="15"/>
        <v>0</v>
      </c>
      <c r="AB11" s="209">
        <f t="shared" si="15"/>
        <v>0</v>
      </c>
      <c r="AC11" s="209">
        <f t="shared" si="15"/>
        <v>0</v>
      </c>
      <c r="AD11" s="209">
        <f t="shared" si="15"/>
        <v>0</v>
      </c>
      <c r="AE11" s="209">
        <f t="shared" si="15"/>
        <v>0</v>
      </c>
      <c r="AF11" s="209">
        <f t="shared" si="15"/>
        <v>0</v>
      </c>
      <c r="AG11" s="209">
        <f t="shared" si="15"/>
        <v>0</v>
      </c>
      <c r="AH11" s="209">
        <f t="shared" si="15"/>
        <v>0</v>
      </c>
      <c r="AI11" s="283">
        <f>SUM(W11:AH11)</f>
        <v>1072883.1649999998</v>
      </c>
      <c r="AK11" s="209">
        <f t="shared" ref="AK11:AN12" si="16">SUMIF($C$5:$C$8,$C11,AK$5:AK$8)</f>
        <v>1058766.7149999999</v>
      </c>
      <c r="AL11" s="209">
        <f t="shared" si="16"/>
        <v>14116.45</v>
      </c>
      <c r="AM11" s="209">
        <f t="shared" si="16"/>
        <v>0</v>
      </c>
      <c r="AN11" s="209">
        <f t="shared" si="16"/>
        <v>0</v>
      </c>
    </row>
    <row r="12" spans="2:40">
      <c r="C12" s="72" t="s">
        <v>63</v>
      </c>
      <c r="D12" s="209">
        <f t="shared" si="13"/>
        <v>13882.504585231964</v>
      </c>
      <c r="E12" s="209">
        <f t="shared" si="13"/>
        <v>12390.254423605116</v>
      </c>
      <c r="F12" s="209">
        <f t="shared" si="13"/>
        <v>15292.126016720935</v>
      </c>
      <c r="G12" s="209">
        <f t="shared" si="13"/>
        <v>16056.750812467582</v>
      </c>
      <c r="H12" s="209">
        <f t="shared" si="13"/>
        <v>17395.451383164098</v>
      </c>
      <c r="I12" s="209">
        <f t="shared" si="13"/>
        <v>17071.764497166932</v>
      </c>
      <c r="J12" s="209">
        <f t="shared" si="13"/>
        <v>18431.954485728456</v>
      </c>
      <c r="K12" s="209">
        <f t="shared" si="13"/>
        <v>18259.895464254208</v>
      </c>
      <c r="L12" s="209">
        <f t="shared" si="13"/>
        <v>19265.222657366983</v>
      </c>
      <c r="M12" s="209">
        <f t="shared" si="13"/>
        <v>20671.348441437578</v>
      </c>
      <c r="N12" s="209">
        <f t="shared" si="13"/>
        <v>19729.663754779453</v>
      </c>
      <c r="O12" s="209">
        <f t="shared" si="13"/>
        <v>20804.477540091008</v>
      </c>
      <c r="P12" s="283">
        <f>SUM(D12:O12)</f>
        <v>209251.41406201434</v>
      </c>
      <c r="R12" s="209">
        <f t="shared" si="14"/>
        <v>41564.885025558011</v>
      </c>
      <c r="S12" s="209">
        <f t="shared" si="14"/>
        <v>50523.966692798611</v>
      </c>
      <c r="T12" s="209">
        <f t="shared" si="14"/>
        <v>55957.072607349648</v>
      </c>
      <c r="U12" s="209">
        <f t="shared" si="14"/>
        <v>61205.489736308038</v>
      </c>
      <c r="W12" s="209">
        <f t="shared" si="15"/>
        <v>17239.806</v>
      </c>
      <c r="X12" s="209">
        <f t="shared" si="15"/>
        <v>16223.649999999996</v>
      </c>
      <c r="Y12" s="209">
        <f t="shared" si="15"/>
        <v>38199.730000000003</v>
      </c>
      <c r="Z12" s="209">
        <f t="shared" si="15"/>
        <v>1356.14</v>
      </c>
      <c r="AA12" s="209">
        <f t="shared" si="15"/>
        <v>0</v>
      </c>
      <c r="AB12" s="209">
        <f t="shared" si="15"/>
        <v>0</v>
      </c>
      <c r="AC12" s="209">
        <f t="shared" si="15"/>
        <v>0</v>
      </c>
      <c r="AD12" s="209">
        <f t="shared" si="15"/>
        <v>0</v>
      </c>
      <c r="AE12" s="209">
        <f t="shared" si="15"/>
        <v>0</v>
      </c>
      <c r="AF12" s="209">
        <f t="shared" si="15"/>
        <v>0</v>
      </c>
      <c r="AG12" s="209">
        <f t="shared" si="15"/>
        <v>0</v>
      </c>
      <c r="AH12" s="209">
        <f t="shared" si="15"/>
        <v>0</v>
      </c>
      <c r="AI12" s="283">
        <f>SUM(W12:AH12)</f>
        <v>73019.326000000001</v>
      </c>
      <c r="AK12" s="209">
        <f t="shared" si="16"/>
        <v>71663.186000000002</v>
      </c>
      <c r="AL12" s="209">
        <f t="shared" si="16"/>
        <v>1356.14</v>
      </c>
      <c r="AM12" s="209">
        <f t="shared" si="16"/>
        <v>0</v>
      </c>
      <c r="AN12" s="209">
        <f t="shared" si="16"/>
        <v>0</v>
      </c>
    </row>
  </sheetData>
  <pageMargins left="0.7" right="0.7" top="0.75" bottom="0.75" header="0.3" footer="0.3"/>
  <ignoredErrors>
    <ignoredError sqref="R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P28"/>
  <sheetViews>
    <sheetView workbookViewId="0"/>
  </sheetViews>
  <sheetFormatPr defaultColWidth="8.77734375" defaultRowHeight="14.4"/>
  <cols>
    <col min="3" max="5" width="12.33203125" bestFit="1" customWidth="1"/>
    <col min="6" max="6" width="14.109375" bestFit="1" customWidth="1"/>
    <col min="12" max="12" width="11.109375" bestFit="1" customWidth="1"/>
    <col min="13" max="14" width="11.33203125" bestFit="1" customWidth="1"/>
    <col min="15" max="15" width="11.6640625" bestFit="1" customWidth="1"/>
    <col min="16" max="16" width="11.44140625" bestFit="1" customWidth="1"/>
  </cols>
  <sheetData>
    <row r="2" spans="2:15">
      <c r="B2" s="288" t="s">
        <v>25</v>
      </c>
      <c r="C2" s="285" t="s">
        <v>29</v>
      </c>
      <c r="D2" s="285" t="s">
        <v>30</v>
      </c>
      <c r="E2" s="285" t="s">
        <v>31</v>
      </c>
      <c r="F2" s="286" t="s">
        <v>118</v>
      </c>
      <c r="K2" s="288" t="s">
        <v>26</v>
      </c>
      <c r="L2" s="285" t="s">
        <v>29</v>
      </c>
      <c r="M2" s="285" t="s">
        <v>30</v>
      </c>
      <c r="N2" s="285" t="s">
        <v>31</v>
      </c>
      <c r="O2" s="286" t="s">
        <v>118</v>
      </c>
    </row>
    <row r="3" spans="2:15">
      <c r="B3" s="72" t="s">
        <v>68</v>
      </c>
      <c r="C3" s="209">
        <f>'YouTube Performance'!E51</f>
        <v>1293975473.6658671</v>
      </c>
      <c r="D3" s="209">
        <f>'YouTube Performance'!E52</f>
        <v>1154884209.7038028</v>
      </c>
      <c r="E3" s="209">
        <f>'YouTube Performance'!E53</f>
        <v>1425364989.7508011</v>
      </c>
      <c r="F3" s="287">
        <f>SUM(C3:E3)</f>
        <v>3874224673.120471</v>
      </c>
      <c r="K3" s="72" t="s">
        <v>68</v>
      </c>
      <c r="L3" s="323">
        <f>'YouTube Performance'!G51</f>
        <v>81382105.262004226</v>
      </c>
      <c r="M3" s="323">
        <f>'YouTube Performance'!G52</f>
        <v>72634227.025396392</v>
      </c>
      <c r="N3" s="323">
        <f>'YouTube Performance'!G53</f>
        <v>89645596.839673027</v>
      </c>
      <c r="O3" s="324">
        <f>SUM(L3:N3)</f>
        <v>243661929.12707365</v>
      </c>
    </row>
    <row r="4" spans="2:15">
      <c r="B4" s="72" t="s">
        <v>28</v>
      </c>
      <c r="C4" s="209">
        <f>'YouTube Performance'!E21</f>
        <v>1147271340</v>
      </c>
      <c r="D4" s="209">
        <f>'YouTube Performance'!E22</f>
        <v>1266919294</v>
      </c>
      <c r="E4" s="209">
        <f>'YouTube Performance'!E23</f>
        <v>1702385218</v>
      </c>
      <c r="F4" s="287">
        <f>SUM(C4:E4)</f>
        <v>4116575852</v>
      </c>
      <c r="K4" s="72" t="s">
        <v>28</v>
      </c>
      <c r="L4" s="323">
        <f>'YouTube Performance'!G21</f>
        <v>125989099</v>
      </c>
      <c r="M4" s="323">
        <f>'YouTube Performance'!G22</f>
        <v>100703382</v>
      </c>
      <c r="N4" s="323">
        <f>'YouTube Performance'!G23</f>
        <v>169816435</v>
      </c>
      <c r="O4" s="324">
        <f>SUM(L4:N4)</f>
        <v>396508916</v>
      </c>
    </row>
    <row r="5" spans="2:15">
      <c r="B5" s="289" t="s">
        <v>57</v>
      </c>
      <c r="C5" s="290">
        <f>C4/C3</f>
        <v>0.88662525940290793</v>
      </c>
      <c r="D5" s="290">
        <f>D4/D3</f>
        <v>1.0970097983458715</v>
      </c>
      <c r="E5" s="290">
        <f>E4/E3</f>
        <v>1.1943503805980467</v>
      </c>
      <c r="F5" s="291">
        <f>F4/F3</f>
        <v>1.0625547559389035</v>
      </c>
      <c r="K5" s="289" t="s">
        <v>57</v>
      </c>
      <c r="L5" s="290">
        <f>L4/L3</f>
        <v>1.5481179627190345</v>
      </c>
      <c r="M5" s="290">
        <f>M4/M3</f>
        <v>1.3864452906587592</v>
      </c>
      <c r="N5" s="290">
        <f>N4/N3</f>
        <v>1.8943087110425376</v>
      </c>
      <c r="O5" s="291">
        <f>O4/O3</f>
        <v>1.6272912121335712</v>
      </c>
    </row>
    <row r="25" spans="2:16">
      <c r="B25" s="288" t="s">
        <v>25</v>
      </c>
      <c r="C25" s="285" t="s">
        <v>29</v>
      </c>
      <c r="D25" s="285" t="s">
        <v>30</v>
      </c>
      <c r="E25" s="285" t="s">
        <v>31</v>
      </c>
      <c r="F25" s="286" t="s">
        <v>118</v>
      </c>
      <c r="L25" s="288" t="s">
        <v>26</v>
      </c>
      <c r="M25" s="285" t="s">
        <v>29</v>
      </c>
      <c r="N25" s="285" t="s">
        <v>30</v>
      </c>
      <c r="O25" s="285" t="s">
        <v>31</v>
      </c>
      <c r="P25" s="286" t="s">
        <v>118</v>
      </c>
    </row>
    <row r="26" spans="2:16">
      <c r="B26" s="72" t="s">
        <v>68</v>
      </c>
      <c r="C26" s="214">
        <f>'Revenue target'!D11</f>
        <v>441091.84825282404</v>
      </c>
      <c r="D26" s="214">
        <f>'Revenue target'!E11</f>
        <v>403016.5754653383</v>
      </c>
      <c r="E26" s="214">
        <f>'Revenue target'!F11</f>
        <v>477058.82075595728</v>
      </c>
      <c r="F26" s="322">
        <f>SUM(C26:E26)</f>
        <v>1321167.2444741195</v>
      </c>
      <c r="L26" s="72" t="s">
        <v>68</v>
      </c>
      <c r="M26" s="214">
        <f>'Revenue target'!D12</f>
        <v>13882.504585231964</v>
      </c>
      <c r="N26" s="214">
        <f>'Revenue target'!E12</f>
        <v>12390.254423605116</v>
      </c>
      <c r="O26" s="214">
        <f>'Revenue target'!F12</f>
        <v>15292.126016720935</v>
      </c>
      <c r="P26" s="322">
        <f>SUM(M26:O26)</f>
        <v>41564.885025558011</v>
      </c>
    </row>
    <row r="27" spans="2:16">
      <c r="B27" s="72" t="s">
        <v>28</v>
      </c>
      <c r="C27" s="214">
        <f>'Revenue target'!W11</f>
        <v>274892.22499999998</v>
      </c>
      <c r="D27" s="214">
        <f>'Revenue target'!X11</f>
        <v>267740.78999999998</v>
      </c>
      <c r="E27" s="214">
        <f>'Revenue target'!Y11</f>
        <v>516133.7</v>
      </c>
      <c r="F27" s="322">
        <f>SUM(C27:E27)</f>
        <v>1058766.7149999999</v>
      </c>
      <c r="L27" s="72" t="s">
        <v>28</v>
      </c>
      <c r="M27" s="214">
        <f>'Revenue target'!W12</f>
        <v>17239.806</v>
      </c>
      <c r="N27" s="214">
        <f>'Revenue target'!X12</f>
        <v>16223.649999999996</v>
      </c>
      <c r="O27" s="214">
        <f>'Revenue target'!Y12</f>
        <v>38199.730000000003</v>
      </c>
      <c r="P27" s="322">
        <f>SUM(M27:O27)</f>
        <v>71663.186000000002</v>
      </c>
    </row>
    <row r="28" spans="2:16">
      <c r="B28" s="289" t="s">
        <v>57</v>
      </c>
      <c r="C28" s="290">
        <f>C27/C26</f>
        <v>0.62320858136203383</v>
      </c>
      <c r="D28" s="290">
        <f>D27/D26</f>
        <v>0.66434188144955642</v>
      </c>
      <c r="E28" s="290">
        <f>E27/E26</f>
        <v>1.0819078854513662</v>
      </c>
      <c r="F28" s="291">
        <f>F27/F26</f>
        <v>0.80138734851955384</v>
      </c>
      <c r="L28" s="289" t="s">
        <v>57</v>
      </c>
      <c r="M28" s="290">
        <f>M27/M26</f>
        <v>1.2418368669828852</v>
      </c>
      <c r="N28" s="290">
        <f>N27/N26</f>
        <v>1.3093879629373664</v>
      </c>
      <c r="O28" s="290">
        <f>O27/O26</f>
        <v>2.4979999483545394</v>
      </c>
      <c r="P28" s="291">
        <f>P27/P26</f>
        <v>1.7241280940855417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 tint="-0.34998626667073579"/>
  </sheetPr>
  <dimension ref="A1:AA429"/>
  <sheetViews>
    <sheetView showGridLines="0" zoomScale="85" zoomScaleNormal="85" zoomScalePageLayoutView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8.77734375" defaultRowHeight="14.4" outlineLevelRow="1"/>
  <cols>
    <col min="1" max="1" width="14.44140625" bestFit="1" customWidth="1"/>
    <col min="2" max="2" width="7.44140625" customWidth="1"/>
    <col min="3" max="6" width="13.77734375" customWidth="1"/>
    <col min="7" max="7" width="0.77734375" customWidth="1"/>
    <col min="8" max="11" width="13.77734375" customWidth="1"/>
    <col min="12" max="12" width="0.77734375" customWidth="1"/>
    <col min="13" max="16" width="13.77734375" customWidth="1"/>
    <col min="17" max="17" width="0.77734375" customWidth="1"/>
    <col min="18" max="19" width="12.6640625" customWidth="1"/>
    <col min="21" max="27" width="15.44140625" customWidth="1"/>
  </cols>
  <sheetData>
    <row r="1" spans="1:22" ht="15" thickBot="1">
      <c r="G1" s="61"/>
      <c r="H1" s="62" t="s">
        <v>3</v>
      </c>
      <c r="L1" s="61"/>
      <c r="M1" s="62" t="s">
        <v>4</v>
      </c>
      <c r="Q1" s="61"/>
    </row>
    <row r="2" spans="1:22">
      <c r="C2" s="330" t="s">
        <v>1</v>
      </c>
      <c r="D2" s="331"/>
      <c r="E2" s="326" t="s">
        <v>2</v>
      </c>
      <c r="F2" s="327"/>
      <c r="G2" s="61"/>
      <c r="H2" s="330" t="s">
        <v>1</v>
      </c>
      <c r="I2" s="331"/>
      <c r="J2" s="326" t="s">
        <v>2</v>
      </c>
      <c r="K2" s="327"/>
      <c r="L2" s="61"/>
      <c r="M2" s="330" t="s">
        <v>1</v>
      </c>
      <c r="N2" s="331"/>
      <c r="O2" s="326" t="s">
        <v>2</v>
      </c>
      <c r="P2" s="327"/>
      <c r="Q2" s="61"/>
      <c r="R2" s="333" t="s">
        <v>111</v>
      </c>
      <c r="S2" s="334"/>
    </row>
    <row r="3" spans="1:22">
      <c r="A3" s="59" t="s">
        <v>11</v>
      </c>
      <c r="B3" s="59" t="s">
        <v>112</v>
      </c>
      <c r="C3" s="1" t="s">
        <v>6</v>
      </c>
      <c r="D3" s="1" t="s">
        <v>7</v>
      </c>
      <c r="E3" s="2" t="s">
        <v>6</v>
      </c>
      <c r="F3" s="2" t="s">
        <v>7</v>
      </c>
      <c r="G3" s="61"/>
      <c r="H3" s="1" t="s">
        <v>6</v>
      </c>
      <c r="I3" s="1" t="s">
        <v>7</v>
      </c>
      <c r="J3" s="2" t="s">
        <v>6</v>
      </c>
      <c r="K3" s="2" t="s">
        <v>7</v>
      </c>
      <c r="L3" s="61"/>
      <c r="M3" s="1" t="s">
        <v>6</v>
      </c>
      <c r="N3" s="1" t="s">
        <v>7</v>
      </c>
      <c r="O3" s="2" t="s">
        <v>6</v>
      </c>
      <c r="P3" s="2" t="s">
        <v>7</v>
      </c>
      <c r="Q3" s="61"/>
      <c r="R3" s="210" t="s">
        <v>6</v>
      </c>
      <c r="S3" s="210" t="s">
        <v>7</v>
      </c>
    </row>
    <row r="4" spans="1:22">
      <c r="A4" s="64"/>
      <c r="B4" s="78" t="s">
        <v>0</v>
      </c>
      <c r="C4" s="74">
        <f t="shared" ref="C4:P4" si="0">SUBTOTAL(9,C6:C381)</f>
        <v>4179080259</v>
      </c>
      <c r="D4" s="75">
        <f t="shared" si="0"/>
        <v>1072883.1650000003</v>
      </c>
      <c r="E4" s="76">
        <f t="shared" si="0"/>
        <v>403187545</v>
      </c>
      <c r="F4" s="77">
        <f t="shared" si="0"/>
        <v>73019.326000000001</v>
      </c>
      <c r="G4" s="63"/>
      <c r="H4" s="74">
        <f t="shared" si="0"/>
        <v>2758454284</v>
      </c>
      <c r="I4" s="75">
        <f t="shared" si="0"/>
        <v>407299.86199999985</v>
      </c>
      <c r="J4" s="76">
        <f t="shared" si="0"/>
        <v>347907614</v>
      </c>
      <c r="K4" s="77">
        <f t="shared" si="0"/>
        <v>35395.661</v>
      </c>
      <c r="L4" s="63"/>
      <c r="M4" s="74">
        <f t="shared" si="0"/>
        <v>1420625975</v>
      </c>
      <c r="N4" s="75">
        <f t="shared" si="0"/>
        <v>665583.30300000007</v>
      </c>
      <c r="O4" s="76">
        <f t="shared" si="0"/>
        <v>55279931</v>
      </c>
      <c r="P4" s="77">
        <f t="shared" si="0"/>
        <v>37623.665000000001</v>
      </c>
      <c r="Q4" s="63"/>
      <c r="R4" s="72"/>
      <c r="S4" s="72"/>
    </row>
    <row r="5" spans="1:22">
      <c r="A5" s="64"/>
      <c r="B5" s="64" t="s">
        <v>13</v>
      </c>
      <c r="C5" s="65">
        <f t="shared" ref="C5:F5" si="1">SUBTOTAL(9,C6:C36)</f>
        <v>1147271340</v>
      </c>
      <c r="D5" s="66">
        <f t="shared" si="1"/>
        <v>274892.22499999998</v>
      </c>
      <c r="E5" s="67">
        <f t="shared" si="1"/>
        <v>125989099</v>
      </c>
      <c r="F5" s="10">
        <f t="shared" si="1"/>
        <v>17239.806</v>
      </c>
      <c r="G5" s="63"/>
      <c r="H5" s="65">
        <f t="shared" ref="H5" si="2">SUBTOTAL(9,H6:H36)</f>
        <v>868466034</v>
      </c>
      <c r="I5" s="66">
        <f t="shared" ref="I5" si="3">SUBTOTAL(9,I6:I36)</f>
        <v>134480.26200000002</v>
      </c>
      <c r="J5" s="67">
        <f t="shared" ref="J5" si="4">SUBTOTAL(9,J6:J36)</f>
        <v>100691266</v>
      </c>
      <c r="K5" s="10">
        <f t="shared" ref="K5" si="5">SUBTOTAL(9,K6:K36)</f>
        <v>8851.1309999999994</v>
      </c>
      <c r="L5" s="63"/>
      <c r="M5" s="65">
        <f t="shared" ref="M5" si="6">SUBTOTAL(9,M6:M36)</f>
        <v>278805306</v>
      </c>
      <c r="N5" s="66">
        <f t="shared" ref="N5" si="7">SUBTOTAL(9,N6:N36)</f>
        <v>140411.96299999999</v>
      </c>
      <c r="O5" s="67">
        <f t="shared" ref="O5" si="8">SUBTOTAL(9,O6:O36)</f>
        <v>25297833</v>
      </c>
      <c r="P5" s="10">
        <f t="shared" ref="P5" si="9">SUBTOTAL(9,P6:P36)</f>
        <v>8388.6749999999993</v>
      </c>
      <c r="Q5" s="63"/>
      <c r="R5" s="72"/>
      <c r="S5" s="72"/>
    </row>
    <row r="6" spans="1:22" hidden="1" outlineLevel="1">
      <c r="A6" s="70">
        <v>43101</v>
      </c>
      <c r="B6" s="71">
        <f t="shared" ref="B6:B25" si="10">MONTH(A6)</f>
        <v>1</v>
      </c>
      <c r="C6" s="27">
        <v>27753380</v>
      </c>
      <c r="D6" s="28">
        <v>4316.5720000000001</v>
      </c>
      <c r="E6" s="34">
        <v>5588995</v>
      </c>
      <c r="F6" s="13">
        <v>302.87799999999999</v>
      </c>
      <c r="G6" s="61"/>
      <c r="H6" s="27">
        <v>25148810</v>
      </c>
      <c r="I6" s="28">
        <v>2686.1379999999999</v>
      </c>
      <c r="J6" s="34">
        <v>2854854</v>
      </c>
      <c r="K6" s="13">
        <v>149.655</v>
      </c>
      <c r="L6" s="61"/>
      <c r="M6" s="27">
        <f t="shared" ref="M6:M36" si="11">C6-H6</f>
        <v>2604570</v>
      </c>
      <c r="N6" s="28">
        <f t="shared" ref="N6:N36" si="12">D6-I6</f>
        <v>1630.4340000000002</v>
      </c>
      <c r="O6" s="34">
        <f t="shared" ref="O6:O36" si="13">E6-J6</f>
        <v>2734141</v>
      </c>
      <c r="P6" s="13">
        <f t="shared" ref="P6:P36" si="14">F6-K6</f>
        <v>153.22299999999998</v>
      </c>
      <c r="Q6" s="61"/>
      <c r="R6" s="209" t="e">
        <f>SUM(#REF!,#REF!,C6,E6)</f>
        <v>#REF!</v>
      </c>
      <c r="S6" s="279" t="e">
        <f>SUM(#REF!,#REF!,D6,F6)</f>
        <v>#REF!</v>
      </c>
      <c r="U6" s="72">
        <v>1</v>
      </c>
      <c r="V6" s="72">
        <v>31</v>
      </c>
    </row>
    <row r="7" spans="1:22" hidden="1" outlineLevel="1">
      <c r="A7" s="70">
        <v>43102</v>
      </c>
      <c r="B7" s="71">
        <f t="shared" si="10"/>
        <v>1</v>
      </c>
      <c r="C7" s="27">
        <v>26704762</v>
      </c>
      <c r="D7" s="28">
        <v>4665.0439999999999</v>
      </c>
      <c r="E7" s="34">
        <v>5665551</v>
      </c>
      <c r="F7" s="13">
        <v>354.07299999999998</v>
      </c>
      <c r="G7" s="61"/>
      <c r="H7" s="27">
        <v>24419968</v>
      </c>
      <c r="I7" s="28">
        <v>2848.2559999999999</v>
      </c>
      <c r="J7" s="34">
        <v>2811796</v>
      </c>
      <c r="K7" s="13">
        <v>175.256</v>
      </c>
      <c r="L7" s="61"/>
      <c r="M7" s="27">
        <f t="shared" si="11"/>
        <v>2284794</v>
      </c>
      <c r="N7" s="28">
        <f t="shared" si="12"/>
        <v>1816.788</v>
      </c>
      <c r="O7" s="34">
        <f t="shared" si="13"/>
        <v>2853755</v>
      </c>
      <c r="P7" s="13">
        <f t="shared" si="14"/>
        <v>178.81699999999998</v>
      </c>
      <c r="Q7" s="61"/>
      <c r="R7" s="209" t="e">
        <f>SUM(#REF!,#REF!,C7,E7)</f>
        <v>#REF!</v>
      </c>
      <c r="S7" s="279" t="e">
        <f>SUM(#REF!,#REF!,D7,F7)</f>
        <v>#REF!</v>
      </c>
      <c r="U7" s="72">
        <v>2</v>
      </c>
      <c r="V7" s="72">
        <v>28</v>
      </c>
    </row>
    <row r="8" spans="1:22" hidden="1" outlineLevel="1">
      <c r="A8" s="70">
        <v>43103</v>
      </c>
      <c r="B8" s="71">
        <f t="shared" si="10"/>
        <v>1</v>
      </c>
      <c r="C8" s="27">
        <v>28601686</v>
      </c>
      <c r="D8" s="28">
        <v>5178.7039999999997</v>
      </c>
      <c r="E8" s="34">
        <v>5689422</v>
      </c>
      <c r="F8" s="13">
        <v>346.41399999999999</v>
      </c>
      <c r="G8" s="61"/>
      <c r="H8" s="27">
        <v>26245991</v>
      </c>
      <c r="I8" s="28">
        <v>3203.9430000000002</v>
      </c>
      <c r="J8" s="34">
        <v>2882203</v>
      </c>
      <c r="K8" s="13">
        <v>163.215</v>
      </c>
      <c r="L8" s="61"/>
      <c r="M8" s="27">
        <f t="shared" si="11"/>
        <v>2355695</v>
      </c>
      <c r="N8" s="28">
        <f t="shared" si="12"/>
        <v>1974.7609999999995</v>
      </c>
      <c r="O8" s="34">
        <f t="shared" si="13"/>
        <v>2807219</v>
      </c>
      <c r="P8" s="13">
        <f t="shared" si="14"/>
        <v>183.19899999999998</v>
      </c>
      <c r="Q8" s="61"/>
      <c r="R8" s="209" t="e">
        <f>SUM(#REF!,#REF!,C8,E8)</f>
        <v>#REF!</v>
      </c>
      <c r="S8" s="279" t="e">
        <f>SUM(#REF!,#REF!,D8,F8)</f>
        <v>#REF!</v>
      </c>
      <c r="U8" s="72">
        <v>3</v>
      </c>
      <c r="V8" s="72">
        <v>31</v>
      </c>
    </row>
    <row r="9" spans="1:22" hidden="1" outlineLevel="1">
      <c r="A9" s="70">
        <v>43104</v>
      </c>
      <c r="B9" s="71">
        <f t="shared" si="10"/>
        <v>1</v>
      </c>
      <c r="C9" s="27">
        <v>29036240</v>
      </c>
      <c r="D9" s="28">
        <v>4988.9179999999997</v>
      </c>
      <c r="E9" s="34">
        <v>5630864</v>
      </c>
      <c r="F9" s="13">
        <v>345.71300000000002</v>
      </c>
      <c r="G9" s="61"/>
      <c r="H9" s="27">
        <v>26549528</v>
      </c>
      <c r="I9" s="28">
        <v>2898.2570000000001</v>
      </c>
      <c r="J9" s="34">
        <v>2984155</v>
      </c>
      <c r="K9" s="13">
        <v>159.51499999999999</v>
      </c>
      <c r="L9" s="61"/>
      <c r="M9" s="27">
        <f t="shared" si="11"/>
        <v>2486712</v>
      </c>
      <c r="N9" s="28">
        <f t="shared" si="12"/>
        <v>2090.6609999999996</v>
      </c>
      <c r="O9" s="34">
        <f t="shared" si="13"/>
        <v>2646709</v>
      </c>
      <c r="P9" s="13">
        <f t="shared" si="14"/>
        <v>186.19800000000004</v>
      </c>
      <c r="Q9" s="61"/>
      <c r="R9" s="209" t="e">
        <f>SUM(#REF!,#REF!,C9,E9)</f>
        <v>#REF!</v>
      </c>
      <c r="S9" s="279" t="e">
        <f>SUM(#REF!,#REF!,D9,F9)</f>
        <v>#REF!</v>
      </c>
      <c r="U9" s="72">
        <v>4</v>
      </c>
      <c r="V9" s="72">
        <v>30</v>
      </c>
    </row>
    <row r="10" spans="1:22" hidden="1" outlineLevel="1">
      <c r="A10" s="70">
        <v>43105</v>
      </c>
      <c r="B10" s="71">
        <f t="shared" si="10"/>
        <v>1</v>
      </c>
      <c r="C10" s="27">
        <v>30659885</v>
      </c>
      <c r="D10" s="28">
        <v>5821.6610000000001</v>
      </c>
      <c r="E10" s="34">
        <v>5294513</v>
      </c>
      <c r="F10" s="13">
        <v>379.245</v>
      </c>
      <c r="G10" s="61"/>
      <c r="H10" s="27">
        <v>28273595</v>
      </c>
      <c r="I10" s="28">
        <v>3681.3110000000001</v>
      </c>
      <c r="J10" s="34">
        <v>3128526</v>
      </c>
      <c r="K10" s="13">
        <v>183.28399999999999</v>
      </c>
      <c r="L10" s="61"/>
      <c r="M10" s="27">
        <f t="shared" si="11"/>
        <v>2386290</v>
      </c>
      <c r="N10" s="28">
        <f t="shared" si="12"/>
        <v>2140.35</v>
      </c>
      <c r="O10" s="34">
        <f t="shared" si="13"/>
        <v>2165987</v>
      </c>
      <c r="P10" s="13">
        <f t="shared" si="14"/>
        <v>195.96100000000001</v>
      </c>
      <c r="Q10" s="61"/>
      <c r="R10" s="209" t="e">
        <f>SUM(#REF!,#REF!,C10,E10)</f>
        <v>#REF!</v>
      </c>
      <c r="S10" s="279" t="e">
        <f>SUM(#REF!,#REF!,D10,F10)</f>
        <v>#REF!</v>
      </c>
      <c r="U10" s="72">
        <v>5</v>
      </c>
      <c r="V10" s="72">
        <v>31</v>
      </c>
    </row>
    <row r="11" spans="1:22" hidden="1" outlineLevel="1">
      <c r="A11" s="70">
        <v>43106</v>
      </c>
      <c r="B11" s="71">
        <f t="shared" si="10"/>
        <v>1</v>
      </c>
      <c r="C11" s="27">
        <v>34651074</v>
      </c>
      <c r="D11" s="28">
        <v>5607.5389999999998</v>
      </c>
      <c r="E11" s="34">
        <v>4210443</v>
      </c>
      <c r="F11" s="13">
        <v>390.49599999999998</v>
      </c>
      <c r="G11" s="61"/>
      <c r="H11" s="27">
        <v>31595086</v>
      </c>
      <c r="I11" s="28">
        <v>3461.26</v>
      </c>
      <c r="J11" s="34">
        <v>3244857</v>
      </c>
      <c r="K11" s="13">
        <v>156.709</v>
      </c>
      <c r="L11" s="61"/>
      <c r="M11" s="27">
        <f t="shared" si="11"/>
        <v>3055988</v>
      </c>
      <c r="N11" s="28">
        <f t="shared" si="12"/>
        <v>2146.2789999999995</v>
      </c>
      <c r="O11" s="34">
        <f t="shared" si="13"/>
        <v>965586</v>
      </c>
      <c r="P11" s="13">
        <f t="shared" si="14"/>
        <v>233.78699999999998</v>
      </c>
      <c r="Q11" s="61"/>
      <c r="R11" s="209" t="e">
        <f>SUM(#REF!,#REF!,C11,E11)</f>
        <v>#REF!</v>
      </c>
      <c r="S11" s="279" t="e">
        <f>SUM(#REF!,#REF!,D11,F11)</f>
        <v>#REF!</v>
      </c>
      <c r="U11" s="72">
        <v>6</v>
      </c>
      <c r="V11" s="72">
        <v>30</v>
      </c>
    </row>
    <row r="12" spans="1:22" hidden="1" outlineLevel="1">
      <c r="A12" s="70">
        <v>43107</v>
      </c>
      <c r="B12" s="71">
        <f t="shared" si="10"/>
        <v>1</v>
      </c>
      <c r="C12" s="27">
        <v>29340784</v>
      </c>
      <c r="D12" s="28">
        <v>4761.3789999999999</v>
      </c>
      <c r="E12" s="34">
        <v>4050713</v>
      </c>
      <c r="F12" s="13">
        <v>339.81700000000001</v>
      </c>
      <c r="G12" s="61"/>
      <c r="H12" s="27">
        <v>25996605</v>
      </c>
      <c r="I12" s="28">
        <v>2515.1080000000002</v>
      </c>
      <c r="J12" s="34">
        <v>2986966</v>
      </c>
      <c r="K12" s="13">
        <v>137.48400000000001</v>
      </c>
      <c r="L12" s="61"/>
      <c r="M12" s="27">
        <f t="shared" si="11"/>
        <v>3344179</v>
      </c>
      <c r="N12" s="28">
        <f t="shared" si="12"/>
        <v>2246.2709999999997</v>
      </c>
      <c r="O12" s="34">
        <f t="shared" si="13"/>
        <v>1063747</v>
      </c>
      <c r="P12" s="13">
        <f t="shared" si="14"/>
        <v>202.333</v>
      </c>
      <c r="Q12" s="61"/>
      <c r="R12" s="209" t="e">
        <f>SUM(#REF!,#REF!,C12,E12)</f>
        <v>#REF!</v>
      </c>
      <c r="S12" s="279" t="e">
        <f>SUM(#REF!,#REF!,D12,F12)</f>
        <v>#REF!</v>
      </c>
      <c r="U12" s="72">
        <v>7</v>
      </c>
      <c r="V12" s="72">
        <v>31</v>
      </c>
    </row>
    <row r="13" spans="1:22" hidden="1" outlineLevel="1">
      <c r="A13" s="70">
        <v>43108</v>
      </c>
      <c r="B13" s="71">
        <f t="shared" si="10"/>
        <v>1</v>
      </c>
      <c r="C13" s="27">
        <v>26486306</v>
      </c>
      <c r="D13" s="28">
        <v>4714.6769999999997</v>
      </c>
      <c r="E13" s="34">
        <v>5801981</v>
      </c>
      <c r="F13" s="13">
        <v>829.07299999999998</v>
      </c>
      <c r="G13" s="61"/>
      <c r="H13" s="27">
        <v>23329673</v>
      </c>
      <c r="I13" s="28">
        <v>2456.0459999999998</v>
      </c>
      <c r="J13" s="34">
        <v>4568593</v>
      </c>
      <c r="K13" s="13">
        <v>261.875</v>
      </c>
      <c r="L13" s="61"/>
      <c r="M13" s="27">
        <f t="shared" si="11"/>
        <v>3156633</v>
      </c>
      <c r="N13" s="28">
        <f t="shared" si="12"/>
        <v>2258.6309999999999</v>
      </c>
      <c r="O13" s="34">
        <f t="shared" si="13"/>
        <v>1233388</v>
      </c>
      <c r="P13" s="13">
        <f t="shared" si="14"/>
        <v>567.19799999999998</v>
      </c>
      <c r="Q13" s="61"/>
      <c r="R13" s="209" t="e">
        <f>SUM(#REF!,#REF!,C13,E13)</f>
        <v>#REF!</v>
      </c>
      <c r="S13" s="279" t="e">
        <f>SUM(#REF!,#REF!,D13,F13)</f>
        <v>#REF!</v>
      </c>
      <c r="U13" s="72">
        <v>8</v>
      </c>
      <c r="V13" s="72">
        <v>31</v>
      </c>
    </row>
    <row r="14" spans="1:22" hidden="1" outlineLevel="1">
      <c r="A14" s="70">
        <v>43109</v>
      </c>
      <c r="B14" s="71">
        <f t="shared" si="10"/>
        <v>1</v>
      </c>
      <c r="C14" s="27">
        <v>37543183</v>
      </c>
      <c r="D14" s="28">
        <v>5865.0839999999998</v>
      </c>
      <c r="E14" s="34">
        <v>4765603</v>
      </c>
      <c r="F14" s="13">
        <v>588.03200000000004</v>
      </c>
      <c r="G14" s="61"/>
      <c r="H14" s="27">
        <v>28381843</v>
      </c>
      <c r="I14" s="28">
        <v>3492.527</v>
      </c>
      <c r="J14" s="34">
        <v>3642099</v>
      </c>
      <c r="K14" s="13">
        <v>250.39500000000001</v>
      </c>
      <c r="L14" s="61"/>
      <c r="M14" s="27">
        <f t="shared" si="11"/>
        <v>9161340</v>
      </c>
      <c r="N14" s="28">
        <f t="shared" si="12"/>
        <v>2372.5569999999998</v>
      </c>
      <c r="O14" s="34">
        <f t="shared" si="13"/>
        <v>1123504</v>
      </c>
      <c r="P14" s="13">
        <f t="shared" si="14"/>
        <v>337.63700000000006</v>
      </c>
      <c r="Q14" s="61"/>
      <c r="R14" s="209" t="e">
        <f>SUM(#REF!,#REF!,C14,E14)</f>
        <v>#REF!</v>
      </c>
      <c r="S14" s="279" t="e">
        <f>SUM(#REF!,#REF!,D14,F14)</f>
        <v>#REF!</v>
      </c>
      <c r="U14" s="72">
        <v>9</v>
      </c>
      <c r="V14" s="72">
        <v>30</v>
      </c>
    </row>
    <row r="15" spans="1:22" hidden="1" outlineLevel="1">
      <c r="A15" s="70">
        <v>43110</v>
      </c>
      <c r="B15" s="71">
        <f t="shared" si="10"/>
        <v>1</v>
      </c>
      <c r="C15" s="27">
        <v>35718367</v>
      </c>
      <c r="D15" s="28">
        <v>8431.2060000000001</v>
      </c>
      <c r="E15" s="34">
        <v>4029373</v>
      </c>
      <c r="F15" s="13">
        <v>554.34500000000003</v>
      </c>
      <c r="G15" s="61"/>
      <c r="H15" s="27">
        <v>27121258</v>
      </c>
      <c r="I15" s="28">
        <v>3708.2420000000002</v>
      </c>
      <c r="J15" s="34">
        <v>3327298</v>
      </c>
      <c r="K15" s="13">
        <v>227.02500000000001</v>
      </c>
      <c r="L15" s="61"/>
      <c r="M15" s="27">
        <f t="shared" si="11"/>
        <v>8597109</v>
      </c>
      <c r="N15" s="28">
        <f t="shared" si="12"/>
        <v>4722.9639999999999</v>
      </c>
      <c r="O15" s="34">
        <f t="shared" si="13"/>
        <v>702075</v>
      </c>
      <c r="P15" s="13">
        <f t="shared" si="14"/>
        <v>327.32000000000005</v>
      </c>
      <c r="Q15" s="61"/>
      <c r="R15" s="209" t="e">
        <f>SUM(#REF!,#REF!,C15,E15)</f>
        <v>#REF!</v>
      </c>
      <c r="S15" s="279" t="e">
        <f>SUM(#REF!,#REF!,D15,F15)</f>
        <v>#REF!</v>
      </c>
      <c r="U15" s="72">
        <v>10</v>
      </c>
      <c r="V15" s="72">
        <v>31</v>
      </c>
    </row>
    <row r="16" spans="1:22" hidden="1" outlineLevel="1">
      <c r="A16" s="70">
        <v>43111</v>
      </c>
      <c r="B16" s="71">
        <f t="shared" si="10"/>
        <v>1</v>
      </c>
      <c r="C16" s="27">
        <v>35778897</v>
      </c>
      <c r="D16" s="28">
        <v>10218.772999999999</v>
      </c>
      <c r="E16" s="34">
        <v>3677371</v>
      </c>
      <c r="F16" s="13">
        <v>542.20799999999997</v>
      </c>
      <c r="G16" s="61"/>
      <c r="H16" s="27">
        <v>27103074</v>
      </c>
      <c r="I16" s="28">
        <v>5227.6090000000004</v>
      </c>
      <c r="J16" s="34">
        <v>3061903</v>
      </c>
      <c r="K16" s="13">
        <v>248.88200000000001</v>
      </c>
      <c r="L16" s="61"/>
      <c r="M16" s="27">
        <f t="shared" si="11"/>
        <v>8675823</v>
      </c>
      <c r="N16" s="28">
        <f t="shared" si="12"/>
        <v>4991.1639999999989</v>
      </c>
      <c r="O16" s="34">
        <f t="shared" si="13"/>
        <v>615468</v>
      </c>
      <c r="P16" s="13">
        <f t="shared" si="14"/>
        <v>293.32599999999996</v>
      </c>
      <c r="Q16" s="61"/>
      <c r="R16" s="209" t="e">
        <f>SUM(#REF!,#REF!,C16,E16)</f>
        <v>#REF!</v>
      </c>
      <c r="S16" s="279" t="e">
        <f>SUM(#REF!,#REF!,D16,F16)</f>
        <v>#REF!</v>
      </c>
      <c r="U16" s="72">
        <v>11</v>
      </c>
      <c r="V16" s="72">
        <v>30</v>
      </c>
    </row>
    <row r="17" spans="1:27" hidden="1" outlineLevel="1">
      <c r="A17" s="70">
        <v>43112</v>
      </c>
      <c r="B17" s="71">
        <f t="shared" si="10"/>
        <v>1</v>
      </c>
      <c r="C17" s="27">
        <v>37422938</v>
      </c>
      <c r="D17" s="28">
        <v>9860.8050000000003</v>
      </c>
      <c r="E17" s="34">
        <v>3814862</v>
      </c>
      <c r="F17" s="13">
        <v>589.78700000000003</v>
      </c>
      <c r="G17" s="61"/>
      <c r="H17" s="27">
        <v>29030472</v>
      </c>
      <c r="I17" s="28">
        <v>5099.2250000000004</v>
      </c>
      <c r="J17" s="34">
        <v>3155400</v>
      </c>
      <c r="K17" s="13">
        <v>259.15800000000002</v>
      </c>
      <c r="L17" s="61"/>
      <c r="M17" s="27">
        <f t="shared" si="11"/>
        <v>8392466</v>
      </c>
      <c r="N17" s="28">
        <f t="shared" si="12"/>
        <v>4761.58</v>
      </c>
      <c r="O17" s="34">
        <f t="shared" si="13"/>
        <v>659462</v>
      </c>
      <c r="P17" s="13">
        <f t="shared" si="14"/>
        <v>330.62900000000002</v>
      </c>
      <c r="Q17" s="61"/>
      <c r="R17" s="209" t="e">
        <f>SUM(#REF!,#REF!,C17,E17)</f>
        <v>#REF!</v>
      </c>
      <c r="S17" s="279" t="e">
        <f>SUM(#REF!,#REF!,D17,F17)</f>
        <v>#REF!</v>
      </c>
      <c r="U17" s="72">
        <v>12</v>
      </c>
      <c r="V17" s="72">
        <v>31</v>
      </c>
      <c r="W17" s="208"/>
      <c r="X17" s="208"/>
      <c r="Y17" s="208"/>
      <c r="Z17" s="208"/>
      <c r="AA17" s="208"/>
    </row>
    <row r="18" spans="1:27" hidden="1" outlineLevel="1">
      <c r="A18" s="70">
        <v>43113</v>
      </c>
      <c r="B18" s="71">
        <f t="shared" si="10"/>
        <v>1</v>
      </c>
      <c r="C18" s="27">
        <v>42178083</v>
      </c>
      <c r="D18" s="28">
        <v>10136.226000000001</v>
      </c>
      <c r="E18" s="34">
        <v>3608174</v>
      </c>
      <c r="F18" s="13">
        <v>546.15700000000004</v>
      </c>
      <c r="G18" s="61"/>
      <c r="H18" s="27">
        <v>32920795</v>
      </c>
      <c r="I18" s="28">
        <v>5412.5510000000004</v>
      </c>
      <c r="J18" s="34">
        <v>3216753</v>
      </c>
      <c r="K18" s="13">
        <v>263.32299999999998</v>
      </c>
      <c r="L18" s="61"/>
      <c r="M18" s="27">
        <f t="shared" si="11"/>
        <v>9257288</v>
      </c>
      <c r="N18" s="28">
        <f t="shared" si="12"/>
        <v>4723.6750000000002</v>
      </c>
      <c r="O18" s="34">
        <f t="shared" si="13"/>
        <v>391421</v>
      </c>
      <c r="P18" s="13">
        <f t="shared" si="14"/>
        <v>282.83400000000006</v>
      </c>
      <c r="Q18" s="61"/>
      <c r="R18" s="209" t="e">
        <f>SUM(#REF!,#REF!,C18,E18)</f>
        <v>#REF!</v>
      </c>
      <c r="S18" s="279" t="e">
        <f>SUM(#REF!,#REF!,D18,F18)</f>
        <v>#REF!</v>
      </c>
      <c r="U18" s="208"/>
      <c r="V18" s="208"/>
      <c r="W18" s="208"/>
      <c r="X18" s="208"/>
      <c r="Y18" s="208"/>
      <c r="Z18" s="208"/>
      <c r="AA18" s="208"/>
    </row>
    <row r="19" spans="1:27" hidden="1" outlineLevel="1">
      <c r="A19" s="70">
        <v>43114</v>
      </c>
      <c r="B19" s="71">
        <f t="shared" si="10"/>
        <v>1</v>
      </c>
      <c r="C19" s="27">
        <v>38354220</v>
      </c>
      <c r="D19" s="28">
        <v>9655.2649999999994</v>
      </c>
      <c r="E19" s="34">
        <v>3276487</v>
      </c>
      <c r="F19" s="13">
        <v>658.49699999999996</v>
      </c>
      <c r="G19" s="61"/>
      <c r="H19" s="27">
        <v>29218064</v>
      </c>
      <c r="I19" s="28">
        <v>4951.41</v>
      </c>
      <c r="J19" s="34">
        <v>2951873</v>
      </c>
      <c r="K19" s="13">
        <v>325.10500000000002</v>
      </c>
      <c r="L19" s="61"/>
      <c r="M19" s="27">
        <f t="shared" si="11"/>
        <v>9136156</v>
      </c>
      <c r="N19" s="28">
        <f t="shared" si="12"/>
        <v>4703.8549999999996</v>
      </c>
      <c r="O19" s="34">
        <f t="shared" si="13"/>
        <v>324614</v>
      </c>
      <c r="P19" s="13">
        <f t="shared" si="14"/>
        <v>333.39199999999994</v>
      </c>
      <c r="Q19" s="61"/>
      <c r="R19" s="209" t="e">
        <f>SUM(#REF!,#REF!,C19,E19)</f>
        <v>#REF!</v>
      </c>
      <c r="S19" s="279" t="e">
        <f>SUM(#REF!,#REF!,D19,F19)</f>
        <v>#REF!</v>
      </c>
    </row>
    <row r="20" spans="1:27" hidden="1" outlineLevel="1">
      <c r="A20" s="70">
        <v>43115</v>
      </c>
      <c r="B20" s="71">
        <f t="shared" si="10"/>
        <v>1</v>
      </c>
      <c r="C20" s="27">
        <v>36545723</v>
      </c>
      <c r="D20" s="28">
        <v>9056.0220000000008</v>
      </c>
      <c r="E20" s="34">
        <v>3396641</v>
      </c>
      <c r="F20" s="13">
        <v>774.81700000000001</v>
      </c>
      <c r="G20" s="61"/>
      <c r="H20" s="27">
        <v>27564446</v>
      </c>
      <c r="I20" s="28">
        <v>4506.7470000000003</v>
      </c>
      <c r="J20" s="34">
        <v>3097828</v>
      </c>
      <c r="K20" s="13">
        <v>409.07600000000002</v>
      </c>
      <c r="L20" s="61"/>
      <c r="M20" s="27">
        <f t="shared" si="11"/>
        <v>8981277</v>
      </c>
      <c r="N20" s="28">
        <f t="shared" si="12"/>
        <v>4549.2750000000005</v>
      </c>
      <c r="O20" s="34">
        <f t="shared" si="13"/>
        <v>298813</v>
      </c>
      <c r="P20" s="13">
        <f t="shared" si="14"/>
        <v>365.74099999999999</v>
      </c>
      <c r="Q20" s="61"/>
      <c r="R20" s="209" t="e">
        <f>SUM(#REF!,#REF!,C20,E20)</f>
        <v>#REF!</v>
      </c>
      <c r="S20" s="279" t="e">
        <f>SUM(#REF!,#REF!,D20,F20)</f>
        <v>#REF!</v>
      </c>
    </row>
    <row r="21" spans="1:27" hidden="1" outlineLevel="1">
      <c r="A21" s="70">
        <v>43116</v>
      </c>
      <c r="B21" s="71">
        <f t="shared" si="10"/>
        <v>1</v>
      </c>
      <c r="C21" s="27">
        <v>35624007</v>
      </c>
      <c r="D21" s="28">
        <v>8616.6550000000007</v>
      </c>
      <c r="E21" s="34">
        <v>3564513</v>
      </c>
      <c r="F21" s="13">
        <v>805.81</v>
      </c>
      <c r="G21" s="61"/>
      <c r="H21" s="27">
        <v>26647574</v>
      </c>
      <c r="I21" s="28">
        <v>4148.7330000000002</v>
      </c>
      <c r="J21" s="34">
        <v>3264533</v>
      </c>
      <c r="K21" s="13">
        <v>430.524</v>
      </c>
      <c r="L21" s="61"/>
      <c r="M21" s="27">
        <f t="shared" si="11"/>
        <v>8976433</v>
      </c>
      <c r="N21" s="28">
        <f t="shared" si="12"/>
        <v>4467.9220000000005</v>
      </c>
      <c r="O21" s="34">
        <f t="shared" si="13"/>
        <v>299980</v>
      </c>
      <c r="P21" s="13">
        <f t="shared" si="14"/>
        <v>375.28599999999994</v>
      </c>
      <c r="Q21" s="61"/>
      <c r="R21" s="209" t="e">
        <f>SUM(#REF!,#REF!,C21,E21)</f>
        <v>#REF!</v>
      </c>
      <c r="S21" s="279" t="e">
        <f>SUM(#REF!,#REF!,D21,F21)</f>
        <v>#REF!</v>
      </c>
    </row>
    <row r="22" spans="1:27" hidden="1" outlineLevel="1">
      <c r="A22" s="70">
        <v>43117</v>
      </c>
      <c r="B22" s="71">
        <f t="shared" si="10"/>
        <v>1</v>
      </c>
      <c r="C22" s="27">
        <v>36836558</v>
      </c>
      <c r="D22" s="28">
        <v>8991.7800000000007</v>
      </c>
      <c r="E22" s="34">
        <v>3632060</v>
      </c>
      <c r="F22" s="13">
        <v>797.08500000000004</v>
      </c>
      <c r="G22" s="61"/>
      <c r="H22" s="27">
        <v>26466928</v>
      </c>
      <c r="I22" s="28">
        <v>4125.2330000000002</v>
      </c>
      <c r="J22" s="34">
        <v>3336136</v>
      </c>
      <c r="K22" s="13">
        <v>439.43799999999999</v>
      </c>
      <c r="L22" s="61"/>
      <c r="M22" s="27">
        <f t="shared" si="11"/>
        <v>10369630</v>
      </c>
      <c r="N22" s="28">
        <f t="shared" si="12"/>
        <v>4866.5470000000005</v>
      </c>
      <c r="O22" s="34">
        <f t="shared" si="13"/>
        <v>295924</v>
      </c>
      <c r="P22" s="13">
        <f t="shared" si="14"/>
        <v>357.64700000000005</v>
      </c>
      <c r="Q22" s="61"/>
      <c r="R22" s="209" t="e">
        <f>SUM(#REF!,#REF!,C22,E22)</f>
        <v>#REF!</v>
      </c>
      <c r="S22" s="279" t="e">
        <f>SUM(#REF!,#REF!,D22,F22)</f>
        <v>#REF!</v>
      </c>
    </row>
    <row r="23" spans="1:27" hidden="1" outlineLevel="1">
      <c r="A23" s="70">
        <v>43118</v>
      </c>
      <c r="B23" s="71">
        <f t="shared" si="10"/>
        <v>1</v>
      </c>
      <c r="C23" s="27">
        <v>38503399</v>
      </c>
      <c r="D23" s="28">
        <v>9685.8529999999992</v>
      </c>
      <c r="E23" s="34">
        <v>3528007</v>
      </c>
      <c r="F23" s="13">
        <v>629.096</v>
      </c>
      <c r="G23" s="61"/>
      <c r="H23" s="27">
        <v>27786516</v>
      </c>
      <c r="I23" s="28">
        <v>4504.4139999999998</v>
      </c>
      <c r="J23" s="34">
        <v>3248202</v>
      </c>
      <c r="K23" s="13">
        <v>339.40800000000002</v>
      </c>
      <c r="L23" s="61"/>
      <c r="M23" s="27">
        <f t="shared" si="11"/>
        <v>10716883</v>
      </c>
      <c r="N23" s="28">
        <f t="shared" si="12"/>
        <v>5181.4389999999994</v>
      </c>
      <c r="O23" s="34">
        <f t="shared" si="13"/>
        <v>279805</v>
      </c>
      <c r="P23" s="13">
        <f t="shared" si="14"/>
        <v>289.68799999999999</v>
      </c>
      <c r="Q23" s="61"/>
      <c r="R23" s="209" t="e">
        <f>SUM(#REF!,#REF!,C23,E23)</f>
        <v>#REF!</v>
      </c>
      <c r="S23" s="279" t="e">
        <f>SUM(#REF!,#REF!,D23,F23)</f>
        <v>#REF!</v>
      </c>
    </row>
    <row r="24" spans="1:27" hidden="1" outlineLevel="1">
      <c r="A24" s="70">
        <v>43119</v>
      </c>
      <c r="B24" s="71">
        <f t="shared" si="10"/>
        <v>1</v>
      </c>
      <c r="C24" s="27">
        <v>43385515</v>
      </c>
      <c r="D24" s="28">
        <v>10809.315000000001</v>
      </c>
      <c r="E24" s="34">
        <v>3303747</v>
      </c>
      <c r="F24" s="13">
        <v>490.01600000000002</v>
      </c>
      <c r="G24" s="61"/>
      <c r="H24" s="27">
        <v>30241907</v>
      </c>
      <c r="I24" s="28">
        <v>4839.8770000000004</v>
      </c>
      <c r="J24" s="34">
        <v>2969261</v>
      </c>
      <c r="K24" s="13">
        <v>250.22399999999999</v>
      </c>
      <c r="L24" s="61"/>
      <c r="M24" s="27">
        <f t="shared" si="11"/>
        <v>13143608</v>
      </c>
      <c r="N24" s="28">
        <f t="shared" si="12"/>
        <v>5969.4380000000001</v>
      </c>
      <c r="O24" s="34">
        <f t="shared" si="13"/>
        <v>334486</v>
      </c>
      <c r="P24" s="13">
        <f t="shared" si="14"/>
        <v>239.79200000000003</v>
      </c>
      <c r="Q24" s="61"/>
      <c r="R24" s="209" t="e">
        <f>SUM(#REF!,#REF!,C24,E24)</f>
        <v>#REF!</v>
      </c>
      <c r="S24" s="279" t="e">
        <f>SUM(#REF!,#REF!,D24,F24)</f>
        <v>#REF!</v>
      </c>
    </row>
    <row r="25" spans="1:27" hidden="1" outlineLevel="1">
      <c r="A25" s="70">
        <v>43120</v>
      </c>
      <c r="B25" s="71">
        <f t="shared" si="10"/>
        <v>1</v>
      </c>
      <c r="C25" s="27">
        <v>49628969</v>
      </c>
      <c r="D25" s="28">
        <v>11761.081</v>
      </c>
      <c r="E25" s="34">
        <v>3593515</v>
      </c>
      <c r="F25" s="13">
        <v>452.49200000000002</v>
      </c>
      <c r="G25" s="61"/>
      <c r="H25" s="27">
        <v>35299016</v>
      </c>
      <c r="I25" s="28">
        <v>5892.8</v>
      </c>
      <c r="J25" s="34">
        <v>3259761</v>
      </c>
      <c r="K25" s="13">
        <v>239.07599999999999</v>
      </c>
      <c r="L25" s="61"/>
      <c r="M25" s="27">
        <f t="shared" si="11"/>
        <v>14329953</v>
      </c>
      <c r="N25" s="28">
        <f t="shared" si="12"/>
        <v>5868.2809999999999</v>
      </c>
      <c r="O25" s="34">
        <f t="shared" si="13"/>
        <v>333754</v>
      </c>
      <c r="P25" s="13">
        <f t="shared" si="14"/>
        <v>213.41600000000003</v>
      </c>
      <c r="Q25" s="61"/>
      <c r="R25" s="209" t="e">
        <f>SUM(#REF!,#REF!,C25,E25)</f>
        <v>#REF!</v>
      </c>
      <c r="S25" s="279" t="e">
        <f>SUM(#REF!,#REF!,D25,F25)</f>
        <v>#REF!</v>
      </c>
    </row>
    <row r="26" spans="1:27" hidden="1" outlineLevel="1">
      <c r="A26" s="70">
        <v>43121</v>
      </c>
      <c r="B26" s="71">
        <f>MONTH(A26)</f>
        <v>1</v>
      </c>
      <c r="C26" s="27">
        <v>42237298</v>
      </c>
      <c r="D26" s="28">
        <v>10291.776</v>
      </c>
      <c r="E26" s="34">
        <v>3094365</v>
      </c>
      <c r="F26" s="13">
        <v>463.94499999999999</v>
      </c>
      <c r="G26" s="61"/>
      <c r="H26" s="27">
        <v>28328712</v>
      </c>
      <c r="I26" s="28">
        <v>4426.7550000000001</v>
      </c>
      <c r="J26" s="34">
        <v>2804240</v>
      </c>
      <c r="K26" s="13">
        <v>238.304</v>
      </c>
      <c r="L26" s="61"/>
      <c r="M26" s="27">
        <f t="shared" si="11"/>
        <v>13908586</v>
      </c>
      <c r="N26" s="28">
        <f t="shared" si="12"/>
        <v>5865.0209999999997</v>
      </c>
      <c r="O26" s="34">
        <f t="shared" si="13"/>
        <v>290125</v>
      </c>
      <c r="P26" s="13">
        <f t="shared" si="14"/>
        <v>225.64099999999999</v>
      </c>
      <c r="Q26" s="61"/>
      <c r="R26" s="209" t="e">
        <f>SUM(#REF!,#REF!,C26,E26)</f>
        <v>#REF!</v>
      </c>
      <c r="S26" s="279" t="e">
        <f>SUM(#REF!,#REF!,D26,F26)</f>
        <v>#REF!</v>
      </c>
    </row>
    <row r="27" spans="1:27" hidden="1" outlineLevel="1">
      <c r="A27" s="70">
        <v>43122</v>
      </c>
      <c r="B27" s="71">
        <f t="shared" ref="B27:B92" si="15">MONTH(A27)</f>
        <v>1</v>
      </c>
      <c r="C27" s="27">
        <v>40072469</v>
      </c>
      <c r="D27" s="28">
        <v>11974.83</v>
      </c>
      <c r="E27" s="34">
        <v>3280142</v>
      </c>
      <c r="F27" s="13">
        <v>589.47</v>
      </c>
      <c r="G27" s="61"/>
      <c r="H27" s="27">
        <v>27272357</v>
      </c>
      <c r="I27" s="28">
        <v>5651.35</v>
      </c>
      <c r="J27" s="34">
        <v>2998112</v>
      </c>
      <c r="K27" s="13">
        <v>347.52</v>
      </c>
      <c r="L27" s="61"/>
      <c r="M27" s="27">
        <f t="shared" si="11"/>
        <v>12800112</v>
      </c>
      <c r="N27" s="28">
        <f t="shared" si="12"/>
        <v>6323.48</v>
      </c>
      <c r="O27" s="34">
        <f t="shared" si="13"/>
        <v>282030</v>
      </c>
      <c r="P27" s="13">
        <f t="shared" si="14"/>
        <v>241.95000000000005</v>
      </c>
      <c r="Q27" s="61"/>
      <c r="R27" s="209" t="e">
        <f>SUM(#REF!,#REF!,C27,E27)</f>
        <v>#REF!</v>
      </c>
      <c r="S27" s="279" t="e">
        <f>SUM(#REF!,#REF!,D27,F27)</f>
        <v>#REF!</v>
      </c>
    </row>
    <row r="28" spans="1:27" hidden="1" outlineLevel="1">
      <c r="A28" s="70">
        <v>43123</v>
      </c>
      <c r="B28" s="71">
        <f t="shared" si="15"/>
        <v>1</v>
      </c>
      <c r="C28" s="27">
        <v>40040324</v>
      </c>
      <c r="D28" s="28">
        <v>12202.84</v>
      </c>
      <c r="E28" s="34">
        <v>3954788</v>
      </c>
      <c r="F28" s="13">
        <v>644.91</v>
      </c>
      <c r="G28" s="61"/>
      <c r="H28" s="27">
        <v>26460688</v>
      </c>
      <c r="I28" s="28">
        <v>5388.76</v>
      </c>
      <c r="J28" s="34">
        <v>3621631</v>
      </c>
      <c r="K28" s="13">
        <v>407.03</v>
      </c>
      <c r="L28" s="61"/>
      <c r="M28" s="27">
        <f t="shared" si="11"/>
        <v>13579636</v>
      </c>
      <c r="N28" s="28">
        <f t="shared" si="12"/>
        <v>6814.08</v>
      </c>
      <c r="O28" s="34">
        <f t="shared" si="13"/>
        <v>333157</v>
      </c>
      <c r="P28" s="13">
        <f t="shared" si="14"/>
        <v>237.88</v>
      </c>
      <c r="Q28" s="61"/>
      <c r="R28" s="209" t="e">
        <f>SUM(#REF!,#REF!,C28,E28)</f>
        <v>#REF!</v>
      </c>
      <c r="S28" s="279" t="e">
        <f>SUM(#REF!,#REF!,D28,F28)</f>
        <v>#REF!</v>
      </c>
    </row>
    <row r="29" spans="1:27" hidden="1" outlineLevel="1">
      <c r="A29" s="70">
        <v>43124</v>
      </c>
      <c r="B29" s="71">
        <f t="shared" si="15"/>
        <v>1</v>
      </c>
      <c r="C29" s="27">
        <v>41701886</v>
      </c>
      <c r="D29" s="28">
        <v>11542.96</v>
      </c>
      <c r="E29" s="34">
        <v>3510275</v>
      </c>
      <c r="F29" s="13">
        <v>580.92999999999995</v>
      </c>
      <c r="G29" s="61"/>
      <c r="H29" s="27">
        <v>27464014</v>
      </c>
      <c r="I29" s="28">
        <v>4814.01</v>
      </c>
      <c r="J29" s="34">
        <v>3263105</v>
      </c>
      <c r="K29" s="13">
        <v>345.39</v>
      </c>
      <c r="L29" s="61"/>
      <c r="M29" s="27">
        <f t="shared" si="11"/>
        <v>14237872</v>
      </c>
      <c r="N29" s="28">
        <f t="shared" si="12"/>
        <v>6728.9499999999989</v>
      </c>
      <c r="O29" s="34">
        <f t="shared" si="13"/>
        <v>247170</v>
      </c>
      <c r="P29" s="13">
        <f t="shared" si="14"/>
        <v>235.53999999999996</v>
      </c>
      <c r="Q29" s="61"/>
      <c r="R29" s="209" t="e">
        <f>SUM(#REF!,#REF!,C29,E29)</f>
        <v>#REF!</v>
      </c>
      <c r="S29" s="279" t="e">
        <f>SUM(#REF!,#REF!,D29,F29)</f>
        <v>#REF!</v>
      </c>
    </row>
    <row r="30" spans="1:27" hidden="1" outlineLevel="1">
      <c r="A30" s="70">
        <v>43125</v>
      </c>
      <c r="B30" s="71">
        <f t="shared" si="15"/>
        <v>1</v>
      </c>
      <c r="C30" s="27">
        <v>40900570</v>
      </c>
      <c r="D30" s="28">
        <v>11620.91</v>
      </c>
      <c r="E30" s="34">
        <v>3446352</v>
      </c>
      <c r="F30" s="13">
        <v>576.66</v>
      </c>
      <c r="G30" s="61"/>
      <c r="H30" s="27">
        <v>26803132</v>
      </c>
      <c r="I30" s="28">
        <v>4929.93</v>
      </c>
      <c r="J30" s="34">
        <v>3203541</v>
      </c>
      <c r="K30" s="13">
        <v>332.23</v>
      </c>
      <c r="L30" s="61"/>
      <c r="M30" s="27">
        <f t="shared" si="11"/>
        <v>14097438</v>
      </c>
      <c r="N30" s="28">
        <f t="shared" si="12"/>
        <v>6690.98</v>
      </c>
      <c r="O30" s="34">
        <f t="shared" si="13"/>
        <v>242811</v>
      </c>
      <c r="P30" s="13">
        <f t="shared" si="14"/>
        <v>244.42999999999995</v>
      </c>
      <c r="Q30" s="61"/>
      <c r="R30" s="209" t="e">
        <f>SUM(#REF!,#REF!,C30,E30)</f>
        <v>#REF!</v>
      </c>
      <c r="S30" s="279" t="e">
        <f>SUM(#REF!,#REF!,D30,F30)</f>
        <v>#REF!</v>
      </c>
    </row>
    <row r="31" spans="1:27" hidden="1" outlineLevel="1">
      <c r="A31" s="70">
        <v>43126</v>
      </c>
      <c r="B31" s="71">
        <f t="shared" si="15"/>
        <v>1</v>
      </c>
      <c r="C31" s="27">
        <v>43466722</v>
      </c>
      <c r="D31" s="28">
        <v>11018.46</v>
      </c>
      <c r="E31" s="34">
        <v>3726737</v>
      </c>
      <c r="F31" s="13">
        <v>611.54</v>
      </c>
      <c r="G31" s="61"/>
      <c r="H31" s="27">
        <v>30778987</v>
      </c>
      <c r="I31" s="28">
        <v>4978.4799999999996</v>
      </c>
      <c r="J31" s="34">
        <v>3415368</v>
      </c>
      <c r="K31" s="13">
        <v>354.38</v>
      </c>
      <c r="L31" s="61"/>
      <c r="M31" s="27">
        <f t="shared" si="11"/>
        <v>12687735</v>
      </c>
      <c r="N31" s="28">
        <f t="shared" si="12"/>
        <v>6039.98</v>
      </c>
      <c r="O31" s="34">
        <f t="shared" si="13"/>
        <v>311369</v>
      </c>
      <c r="P31" s="13">
        <f t="shared" si="14"/>
        <v>257.15999999999997</v>
      </c>
      <c r="Q31" s="61"/>
      <c r="R31" s="209" t="e">
        <f>SUM(#REF!,#REF!,C31,E31)</f>
        <v>#REF!</v>
      </c>
      <c r="S31" s="279" t="e">
        <f>SUM(#REF!,#REF!,D31,F31)</f>
        <v>#REF!</v>
      </c>
    </row>
    <row r="32" spans="1:27" hidden="1" outlineLevel="1">
      <c r="A32" s="70">
        <v>43127</v>
      </c>
      <c r="B32" s="71">
        <f t="shared" si="15"/>
        <v>1</v>
      </c>
      <c r="C32" s="27">
        <v>46502980</v>
      </c>
      <c r="D32" s="28">
        <v>10634.89</v>
      </c>
      <c r="E32" s="34">
        <v>5483845</v>
      </c>
      <c r="F32" s="13">
        <v>605.61</v>
      </c>
      <c r="G32" s="61"/>
      <c r="H32" s="27">
        <v>33624056</v>
      </c>
      <c r="I32" s="28">
        <v>5135.79</v>
      </c>
      <c r="J32" s="34">
        <v>5024090</v>
      </c>
      <c r="K32" s="13">
        <v>353.43</v>
      </c>
      <c r="L32" s="61"/>
      <c r="M32" s="27">
        <f t="shared" si="11"/>
        <v>12878924</v>
      </c>
      <c r="N32" s="28">
        <f t="shared" si="12"/>
        <v>5499.0999999999995</v>
      </c>
      <c r="O32" s="34">
        <f t="shared" si="13"/>
        <v>459755</v>
      </c>
      <c r="P32" s="13">
        <f t="shared" si="14"/>
        <v>252.18</v>
      </c>
      <c r="Q32" s="61"/>
      <c r="R32" s="209" t="e">
        <f>SUM(#REF!,#REF!,C32,E32)</f>
        <v>#REF!</v>
      </c>
      <c r="S32" s="279" t="e">
        <f>SUM(#REF!,#REF!,D32,F32)</f>
        <v>#REF!</v>
      </c>
    </row>
    <row r="33" spans="1:19" hidden="1" outlineLevel="1">
      <c r="A33" s="70">
        <v>43128</v>
      </c>
      <c r="B33" s="71">
        <f t="shared" si="15"/>
        <v>1</v>
      </c>
      <c r="C33" s="27">
        <v>42252518</v>
      </c>
      <c r="D33" s="28">
        <v>11392.08</v>
      </c>
      <c r="E33" s="34">
        <v>3056084</v>
      </c>
      <c r="F33" s="13">
        <v>530.54999999999995</v>
      </c>
      <c r="G33" s="61"/>
      <c r="H33" s="27">
        <v>28122890</v>
      </c>
      <c r="I33" s="28">
        <v>4737.8100000000004</v>
      </c>
      <c r="J33" s="34">
        <v>2803900</v>
      </c>
      <c r="K33" s="13">
        <v>297.64999999999998</v>
      </c>
      <c r="L33" s="61"/>
      <c r="M33" s="27">
        <f t="shared" si="11"/>
        <v>14129628</v>
      </c>
      <c r="N33" s="28">
        <f t="shared" si="12"/>
        <v>6654.2699999999995</v>
      </c>
      <c r="O33" s="34">
        <f t="shared" si="13"/>
        <v>252184</v>
      </c>
      <c r="P33" s="13">
        <f t="shared" si="14"/>
        <v>232.89999999999998</v>
      </c>
      <c r="Q33" s="61"/>
      <c r="R33" s="209" t="e">
        <f>SUM(#REF!,#REF!,C33,E33)</f>
        <v>#REF!</v>
      </c>
      <c r="S33" s="279" t="e">
        <f>SUM(#REF!,#REF!,D33,F33)</f>
        <v>#REF!</v>
      </c>
    </row>
    <row r="34" spans="1:19" hidden="1" outlineLevel="1">
      <c r="A34" s="70">
        <v>43129</v>
      </c>
      <c r="B34" s="71">
        <f t="shared" si="15"/>
        <v>1</v>
      </c>
      <c r="C34" s="27">
        <v>39995313</v>
      </c>
      <c r="D34" s="28">
        <v>12033.09</v>
      </c>
      <c r="E34" s="34">
        <v>3275154</v>
      </c>
      <c r="F34" s="13">
        <v>614.54</v>
      </c>
      <c r="G34" s="61"/>
      <c r="H34" s="27">
        <v>26078851</v>
      </c>
      <c r="I34" s="28">
        <v>4677.3900000000003</v>
      </c>
      <c r="J34" s="34">
        <v>3030477</v>
      </c>
      <c r="K34" s="13">
        <v>363.27</v>
      </c>
      <c r="L34" s="61"/>
      <c r="M34" s="27">
        <f t="shared" si="11"/>
        <v>13916462</v>
      </c>
      <c r="N34" s="28">
        <f t="shared" si="12"/>
        <v>7355.7</v>
      </c>
      <c r="O34" s="34">
        <f t="shared" si="13"/>
        <v>244677</v>
      </c>
      <c r="P34" s="13">
        <f t="shared" si="14"/>
        <v>251.26999999999998</v>
      </c>
      <c r="Q34" s="61"/>
      <c r="R34" s="209" t="e">
        <f>SUM(#REF!,#REF!,C34,E34)</f>
        <v>#REF!</v>
      </c>
      <c r="S34" s="279" t="e">
        <f>SUM(#REF!,#REF!,D34,F34)</f>
        <v>#REF!</v>
      </c>
    </row>
    <row r="35" spans="1:19" hidden="1" outlineLevel="1">
      <c r="A35" s="70">
        <v>43130</v>
      </c>
      <c r="B35" s="71">
        <f t="shared" si="15"/>
        <v>1</v>
      </c>
      <c r="C35" s="27">
        <v>36356088</v>
      </c>
      <c r="D35" s="28">
        <v>10351.530000000001</v>
      </c>
      <c r="E35" s="34">
        <v>3628191</v>
      </c>
      <c r="F35" s="13">
        <v>666.61</v>
      </c>
      <c r="G35" s="61"/>
      <c r="H35" s="27">
        <v>28105835</v>
      </c>
      <c r="I35" s="28">
        <v>5503</v>
      </c>
      <c r="J35" s="34">
        <v>3366609</v>
      </c>
      <c r="K35" s="13">
        <v>384.16</v>
      </c>
      <c r="L35" s="61"/>
      <c r="M35" s="27">
        <f t="shared" si="11"/>
        <v>8250253</v>
      </c>
      <c r="N35" s="28">
        <f t="shared" si="12"/>
        <v>4848.5300000000007</v>
      </c>
      <c r="O35" s="34">
        <f t="shared" si="13"/>
        <v>261582</v>
      </c>
      <c r="P35" s="13">
        <f t="shared" si="14"/>
        <v>282.45</v>
      </c>
      <c r="Q35" s="61"/>
      <c r="R35" s="209" t="e">
        <f>SUM(#REF!,#REF!,C35,E35)</f>
        <v>#REF!</v>
      </c>
      <c r="S35" s="279" t="e">
        <f>SUM(#REF!,#REF!,D35,F35)</f>
        <v>#REF!</v>
      </c>
    </row>
    <row r="36" spans="1:19" hidden="1" outlineLevel="1">
      <c r="A36" s="70">
        <v>43131</v>
      </c>
      <c r="B36" s="71">
        <f t="shared" si="15"/>
        <v>1</v>
      </c>
      <c r="C36" s="27">
        <v>32991196</v>
      </c>
      <c r="D36" s="28">
        <v>8686.2999999999993</v>
      </c>
      <c r="E36" s="34">
        <v>3410331</v>
      </c>
      <c r="F36" s="13">
        <v>638.99</v>
      </c>
      <c r="G36" s="61"/>
      <c r="H36" s="27">
        <v>26085363</v>
      </c>
      <c r="I36" s="28">
        <v>4577.3</v>
      </c>
      <c r="J36" s="34">
        <v>3167196</v>
      </c>
      <c r="K36" s="13">
        <v>359.14</v>
      </c>
      <c r="L36" s="61"/>
      <c r="M36" s="27">
        <f t="shared" si="11"/>
        <v>6905833</v>
      </c>
      <c r="N36" s="28">
        <f t="shared" si="12"/>
        <v>4108.9999999999991</v>
      </c>
      <c r="O36" s="34">
        <f t="shared" si="13"/>
        <v>243135</v>
      </c>
      <c r="P36" s="13">
        <f t="shared" si="14"/>
        <v>279.85000000000002</v>
      </c>
      <c r="Q36" s="61"/>
      <c r="R36" s="209" t="e">
        <f>SUM(#REF!,#REF!,C36,E36)</f>
        <v>#REF!</v>
      </c>
      <c r="S36" s="279" t="e">
        <f>SUM(#REF!,#REF!,D36,F36)</f>
        <v>#REF!</v>
      </c>
    </row>
    <row r="37" spans="1:19" collapsed="1">
      <c r="A37" s="64"/>
      <c r="B37" s="64" t="s">
        <v>14</v>
      </c>
      <c r="C37" s="65">
        <f t="shared" ref="C37:F37" si="16">SUBTOTAL(9,C38:C65)</f>
        <v>1266919294</v>
      </c>
      <c r="D37" s="66">
        <f t="shared" si="16"/>
        <v>267740.78999999998</v>
      </c>
      <c r="E37" s="67">
        <f t="shared" si="16"/>
        <v>100703382</v>
      </c>
      <c r="F37" s="10">
        <f t="shared" si="16"/>
        <v>16223.649999999996</v>
      </c>
      <c r="G37" s="63"/>
      <c r="H37" s="65">
        <f t="shared" ref="H37" si="17">SUBTOTAL(9,H38:H65)</f>
        <v>854430643</v>
      </c>
      <c r="I37" s="66">
        <f t="shared" ref="I37" si="18">SUBTOTAL(9,I38:I65)</f>
        <v>114441.33999999997</v>
      </c>
      <c r="J37" s="67">
        <f t="shared" ref="J37" si="19">SUBTOTAL(9,J38:J65)</f>
        <v>87725110</v>
      </c>
      <c r="K37" s="10">
        <f t="shared" ref="K37" si="20">SUBTOTAL(9,K38:K65)</f>
        <v>7885.42</v>
      </c>
      <c r="L37" s="63"/>
      <c r="M37" s="65">
        <f t="shared" ref="M37" si="21">SUBTOTAL(9,M38:M65)</f>
        <v>412488651</v>
      </c>
      <c r="N37" s="66">
        <f t="shared" ref="N37" si="22">SUBTOTAL(9,N38:N65)</f>
        <v>153299.45000000001</v>
      </c>
      <c r="O37" s="67">
        <f t="shared" ref="O37" si="23">SUBTOTAL(9,O38:O65)</f>
        <v>12978272</v>
      </c>
      <c r="P37" s="10">
        <f t="shared" ref="P37" si="24">SUBTOTAL(9,P38:P65)</f>
        <v>8338.2300000000014</v>
      </c>
      <c r="Q37" s="63"/>
      <c r="R37" s="72"/>
      <c r="S37" s="72"/>
    </row>
    <row r="38" spans="1:19" hidden="1" outlineLevel="1">
      <c r="A38" s="57">
        <v>43132</v>
      </c>
      <c r="B38" s="58">
        <f t="shared" si="15"/>
        <v>2</v>
      </c>
      <c r="C38" s="27">
        <v>33224163</v>
      </c>
      <c r="D38" s="28">
        <v>7834.77</v>
      </c>
      <c r="E38" s="34">
        <v>3262505</v>
      </c>
      <c r="F38" s="13">
        <v>615.28</v>
      </c>
      <c r="G38" s="61"/>
      <c r="H38" s="27">
        <v>26055664</v>
      </c>
      <c r="I38" s="28">
        <v>4181.3999999999996</v>
      </c>
      <c r="J38" s="34">
        <v>3016256</v>
      </c>
      <c r="K38" s="13">
        <v>343.75</v>
      </c>
      <c r="L38" s="61"/>
      <c r="M38" s="27">
        <f t="shared" ref="M38:M65" si="25">C38-H38</f>
        <v>7168499</v>
      </c>
      <c r="N38" s="28">
        <f t="shared" ref="N38:N65" si="26">D38-I38</f>
        <v>3653.3700000000008</v>
      </c>
      <c r="O38" s="34">
        <f t="shared" ref="O38:O65" si="27">E38-J38</f>
        <v>246249</v>
      </c>
      <c r="P38" s="13">
        <f t="shared" ref="P38:P65" si="28">F38-K38</f>
        <v>271.52999999999997</v>
      </c>
      <c r="Q38" s="61"/>
      <c r="R38" s="209" t="e">
        <f>SUM(#REF!,#REF!,C38,E38)</f>
        <v>#REF!</v>
      </c>
      <c r="S38" s="279" t="e">
        <f>SUM(#REF!,#REF!,D38,F38)</f>
        <v>#REF!</v>
      </c>
    </row>
    <row r="39" spans="1:19" hidden="1" outlineLevel="1">
      <c r="A39" s="57">
        <v>43133</v>
      </c>
      <c r="B39" s="58">
        <f t="shared" si="15"/>
        <v>2</v>
      </c>
      <c r="C39" s="27">
        <v>44234373</v>
      </c>
      <c r="D39" s="28">
        <v>10314.64</v>
      </c>
      <c r="E39" s="34">
        <v>3560151</v>
      </c>
      <c r="F39" s="13">
        <v>671.73</v>
      </c>
      <c r="G39" s="61"/>
      <c r="H39" s="27">
        <v>32542320</v>
      </c>
      <c r="I39" s="28">
        <v>5395.27</v>
      </c>
      <c r="J39" s="34">
        <v>3264744</v>
      </c>
      <c r="K39" s="13">
        <v>373.01</v>
      </c>
      <c r="L39" s="61"/>
      <c r="M39" s="27">
        <f t="shared" si="25"/>
        <v>11692053</v>
      </c>
      <c r="N39" s="28">
        <f t="shared" si="26"/>
        <v>4919.369999999999</v>
      </c>
      <c r="O39" s="34">
        <f t="shared" si="27"/>
        <v>295407</v>
      </c>
      <c r="P39" s="13">
        <f t="shared" si="28"/>
        <v>298.72000000000003</v>
      </c>
      <c r="Q39" s="61"/>
      <c r="R39" s="209" t="e">
        <f>SUM(#REF!,#REF!,C39,E39)</f>
        <v>#REF!</v>
      </c>
      <c r="S39" s="279" t="e">
        <f>SUM(#REF!,#REF!,D39,F39)</f>
        <v>#REF!</v>
      </c>
    </row>
    <row r="40" spans="1:19" hidden="1" outlineLevel="1">
      <c r="A40" s="57">
        <v>43134</v>
      </c>
      <c r="B40" s="58">
        <f t="shared" si="15"/>
        <v>2</v>
      </c>
      <c r="C40" s="27">
        <v>46833929</v>
      </c>
      <c r="D40" s="28">
        <v>10485.620000000001</v>
      </c>
      <c r="E40" s="34">
        <v>3760536</v>
      </c>
      <c r="F40" s="13">
        <v>633.08000000000004</v>
      </c>
      <c r="G40" s="61"/>
      <c r="H40" s="27">
        <v>34932336</v>
      </c>
      <c r="I40" s="28">
        <v>5527.3</v>
      </c>
      <c r="J40" s="34">
        <v>3393130</v>
      </c>
      <c r="K40" s="13">
        <v>352.77</v>
      </c>
      <c r="L40" s="61"/>
      <c r="M40" s="27">
        <f t="shared" si="25"/>
        <v>11901593</v>
      </c>
      <c r="N40" s="28">
        <f t="shared" si="26"/>
        <v>4958.3200000000006</v>
      </c>
      <c r="O40" s="34">
        <f t="shared" si="27"/>
        <v>367406</v>
      </c>
      <c r="P40" s="13">
        <f t="shared" si="28"/>
        <v>280.31000000000006</v>
      </c>
      <c r="Q40" s="61"/>
      <c r="R40" s="209" t="e">
        <f>SUM(#REF!,#REF!,C40,E40)</f>
        <v>#REF!</v>
      </c>
      <c r="S40" s="279" t="e">
        <f>SUM(#REF!,#REF!,D40,F40)</f>
        <v>#REF!</v>
      </c>
    </row>
    <row r="41" spans="1:19" hidden="1" outlineLevel="1">
      <c r="A41" s="57">
        <v>43135</v>
      </c>
      <c r="B41" s="58">
        <f t="shared" si="15"/>
        <v>2</v>
      </c>
      <c r="C41" s="27">
        <v>37039568</v>
      </c>
      <c r="D41" s="28">
        <v>9677.0400000000009</v>
      </c>
      <c r="E41" s="34">
        <v>3500808</v>
      </c>
      <c r="F41" s="13">
        <v>631.24</v>
      </c>
      <c r="G41" s="61"/>
      <c r="H41" s="27">
        <v>27565841</v>
      </c>
      <c r="I41" s="28">
        <v>4649.49</v>
      </c>
      <c r="J41" s="34">
        <v>3146276</v>
      </c>
      <c r="K41" s="13">
        <v>329.4</v>
      </c>
      <c r="L41" s="61"/>
      <c r="M41" s="27">
        <f t="shared" si="25"/>
        <v>9473727</v>
      </c>
      <c r="N41" s="28">
        <f t="shared" si="26"/>
        <v>5027.5500000000011</v>
      </c>
      <c r="O41" s="34">
        <f t="shared" si="27"/>
        <v>354532</v>
      </c>
      <c r="P41" s="13">
        <f t="shared" si="28"/>
        <v>301.84000000000003</v>
      </c>
      <c r="Q41" s="61"/>
      <c r="R41" s="209" t="e">
        <f>SUM(#REF!,#REF!,C41,E41)</f>
        <v>#REF!</v>
      </c>
      <c r="S41" s="279" t="e">
        <f>SUM(#REF!,#REF!,D41,F41)</f>
        <v>#REF!</v>
      </c>
    </row>
    <row r="42" spans="1:19" hidden="1" outlineLevel="1">
      <c r="A42" s="57">
        <v>43136</v>
      </c>
      <c r="B42" s="58">
        <f t="shared" si="15"/>
        <v>2</v>
      </c>
      <c r="C42" s="27">
        <v>34735297</v>
      </c>
      <c r="D42" s="28">
        <v>11245.72</v>
      </c>
      <c r="E42" s="34">
        <v>3364285</v>
      </c>
      <c r="F42" s="13">
        <v>670.29</v>
      </c>
      <c r="G42" s="61"/>
      <c r="H42" s="27">
        <v>24936296</v>
      </c>
      <c r="I42" s="28">
        <v>4405.28</v>
      </c>
      <c r="J42" s="34">
        <v>3013604</v>
      </c>
      <c r="K42" s="13">
        <v>343.25</v>
      </c>
      <c r="L42" s="61"/>
      <c r="M42" s="27">
        <f t="shared" si="25"/>
        <v>9799001</v>
      </c>
      <c r="N42" s="28">
        <f t="shared" si="26"/>
        <v>6840.44</v>
      </c>
      <c r="O42" s="34">
        <f t="shared" si="27"/>
        <v>350681</v>
      </c>
      <c r="P42" s="13">
        <f t="shared" si="28"/>
        <v>327.03999999999996</v>
      </c>
      <c r="Q42" s="61"/>
      <c r="R42" s="209" t="e">
        <f>SUM(#REF!,#REF!,C42,E42)</f>
        <v>#REF!</v>
      </c>
      <c r="S42" s="279" t="e">
        <f>SUM(#REF!,#REF!,D42,F42)</f>
        <v>#REF!</v>
      </c>
    </row>
    <row r="43" spans="1:19" hidden="1" outlineLevel="1">
      <c r="A43" s="57">
        <v>43137</v>
      </c>
      <c r="B43" s="58">
        <f t="shared" si="15"/>
        <v>2</v>
      </c>
      <c r="C43" s="27">
        <v>38120981</v>
      </c>
      <c r="D43" s="28">
        <v>12717.02</v>
      </c>
      <c r="E43" s="34">
        <v>3310363</v>
      </c>
      <c r="F43" s="13">
        <v>674.03</v>
      </c>
      <c r="G43" s="61"/>
      <c r="H43" s="27">
        <v>26406751</v>
      </c>
      <c r="I43" s="28">
        <v>4988.54</v>
      </c>
      <c r="J43" s="34">
        <v>2998633</v>
      </c>
      <c r="K43" s="13">
        <v>344.53</v>
      </c>
      <c r="L43" s="61"/>
      <c r="M43" s="27">
        <f t="shared" si="25"/>
        <v>11714230</v>
      </c>
      <c r="N43" s="28">
        <f t="shared" si="26"/>
        <v>7728.4800000000005</v>
      </c>
      <c r="O43" s="34">
        <f t="shared" si="27"/>
        <v>311730</v>
      </c>
      <c r="P43" s="13">
        <f t="shared" si="28"/>
        <v>329.5</v>
      </c>
      <c r="Q43" s="61"/>
      <c r="R43" s="209" t="e">
        <f>SUM(#REF!,#REF!,C43,E43)</f>
        <v>#REF!</v>
      </c>
      <c r="S43" s="279" t="e">
        <f>SUM(#REF!,#REF!,D43,F43)</f>
        <v>#REF!</v>
      </c>
    </row>
    <row r="44" spans="1:19" hidden="1" outlineLevel="1">
      <c r="A44" s="57">
        <v>43138</v>
      </c>
      <c r="B44" s="58">
        <f t="shared" si="15"/>
        <v>2</v>
      </c>
      <c r="C44" s="27">
        <v>40738349</v>
      </c>
      <c r="D44" s="28">
        <v>11607.74</v>
      </c>
      <c r="E44" s="34">
        <v>3317414</v>
      </c>
      <c r="F44" s="13">
        <v>615.67999999999995</v>
      </c>
      <c r="G44" s="61"/>
      <c r="H44" s="27">
        <v>26261528</v>
      </c>
      <c r="I44" s="28">
        <v>4079.58</v>
      </c>
      <c r="J44" s="34">
        <v>2995583</v>
      </c>
      <c r="K44" s="13">
        <v>319.67</v>
      </c>
      <c r="L44" s="61"/>
      <c r="M44" s="27">
        <f t="shared" si="25"/>
        <v>14476821</v>
      </c>
      <c r="N44" s="28">
        <f t="shared" si="26"/>
        <v>7528.16</v>
      </c>
      <c r="O44" s="34">
        <f t="shared" si="27"/>
        <v>321831</v>
      </c>
      <c r="P44" s="13">
        <f t="shared" si="28"/>
        <v>296.00999999999993</v>
      </c>
      <c r="Q44" s="61"/>
      <c r="R44" s="209" t="e">
        <f>SUM(#REF!,#REF!,C44,E44)</f>
        <v>#REF!</v>
      </c>
      <c r="S44" s="279" t="e">
        <f>SUM(#REF!,#REF!,D44,F44)</f>
        <v>#REF!</v>
      </c>
    </row>
    <row r="45" spans="1:19" hidden="1" outlineLevel="1">
      <c r="A45" s="57">
        <v>43139</v>
      </c>
      <c r="B45" s="58">
        <f t="shared" si="15"/>
        <v>2</v>
      </c>
      <c r="C45" s="27">
        <v>39992881</v>
      </c>
      <c r="D45" s="28">
        <v>9059.9500000000007</v>
      </c>
      <c r="E45" s="34">
        <v>3346878</v>
      </c>
      <c r="F45" s="13">
        <v>616.75</v>
      </c>
      <c r="G45" s="61"/>
      <c r="H45" s="27">
        <v>26574771</v>
      </c>
      <c r="I45" s="28">
        <v>3703.27</v>
      </c>
      <c r="J45" s="34">
        <v>3003820</v>
      </c>
      <c r="K45" s="13">
        <v>315.49</v>
      </c>
      <c r="L45" s="61"/>
      <c r="M45" s="27">
        <f t="shared" si="25"/>
        <v>13418110</v>
      </c>
      <c r="N45" s="28">
        <f t="shared" si="26"/>
        <v>5356.68</v>
      </c>
      <c r="O45" s="34">
        <f t="shared" si="27"/>
        <v>343058</v>
      </c>
      <c r="P45" s="13">
        <f t="shared" si="28"/>
        <v>301.26</v>
      </c>
      <c r="Q45" s="61"/>
      <c r="R45" s="209" t="e">
        <f>SUM(#REF!,#REF!,C45,E45)</f>
        <v>#REF!</v>
      </c>
      <c r="S45" s="279" t="e">
        <f>SUM(#REF!,#REF!,D45,F45)</f>
        <v>#REF!</v>
      </c>
    </row>
    <row r="46" spans="1:19" hidden="1" outlineLevel="1">
      <c r="A46" s="57">
        <v>43140</v>
      </c>
      <c r="B46" s="58">
        <f t="shared" si="15"/>
        <v>2</v>
      </c>
      <c r="C46" s="27">
        <v>49051620</v>
      </c>
      <c r="D46" s="28">
        <v>12781.08</v>
      </c>
      <c r="E46" s="34">
        <v>3388502</v>
      </c>
      <c r="F46" s="13">
        <v>592.70000000000005</v>
      </c>
      <c r="G46" s="61"/>
      <c r="H46" s="27">
        <v>29875588</v>
      </c>
      <c r="I46" s="28">
        <v>4896.95</v>
      </c>
      <c r="J46" s="34">
        <v>3006709</v>
      </c>
      <c r="K46" s="13">
        <v>308.27999999999997</v>
      </c>
      <c r="L46" s="61"/>
      <c r="M46" s="27">
        <f t="shared" si="25"/>
        <v>19176032</v>
      </c>
      <c r="N46" s="28">
        <f t="shared" si="26"/>
        <v>7884.13</v>
      </c>
      <c r="O46" s="34">
        <f t="shared" si="27"/>
        <v>381793</v>
      </c>
      <c r="P46" s="13">
        <f t="shared" si="28"/>
        <v>284.42000000000007</v>
      </c>
      <c r="Q46" s="61"/>
      <c r="R46" s="209" t="e">
        <f>SUM(#REF!,#REF!,C46,E46)</f>
        <v>#REF!</v>
      </c>
      <c r="S46" s="279" t="e">
        <f>SUM(#REF!,#REF!,D46,F46)</f>
        <v>#REF!</v>
      </c>
    </row>
    <row r="47" spans="1:19" hidden="1" outlineLevel="1">
      <c r="A47" s="57">
        <v>43141</v>
      </c>
      <c r="B47" s="58">
        <f t="shared" si="15"/>
        <v>2</v>
      </c>
      <c r="C47" s="27">
        <v>62702452</v>
      </c>
      <c r="D47" s="28">
        <v>11068.45</v>
      </c>
      <c r="E47" s="34">
        <v>3529403</v>
      </c>
      <c r="F47" s="13">
        <v>582.33000000000004</v>
      </c>
      <c r="G47" s="61"/>
      <c r="H47" s="27">
        <v>32693284</v>
      </c>
      <c r="I47" s="28">
        <v>4866.93</v>
      </c>
      <c r="J47" s="34">
        <v>3089608</v>
      </c>
      <c r="K47" s="13">
        <v>311.32</v>
      </c>
      <c r="L47" s="61"/>
      <c r="M47" s="27">
        <f t="shared" si="25"/>
        <v>30009168</v>
      </c>
      <c r="N47" s="28">
        <f t="shared" si="26"/>
        <v>6201.52</v>
      </c>
      <c r="O47" s="34">
        <f t="shared" si="27"/>
        <v>439795</v>
      </c>
      <c r="P47" s="13">
        <f t="shared" si="28"/>
        <v>271.01000000000005</v>
      </c>
      <c r="Q47" s="61"/>
      <c r="R47" s="209" t="e">
        <f>SUM(#REF!,#REF!,C47,E47)</f>
        <v>#REF!</v>
      </c>
      <c r="S47" s="279" t="e">
        <f>SUM(#REF!,#REF!,D47,F47)</f>
        <v>#REF!</v>
      </c>
    </row>
    <row r="48" spans="1:19" hidden="1" outlineLevel="1">
      <c r="A48" s="57">
        <v>43142</v>
      </c>
      <c r="B48" s="58">
        <f t="shared" si="15"/>
        <v>2</v>
      </c>
      <c r="C48" s="27">
        <v>66997235</v>
      </c>
      <c r="D48" s="28">
        <v>9349.3799999999992</v>
      </c>
      <c r="E48" s="34">
        <v>3526131</v>
      </c>
      <c r="F48" s="13">
        <v>530.05999999999995</v>
      </c>
      <c r="G48" s="61"/>
      <c r="H48" s="27">
        <v>34580619</v>
      </c>
      <c r="I48" s="28">
        <v>4435.7700000000004</v>
      </c>
      <c r="J48" s="34">
        <v>3112229</v>
      </c>
      <c r="K48" s="13">
        <v>270.98</v>
      </c>
      <c r="L48" s="61"/>
      <c r="M48" s="27">
        <f t="shared" si="25"/>
        <v>32416616</v>
      </c>
      <c r="N48" s="28">
        <f t="shared" si="26"/>
        <v>4913.6099999999988</v>
      </c>
      <c r="O48" s="34">
        <f t="shared" si="27"/>
        <v>413902</v>
      </c>
      <c r="P48" s="13">
        <f t="shared" si="28"/>
        <v>259.07999999999993</v>
      </c>
      <c r="Q48" s="61"/>
      <c r="R48" s="209" t="e">
        <f>SUM(#REF!,#REF!,C48,E48)</f>
        <v>#REF!</v>
      </c>
      <c r="S48" s="279" t="e">
        <f>SUM(#REF!,#REF!,D48,F48)</f>
        <v>#REF!</v>
      </c>
    </row>
    <row r="49" spans="1:19" hidden="1" outlineLevel="1">
      <c r="A49" s="57">
        <v>43143</v>
      </c>
      <c r="B49" s="58">
        <f t="shared" si="15"/>
        <v>2</v>
      </c>
      <c r="C49" s="27">
        <v>50460335</v>
      </c>
      <c r="D49" s="28">
        <v>8423.9699999999993</v>
      </c>
      <c r="E49" s="34">
        <v>3537158</v>
      </c>
      <c r="F49" s="13">
        <v>578.53</v>
      </c>
      <c r="G49" s="61"/>
      <c r="H49" s="27">
        <v>30704251</v>
      </c>
      <c r="I49" s="28">
        <v>3715.94</v>
      </c>
      <c r="J49" s="34">
        <v>3187566</v>
      </c>
      <c r="K49" s="13">
        <v>304.81</v>
      </c>
      <c r="L49" s="61"/>
      <c r="M49" s="27">
        <f t="shared" si="25"/>
        <v>19756084</v>
      </c>
      <c r="N49" s="28">
        <f t="shared" si="26"/>
        <v>4708.0299999999988</v>
      </c>
      <c r="O49" s="34">
        <f t="shared" si="27"/>
        <v>349592</v>
      </c>
      <c r="P49" s="13">
        <f t="shared" si="28"/>
        <v>273.71999999999997</v>
      </c>
      <c r="Q49" s="61"/>
      <c r="R49" s="209" t="e">
        <f>SUM(#REF!,#REF!,C49,E49)</f>
        <v>#REF!</v>
      </c>
      <c r="S49" s="279" t="e">
        <f>SUM(#REF!,#REF!,D49,F49)</f>
        <v>#REF!</v>
      </c>
    </row>
    <row r="50" spans="1:19" hidden="1" outlineLevel="1">
      <c r="A50" s="57">
        <v>43144</v>
      </c>
      <c r="B50" s="58">
        <f t="shared" si="15"/>
        <v>2</v>
      </c>
      <c r="C50" s="27">
        <v>42248153</v>
      </c>
      <c r="D50" s="28">
        <v>8728.2900000000009</v>
      </c>
      <c r="E50" s="34">
        <v>3570462</v>
      </c>
      <c r="F50" s="13">
        <v>578.26</v>
      </c>
      <c r="G50" s="61"/>
      <c r="H50" s="27">
        <v>30366956</v>
      </c>
      <c r="I50" s="28">
        <v>3707.59</v>
      </c>
      <c r="J50" s="34">
        <v>3234269</v>
      </c>
      <c r="K50" s="13">
        <v>305.52</v>
      </c>
      <c r="L50" s="61"/>
      <c r="M50" s="27">
        <f t="shared" si="25"/>
        <v>11881197</v>
      </c>
      <c r="N50" s="28">
        <f t="shared" si="26"/>
        <v>5020.7000000000007</v>
      </c>
      <c r="O50" s="34">
        <f t="shared" si="27"/>
        <v>336193</v>
      </c>
      <c r="P50" s="13">
        <f t="shared" si="28"/>
        <v>272.74</v>
      </c>
      <c r="Q50" s="61"/>
      <c r="R50" s="209" t="e">
        <f>SUM(#REF!,#REF!,C50,E50)</f>
        <v>#REF!</v>
      </c>
      <c r="S50" s="279" t="e">
        <f>SUM(#REF!,#REF!,D50,F50)</f>
        <v>#REF!</v>
      </c>
    </row>
    <row r="51" spans="1:19" hidden="1" outlineLevel="1">
      <c r="A51" s="57">
        <v>43145</v>
      </c>
      <c r="B51" s="58">
        <f t="shared" si="15"/>
        <v>2</v>
      </c>
      <c r="C51" s="27">
        <v>43358562</v>
      </c>
      <c r="D51" s="28">
        <v>8064.71</v>
      </c>
      <c r="E51" s="34">
        <v>3479087</v>
      </c>
      <c r="F51" s="13">
        <v>509.62</v>
      </c>
      <c r="G51" s="61"/>
      <c r="H51" s="27">
        <v>31709723</v>
      </c>
      <c r="I51" s="28">
        <v>3747.38</v>
      </c>
      <c r="J51" s="34">
        <v>3149641</v>
      </c>
      <c r="K51" s="13">
        <v>253.75</v>
      </c>
      <c r="L51" s="61"/>
      <c r="M51" s="27">
        <f t="shared" si="25"/>
        <v>11648839</v>
      </c>
      <c r="N51" s="28">
        <f t="shared" si="26"/>
        <v>4317.33</v>
      </c>
      <c r="O51" s="34">
        <f t="shared" si="27"/>
        <v>329446</v>
      </c>
      <c r="P51" s="13">
        <f t="shared" si="28"/>
        <v>255.87</v>
      </c>
      <c r="Q51" s="61"/>
      <c r="R51" s="209" t="e">
        <f>SUM(#REF!,#REF!,C51,E51)</f>
        <v>#REF!</v>
      </c>
      <c r="S51" s="279" t="e">
        <f>SUM(#REF!,#REF!,D51,F51)</f>
        <v>#REF!</v>
      </c>
    </row>
    <row r="52" spans="1:19" hidden="1" outlineLevel="1">
      <c r="A52" s="57">
        <v>43146</v>
      </c>
      <c r="B52" s="58">
        <f t="shared" si="15"/>
        <v>2</v>
      </c>
      <c r="C52" s="27">
        <v>41510381</v>
      </c>
      <c r="D52" s="28">
        <v>8374.19</v>
      </c>
      <c r="E52" s="34">
        <v>3709356</v>
      </c>
      <c r="F52" s="13">
        <v>466.04</v>
      </c>
      <c r="G52" s="61"/>
      <c r="H52" s="27">
        <v>29925557</v>
      </c>
      <c r="I52" s="28">
        <v>3591.52</v>
      </c>
      <c r="J52" s="34">
        <v>3369495</v>
      </c>
      <c r="K52" s="13">
        <v>221.61</v>
      </c>
      <c r="L52" s="61"/>
      <c r="M52" s="27">
        <f t="shared" si="25"/>
        <v>11584824</v>
      </c>
      <c r="N52" s="28">
        <f t="shared" si="26"/>
        <v>4782.67</v>
      </c>
      <c r="O52" s="34">
        <f t="shared" si="27"/>
        <v>339861</v>
      </c>
      <c r="P52" s="13">
        <f t="shared" si="28"/>
        <v>244.43</v>
      </c>
      <c r="Q52" s="61"/>
      <c r="R52" s="209" t="e">
        <f>SUM(#REF!,#REF!,C52,E52)</f>
        <v>#REF!</v>
      </c>
      <c r="S52" s="279" t="e">
        <f>SUM(#REF!,#REF!,D52,F52)</f>
        <v>#REF!</v>
      </c>
    </row>
    <row r="53" spans="1:19" hidden="1" outlineLevel="1">
      <c r="A53" s="57">
        <v>43147</v>
      </c>
      <c r="B53" s="58">
        <f t="shared" si="15"/>
        <v>2</v>
      </c>
      <c r="C53" s="27">
        <v>41242962</v>
      </c>
      <c r="D53" s="28">
        <v>8072.11</v>
      </c>
      <c r="E53" s="34">
        <v>3838515</v>
      </c>
      <c r="F53" s="13">
        <v>454.81</v>
      </c>
      <c r="G53" s="61"/>
      <c r="H53" s="27">
        <v>28714000</v>
      </c>
      <c r="I53" s="28">
        <v>3183.79</v>
      </c>
      <c r="J53" s="34">
        <v>3381288</v>
      </c>
      <c r="K53" s="13">
        <v>210.41</v>
      </c>
      <c r="L53" s="61"/>
      <c r="M53" s="27">
        <f t="shared" si="25"/>
        <v>12528962</v>
      </c>
      <c r="N53" s="28">
        <f t="shared" si="26"/>
        <v>4888.32</v>
      </c>
      <c r="O53" s="34">
        <f t="shared" si="27"/>
        <v>457227</v>
      </c>
      <c r="P53" s="13">
        <f t="shared" si="28"/>
        <v>244.4</v>
      </c>
      <c r="Q53" s="61"/>
      <c r="R53" s="209" t="e">
        <f>SUM(#REF!,#REF!,C53,E53)</f>
        <v>#REF!</v>
      </c>
      <c r="S53" s="279" t="e">
        <f>SUM(#REF!,#REF!,D53,F53)</f>
        <v>#REF!</v>
      </c>
    </row>
    <row r="54" spans="1:19" hidden="1" outlineLevel="1">
      <c r="A54" s="57">
        <v>43148</v>
      </c>
      <c r="B54" s="58">
        <f t="shared" si="15"/>
        <v>2</v>
      </c>
      <c r="C54" s="27">
        <v>46498932</v>
      </c>
      <c r="D54" s="28">
        <v>8795.02</v>
      </c>
      <c r="E54" s="34">
        <v>3992201</v>
      </c>
      <c r="F54" s="13">
        <v>437.36</v>
      </c>
      <c r="G54" s="61"/>
      <c r="H54" s="27">
        <v>31200496</v>
      </c>
      <c r="I54" s="28">
        <v>3183.51</v>
      </c>
      <c r="J54" s="34">
        <v>3348879</v>
      </c>
      <c r="K54" s="13">
        <v>196.09</v>
      </c>
      <c r="L54" s="61"/>
      <c r="M54" s="27">
        <f t="shared" si="25"/>
        <v>15298436</v>
      </c>
      <c r="N54" s="28">
        <f t="shared" si="26"/>
        <v>5611.51</v>
      </c>
      <c r="O54" s="34">
        <f t="shared" si="27"/>
        <v>643322</v>
      </c>
      <c r="P54" s="13">
        <f t="shared" si="28"/>
        <v>241.27</v>
      </c>
      <c r="Q54" s="61"/>
      <c r="R54" s="209" t="e">
        <f>SUM(#REF!,#REF!,C54,E54)</f>
        <v>#REF!</v>
      </c>
      <c r="S54" s="279" t="e">
        <f>SUM(#REF!,#REF!,D54,F54)</f>
        <v>#REF!</v>
      </c>
    </row>
    <row r="55" spans="1:19" hidden="1" outlineLevel="1">
      <c r="A55" s="57">
        <v>43149</v>
      </c>
      <c r="B55" s="58">
        <f t="shared" si="15"/>
        <v>2</v>
      </c>
      <c r="C55" s="27">
        <v>49563099</v>
      </c>
      <c r="D55" s="28">
        <v>9401.82</v>
      </c>
      <c r="E55" s="34">
        <v>3882400</v>
      </c>
      <c r="F55" s="13">
        <v>419.33</v>
      </c>
      <c r="G55" s="61"/>
      <c r="H55" s="27">
        <v>33823949</v>
      </c>
      <c r="I55" s="28">
        <v>3545.59</v>
      </c>
      <c r="J55" s="34">
        <v>3253953</v>
      </c>
      <c r="K55" s="13">
        <v>184.48</v>
      </c>
      <c r="L55" s="61"/>
      <c r="M55" s="27">
        <f t="shared" si="25"/>
        <v>15739150</v>
      </c>
      <c r="N55" s="28">
        <f t="shared" si="26"/>
        <v>5856.23</v>
      </c>
      <c r="O55" s="34">
        <f t="shared" si="27"/>
        <v>628447</v>
      </c>
      <c r="P55" s="13">
        <f t="shared" si="28"/>
        <v>234.85</v>
      </c>
      <c r="Q55" s="61"/>
      <c r="R55" s="209" t="e">
        <f>SUM(#REF!,#REF!,C55,E55)</f>
        <v>#REF!</v>
      </c>
      <c r="S55" s="279" t="e">
        <f>SUM(#REF!,#REF!,D55,F55)</f>
        <v>#REF!</v>
      </c>
    </row>
    <row r="56" spans="1:19" hidden="1" outlineLevel="1">
      <c r="A56" s="57">
        <v>43150</v>
      </c>
      <c r="B56" s="58">
        <f t="shared" si="15"/>
        <v>2</v>
      </c>
      <c r="C56" s="27">
        <v>50556262</v>
      </c>
      <c r="D56" s="28">
        <v>8728.56</v>
      </c>
      <c r="E56" s="34">
        <v>3893590</v>
      </c>
      <c r="F56" s="13">
        <v>450.05</v>
      </c>
      <c r="G56" s="61"/>
      <c r="H56" s="27">
        <v>34207007</v>
      </c>
      <c r="I56" s="28">
        <v>3804.55</v>
      </c>
      <c r="J56" s="34">
        <v>3296104</v>
      </c>
      <c r="K56" s="13">
        <v>208.48</v>
      </c>
      <c r="L56" s="61"/>
      <c r="M56" s="27">
        <f t="shared" si="25"/>
        <v>16349255</v>
      </c>
      <c r="N56" s="28">
        <f t="shared" si="26"/>
        <v>4924.0099999999993</v>
      </c>
      <c r="O56" s="34">
        <f t="shared" si="27"/>
        <v>597486</v>
      </c>
      <c r="P56" s="13">
        <f t="shared" si="28"/>
        <v>241.57000000000002</v>
      </c>
      <c r="Q56" s="61"/>
      <c r="R56" s="209" t="e">
        <f>SUM(#REF!,#REF!,C56,E56)</f>
        <v>#REF!</v>
      </c>
      <c r="S56" s="279" t="e">
        <f>SUM(#REF!,#REF!,D56,F56)</f>
        <v>#REF!</v>
      </c>
    </row>
    <row r="57" spans="1:19" hidden="1" outlineLevel="1">
      <c r="A57" s="57">
        <v>43151</v>
      </c>
      <c r="B57" s="58">
        <f t="shared" si="15"/>
        <v>2</v>
      </c>
      <c r="C57" s="27">
        <v>41446754</v>
      </c>
      <c r="D57" s="28">
        <v>6943.57</v>
      </c>
      <c r="E57" s="34">
        <v>3769512</v>
      </c>
      <c r="F57" s="13">
        <v>498.38</v>
      </c>
      <c r="G57" s="61"/>
      <c r="H57" s="27">
        <v>31911108</v>
      </c>
      <c r="I57" s="28">
        <v>3656.15</v>
      </c>
      <c r="J57" s="34">
        <v>3083288</v>
      </c>
      <c r="K57" s="13">
        <v>228.26</v>
      </c>
      <c r="L57" s="61"/>
      <c r="M57" s="27">
        <f t="shared" si="25"/>
        <v>9535646</v>
      </c>
      <c r="N57" s="28">
        <f t="shared" si="26"/>
        <v>3287.4199999999996</v>
      </c>
      <c r="O57" s="34">
        <f t="shared" si="27"/>
        <v>686224</v>
      </c>
      <c r="P57" s="13">
        <f t="shared" si="28"/>
        <v>270.12</v>
      </c>
      <c r="Q57" s="61"/>
      <c r="R57" s="209" t="e">
        <f>SUM(#REF!,#REF!,C57,E57)</f>
        <v>#REF!</v>
      </c>
      <c r="S57" s="279" t="e">
        <f>SUM(#REF!,#REF!,D57,F57)</f>
        <v>#REF!</v>
      </c>
    </row>
    <row r="58" spans="1:19" hidden="1" outlineLevel="1">
      <c r="A58" s="57">
        <v>43152</v>
      </c>
      <c r="B58" s="58">
        <f t="shared" si="15"/>
        <v>2</v>
      </c>
      <c r="C58" s="27">
        <v>40044127</v>
      </c>
      <c r="D58" s="28">
        <v>7547.43</v>
      </c>
      <c r="E58" s="34">
        <v>3649847</v>
      </c>
      <c r="F58" s="13">
        <v>510.63</v>
      </c>
      <c r="G58" s="61"/>
      <c r="H58" s="27">
        <v>31948599</v>
      </c>
      <c r="I58" s="28">
        <v>3618.69</v>
      </c>
      <c r="J58" s="34">
        <v>3029280</v>
      </c>
      <c r="K58" s="13">
        <v>227.06</v>
      </c>
      <c r="L58" s="61"/>
      <c r="M58" s="27">
        <f t="shared" si="25"/>
        <v>8095528</v>
      </c>
      <c r="N58" s="28">
        <f t="shared" si="26"/>
        <v>3928.7400000000002</v>
      </c>
      <c r="O58" s="34">
        <f t="shared" si="27"/>
        <v>620567</v>
      </c>
      <c r="P58" s="13">
        <f t="shared" si="28"/>
        <v>283.57</v>
      </c>
      <c r="Q58" s="61"/>
      <c r="R58" s="209" t="e">
        <f>SUM(#REF!,#REF!,C58,E58)</f>
        <v>#REF!</v>
      </c>
      <c r="S58" s="279" t="e">
        <f>SUM(#REF!,#REF!,D58,F58)</f>
        <v>#REF!</v>
      </c>
    </row>
    <row r="59" spans="1:19" hidden="1" outlineLevel="1">
      <c r="A59" s="57">
        <v>43153</v>
      </c>
      <c r="B59" s="58">
        <f t="shared" si="15"/>
        <v>2</v>
      </c>
      <c r="C59" s="27">
        <v>42415011</v>
      </c>
      <c r="D59" s="28">
        <v>9181.2199999999993</v>
      </c>
      <c r="E59" s="34">
        <v>3731478</v>
      </c>
      <c r="F59" s="13">
        <v>538.05999999999995</v>
      </c>
      <c r="G59" s="61"/>
      <c r="H59" s="27">
        <v>32748244</v>
      </c>
      <c r="I59" s="28">
        <v>3954.87</v>
      </c>
      <c r="J59" s="34">
        <v>3098611</v>
      </c>
      <c r="K59" s="13">
        <v>241.26</v>
      </c>
      <c r="L59" s="61"/>
      <c r="M59" s="27">
        <f t="shared" si="25"/>
        <v>9666767</v>
      </c>
      <c r="N59" s="28">
        <f t="shared" si="26"/>
        <v>5226.3499999999995</v>
      </c>
      <c r="O59" s="34">
        <f t="shared" si="27"/>
        <v>632867</v>
      </c>
      <c r="P59" s="13">
        <f t="shared" si="28"/>
        <v>296.79999999999995</v>
      </c>
      <c r="Q59" s="61"/>
      <c r="R59" s="209" t="e">
        <f>SUM(#REF!,#REF!,C59,E59)</f>
        <v>#REF!</v>
      </c>
      <c r="S59" s="279" t="e">
        <f>SUM(#REF!,#REF!,D59,F59)</f>
        <v>#REF!</v>
      </c>
    </row>
    <row r="60" spans="1:19" hidden="1" outlineLevel="1">
      <c r="A60" s="57">
        <v>43154</v>
      </c>
      <c r="B60" s="58">
        <f t="shared" si="15"/>
        <v>2</v>
      </c>
      <c r="C60" s="27">
        <v>50829994</v>
      </c>
      <c r="D60" s="28">
        <v>10181.57</v>
      </c>
      <c r="E60" s="34">
        <v>3958145</v>
      </c>
      <c r="F60" s="13">
        <v>618.55999999999995</v>
      </c>
      <c r="G60" s="61"/>
      <c r="H60" s="27">
        <v>34087995</v>
      </c>
      <c r="I60" s="28">
        <v>4396.05</v>
      </c>
      <c r="J60" s="34">
        <v>3187335</v>
      </c>
      <c r="K60" s="13">
        <v>267.85000000000002</v>
      </c>
      <c r="L60" s="61"/>
      <c r="M60" s="27">
        <f t="shared" si="25"/>
        <v>16741999</v>
      </c>
      <c r="N60" s="28">
        <f t="shared" si="26"/>
        <v>5785.5199999999995</v>
      </c>
      <c r="O60" s="34">
        <f t="shared" si="27"/>
        <v>770810</v>
      </c>
      <c r="P60" s="13">
        <f t="shared" si="28"/>
        <v>350.70999999999992</v>
      </c>
      <c r="Q60" s="61"/>
      <c r="R60" s="209" t="e">
        <f>SUM(#REF!,#REF!,C60,E60)</f>
        <v>#REF!</v>
      </c>
      <c r="S60" s="279" t="e">
        <f>SUM(#REF!,#REF!,D60,F60)</f>
        <v>#REF!</v>
      </c>
    </row>
    <row r="61" spans="1:19" hidden="1" outlineLevel="1">
      <c r="A61" s="57">
        <v>43155</v>
      </c>
      <c r="B61" s="58">
        <f t="shared" si="15"/>
        <v>2</v>
      </c>
      <c r="C61" s="27">
        <v>66049498</v>
      </c>
      <c r="D61" s="28">
        <v>11130.15</v>
      </c>
      <c r="E61" s="34">
        <v>4798742</v>
      </c>
      <c r="F61" s="13">
        <v>630.29999999999995</v>
      </c>
      <c r="G61" s="61"/>
      <c r="H61" s="27">
        <v>36782036</v>
      </c>
      <c r="I61" s="28">
        <v>4353.28</v>
      </c>
      <c r="J61" s="34">
        <v>3324850</v>
      </c>
      <c r="K61" s="13">
        <v>276.45999999999998</v>
      </c>
      <c r="L61" s="61"/>
      <c r="M61" s="27">
        <f t="shared" si="25"/>
        <v>29267462</v>
      </c>
      <c r="N61" s="28">
        <f t="shared" si="26"/>
        <v>6776.87</v>
      </c>
      <c r="O61" s="34">
        <f t="shared" si="27"/>
        <v>1473892</v>
      </c>
      <c r="P61" s="13">
        <f t="shared" si="28"/>
        <v>353.84</v>
      </c>
      <c r="Q61" s="61"/>
      <c r="R61" s="209" t="e">
        <f>SUM(#REF!,#REF!,C61,E61)</f>
        <v>#REF!</v>
      </c>
      <c r="S61" s="279" t="e">
        <f>SUM(#REF!,#REF!,D61,F61)</f>
        <v>#REF!</v>
      </c>
    </row>
    <row r="62" spans="1:19" hidden="1" outlineLevel="1">
      <c r="A62" s="57">
        <v>43156</v>
      </c>
      <c r="B62" s="58">
        <f t="shared" si="15"/>
        <v>2</v>
      </c>
      <c r="C62" s="27">
        <v>47906288</v>
      </c>
      <c r="D62" s="28">
        <v>9511.7000000000007</v>
      </c>
      <c r="E62" s="34">
        <v>3353964</v>
      </c>
      <c r="F62" s="13">
        <v>685.66</v>
      </c>
      <c r="G62" s="61"/>
      <c r="H62" s="27">
        <v>29281431</v>
      </c>
      <c r="I62" s="28">
        <v>3520.54</v>
      </c>
      <c r="J62" s="34">
        <v>2804006</v>
      </c>
      <c r="K62" s="13">
        <v>264.56</v>
      </c>
      <c r="L62" s="61"/>
      <c r="M62" s="27">
        <f t="shared" si="25"/>
        <v>18624857</v>
      </c>
      <c r="N62" s="28">
        <f t="shared" si="26"/>
        <v>5991.1600000000008</v>
      </c>
      <c r="O62" s="34">
        <f t="shared" si="27"/>
        <v>549958</v>
      </c>
      <c r="P62" s="13">
        <f t="shared" si="28"/>
        <v>421.09999999999997</v>
      </c>
      <c r="Q62" s="61"/>
      <c r="R62" s="209" t="e">
        <f>SUM(#REF!,#REF!,C62,E62)</f>
        <v>#REF!</v>
      </c>
      <c r="S62" s="279" t="e">
        <f>SUM(#REF!,#REF!,D62,F62)</f>
        <v>#REF!</v>
      </c>
    </row>
    <row r="63" spans="1:19" hidden="1" outlineLevel="1">
      <c r="A63" s="57">
        <v>43157</v>
      </c>
      <c r="B63" s="58">
        <f t="shared" si="15"/>
        <v>2</v>
      </c>
      <c r="C63" s="27">
        <v>38870481</v>
      </c>
      <c r="D63" s="28">
        <v>9606.9</v>
      </c>
      <c r="E63" s="34">
        <v>3226795</v>
      </c>
      <c r="F63" s="13">
        <v>668.38</v>
      </c>
      <c r="G63" s="61"/>
      <c r="H63" s="27">
        <v>28011153</v>
      </c>
      <c r="I63" s="28">
        <v>3850.61</v>
      </c>
      <c r="J63" s="34">
        <v>2926921</v>
      </c>
      <c r="K63" s="13">
        <v>300.82</v>
      </c>
      <c r="L63" s="61"/>
      <c r="M63" s="27">
        <f t="shared" si="25"/>
        <v>10859328</v>
      </c>
      <c r="N63" s="28">
        <f t="shared" si="26"/>
        <v>5756.2899999999991</v>
      </c>
      <c r="O63" s="34">
        <f t="shared" si="27"/>
        <v>299874</v>
      </c>
      <c r="P63" s="13">
        <f t="shared" si="28"/>
        <v>367.56</v>
      </c>
      <c r="Q63" s="61"/>
      <c r="R63" s="209" t="e">
        <f>SUM(#REF!,#REF!,C63,E63)</f>
        <v>#REF!</v>
      </c>
      <c r="S63" s="279" t="e">
        <f>SUM(#REF!,#REF!,D63,F63)</f>
        <v>#REF!</v>
      </c>
    </row>
    <row r="64" spans="1:19" hidden="1" outlineLevel="1">
      <c r="A64" s="57">
        <v>43158</v>
      </c>
      <c r="B64" s="58">
        <f t="shared" si="15"/>
        <v>2</v>
      </c>
      <c r="C64" s="27">
        <v>38604322</v>
      </c>
      <c r="D64" s="28">
        <v>10006.32</v>
      </c>
      <c r="E64" s="34">
        <v>3173562</v>
      </c>
      <c r="F64" s="13">
        <v>682.01</v>
      </c>
      <c r="G64" s="61"/>
      <c r="H64" s="27">
        <v>28561704</v>
      </c>
      <c r="I64" s="28">
        <v>3935.31</v>
      </c>
      <c r="J64" s="34">
        <v>2960606</v>
      </c>
      <c r="K64" s="13">
        <v>294.33</v>
      </c>
      <c r="L64" s="61"/>
      <c r="M64" s="27">
        <f t="shared" si="25"/>
        <v>10042618</v>
      </c>
      <c r="N64" s="28">
        <f t="shared" si="26"/>
        <v>6071.01</v>
      </c>
      <c r="O64" s="34">
        <f t="shared" si="27"/>
        <v>212956</v>
      </c>
      <c r="P64" s="13">
        <f t="shared" si="28"/>
        <v>387.68</v>
      </c>
      <c r="Q64" s="61"/>
      <c r="R64" s="209" t="e">
        <f>SUM(#REF!,#REF!,C64,E64)</f>
        <v>#REF!</v>
      </c>
      <c r="S64" s="279" t="e">
        <f>SUM(#REF!,#REF!,D64,F64)</f>
        <v>#REF!</v>
      </c>
    </row>
    <row r="65" spans="1:19" hidden="1" outlineLevel="1">
      <c r="A65" s="57">
        <v>43159</v>
      </c>
      <c r="B65" s="58">
        <f t="shared" si="15"/>
        <v>2</v>
      </c>
      <c r="C65" s="27">
        <v>41643285</v>
      </c>
      <c r="D65" s="28">
        <v>8901.85</v>
      </c>
      <c r="E65" s="34">
        <v>3271592</v>
      </c>
      <c r="F65" s="13">
        <v>664.5</v>
      </c>
      <c r="G65" s="61"/>
      <c r="H65" s="27">
        <v>28021436</v>
      </c>
      <c r="I65" s="28">
        <v>3546.19</v>
      </c>
      <c r="J65" s="34">
        <v>3048426</v>
      </c>
      <c r="K65" s="13">
        <v>287.22000000000003</v>
      </c>
      <c r="L65" s="61"/>
      <c r="M65" s="27">
        <f t="shared" si="25"/>
        <v>13621849</v>
      </c>
      <c r="N65" s="28">
        <f t="shared" si="26"/>
        <v>5355.66</v>
      </c>
      <c r="O65" s="34">
        <f t="shared" si="27"/>
        <v>223166</v>
      </c>
      <c r="P65" s="13">
        <f t="shared" si="28"/>
        <v>377.28</v>
      </c>
      <c r="Q65" s="61"/>
      <c r="R65" s="209" t="e">
        <f>SUM(#REF!,#REF!,C65,E65)</f>
        <v>#REF!</v>
      </c>
      <c r="S65" s="279" t="e">
        <f>SUM(#REF!,#REF!,D65,F65)</f>
        <v>#REF!</v>
      </c>
    </row>
    <row r="66" spans="1:19" collapsed="1">
      <c r="A66" s="64"/>
      <c r="B66" s="64" t="s">
        <v>15</v>
      </c>
      <c r="C66" s="65">
        <f t="shared" ref="C66:P66" si="29">SUBTOTAL(9,C67:C97)</f>
        <v>1702385218</v>
      </c>
      <c r="D66" s="66">
        <f t="shared" si="29"/>
        <v>516133.7</v>
      </c>
      <c r="E66" s="67">
        <f t="shared" si="29"/>
        <v>169816435</v>
      </c>
      <c r="F66" s="10">
        <f t="shared" si="29"/>
        <v>38199.730000000003</v>
      </c>
      <c r="G66" s="63"/>
      <c r="H66" s="65">
        <f t="shared" si="29"/>
        <v>1004359740</v>
      </c>
      <c r="I66" s="66">
        <f t="shared" si="29"/>
        <v>153972.35000000003</v>
      </c>
      <c r="J66" s="67">
        <f t="shared" si="29"/>
        <v>153626660</v>
      </c>
      <c r="K66" s="10">
        <f t="shared" si="29"/>
        <v>18017.339999999997</v>
      </c>
      <c r="L66" s="63"/>
      <c r="M66" s="65">
        <f t="shared" si="29"/>
        <v>698025478</v>
      </c>
      <c r="N66" s="66">
        <f t="shared" si="29"/>
        <v>362161.35</v>
      </c>
      <c r="O66" s="67">
        <f t="shared" si="29"/>
        <v>16189775</v>
      </c>
      <c r="P66" s="10">
        <f t="shared" si="29"/>
        <v>20182.390000000003</v>
      </c>
      <c r="Q66" s="63"/>
      <c r="R66" s="72"/>
      <c r="S66" s="72"/>
    </row>
    <row r="67" spans="1:19" hidden="1" outlineLevel="1">
      <c r="A67" s="70">
        <v>43160</v>
      </c>
      <c r="B67" s="71">
        <f t="shared" si="15"/>
        <v>3</v>
      </c>
      <c r="C67" s="27">
        <v>40412668</v>
      </c>
      <c r="D67" s="28">
        <v>8371.26</v>
      </c>
      <c r="E67" s="34">
        <v>3499236</v>
      </c>
      <c r="F67" s="13">
        <v>603.34</v>
      </c>
      <c r="G67" s="61"/>
      <c r="H67" s="27">
        <v>28131390</v>
      </c>
      <c r="I67" s="28">
        <v>3353.55</v>
      </c>
      <c r="J67" s="34">
        <v>3276309</v>
      </c>
      <c r="K67" s="13">
        <v>264.91000000000003</v>
      </c>
      <c r="L67" s="61"/>
      <c r="M67" s="27">
        <f t="shared" ref="M67:M97" si="30">C67-H67</f>
        <v>12281278</v>
      </c>
      <c r="N67" s="28">
        <f t="shared" ref="N67:N97" si="31">D67-I67</f>
        <v>5017.71</v>
      </c>
      <c r="O67" s="34">
        <f t="shared" ref="O67:O97" si="32">E67-J67</f>
        <v>222927</v>
      </c>
      <c r="P67" s="13">
        <f t="shared" ref="P67:P97" si="33">F67-K67</f>
        <v>338.43</v>
      </c>
      <c r="Q67" s="61"/>
      <c r="R67" s="209" t="e">
        <f>SUM(#REF!,#REF!,C67,E67)</f>
        <v>#REF!</v>
      </c>
      <c r="S67" s="279" t="e">
        <f>SUM(#REF!,#REF!,D67,F67)</f>
        <v>#REF!</v>
      </c>
    </row>
    <row r="68" spans="1:19" hidden="1" outlineLevel="1">
      <c r="A68" s="70">
        <v>43161</v>
      </c>
      <c r="B68" s="71">
        <f t="shared" si="15"/>
        <v>3</v>
      </c>
      <c r="C68" s="27">
        <v>49819937</v>
      </c>
      <c r="D68" s="28">
        <v>9849.6200000000008</v>
      </c>
      <c r="E68" s="34">
        <v>4198612</v>
      </c>
      <c r="F68" s="13">
        <v>714.29</v>
      </c>
      <c r="G68" s="61"/>
      <c r="H68" s="27">
        <v>35063114</v>
      </c>
      <c r="I68" s="28">
        <v>4261.32</v>
      </c>
      <c r="J68" s="34">
        <v>3906638</v>
      </c>
      <c r="K68" s="13">
        <v>321.98</v>
      </c>
      <c r="L68" s="61"/>
      <c r="M68" s="27">
        <f t="shared" si="30"/>
        <v>14756823</v>
      </c>
      <c r="N68" s="28">
        <f t="shared" si="31"/>
        <v>5588.3000000000011</v>
      </c>
      <c r="O68" s="34">
        <f t="shared" si="32"/>
        <v>291974</v>
      </c>
      <c r="P68" s="13">
        <f t="shared" si="33"/>
        <v>392.30999999999995</v>
      </c>
      <c r="Q68" s="61"/>
      <c r="R68" s="209" t="e">
        <f>SUM(#REF!,#REF!,C68,E68)</f>
        <v>#REF!</v>
      </c>
      <c r="S68" s="279" t="e">
        <f>SUM(#REF!,#REF!,D68,F68)</f>
        <v>#REF!</v>
      </c>
    </row>
    <row r="69" spans="1:19" hidden="1" outlineLevel="1">
      <c r="A69" s="70">
        <v>43162</v>
      </c>
      <c r="B69" s="71">
        <f t="shared" si="15"/>
        <v>3</v>
      </c>
      <c r="C69" s="27">
        <v>52424379</v>
      </c>
      <c r="D69" s="28">
        <v>9164.8700000000008</v>
      </c>
      <c r="E69" s="34">
        <v>3940197</v>
      </c>
      <c r="F69" s="13">
        <v>648.26</v>
      </c>
      <c r="G69" s="61"/>
      <c r="H69" s="27">
        <v>37878392</v>
      </c>
      <c r="I69" s="28">
        <v>4090.04</v>
      </c>
      <c r="J69" s="34">
        <v>3652654</v>
      </c>
      <c r="K69" s="13">
        <v>288.14999999999998</v>
      </c>
      <c r="L69" s="61"/>
      <c r="M69" s="27">
        <f t="shared" si="30"/>
        <v>14545987</v>
      </c>
      <c r="N69" s="28">
        <f t="shared" si="31"/>
        <v>5074.8300000000008</v>
      </c>
      <c r="O69" s="34">
        <f t="shared" si="32"/>
        <v>287543</v>
      </c>
      <c r="P69" s="13">
        <f t="shared" si="33"/>
        <v>360.11</v>
      </c>
      <c r="Q69" s="61"/>
      <c r="R69" s="209" t="e">
        <f>SUM(#REF!,#REF!,C69,E69)</f>
        <v>#REF!</v>
      </c>
      <c r="S69" s="279" t="e">
        <f>SUM(#REF!,#REF!,D69,F69)</f>
        <v>#REF!</v>
      </c>
    </row>
    <row r="70" spans="1:19" hidden="1" outlineLevel="1">
      <c r="A70" s="70">
        <v>43163</v>
      </c>
      <c r="B70" s="71">
        <f t="shared" si="15"/>
        <v>3</v>
      </c>
      <c r="C70" s="27">
        <v>43447307</v>
      </c>
      <c r="D70" s="28">
        <v>7750.35</v>
      </c>
      <c r="E70" s="34">
        <v>3295117</v>
      </c>
      <c r="F70" s="13">
        <v>631.88</v>
      </c>
      <c r="G70" s="61"/>
      <c r="H70" s="27">
        <v>30086334</v>
      </c>
      <c r="I70" s="28">
        <v>3130.95</v>
      </c>
      <c r="J70" s="34">
        <v>3044396</v>
      </c>
      <c r="K70" s="13">
        <v>281.29000000000002</v>
      </c>
      <c r="L70" s="61"/>
      <c r="M70" s="27">
        <f t="shared" si="30"/>
        <v>13360973</v>
      </c>
      <c r="N70" s="28">
        <f t="shared" si="31"/>
        <v>4619.4000000000005</v>
      </c>
      <c r="O70" s="34">
        <f t="shared" si="32"/>
        <v>250721</v>
      </c>
      <c r="P70" s="13">
        <f t="shared" si="33"/>
        <v>350.59</v>
      </c>
      <c r="Q70" s="61"/>
      <c r="R70" s="209" t="e">
        <f>SUM(#REF!,#REF!,C70,E70)</f>
        <v>#REF!</v>
      </c>
      <c r="S70" s="279" t="e">
        <f>SUM(#REF!,#REF!,D70,F70)</f>
        <v>#REF!</v>
      </c>
    </row>
    <row r="71" spans="1:19" hidden="1" outlineLevel="1">
      <c r="A71" s="70">
        <v>43164</v>
      </c>
      <c r="B71" s="71">
        <f t="shared" si="15"/>
        <v>3</v>
      </c>
      <c r="C71" s="27">
        <v>44219945</v>
      </c>
      <c r="D71" s="28">
        <v>8280.6200000000008</v>
      </c>
      <c r="E71" s="34">
        <v>3247116</v>
      </c>
      <c r="F71" s="13">
        <v>673.1</v>
      </c>
      <c r="G71" s="61"/>
      <c r="H71" s="27">
        <v>29781356</v>
      </c>
      <c r="I71" s="28">
        <v>3315.45</v>
      </c>
      <c r="J71" s="34">
        <v>3023033</v>
      </c>
      <c r="K71" s="13">
        <v>302.45999999999998</v>
      </c>
      <c r="L71" s="61"/>
      <c r="M71" s="27">
        <f t="shared" si="30"/>
        <v>14438589</v>
      </c>
      <c r="N71" s="28">
        <f t="shared" si="31"/>
        <v>4965.170000000001</v>
      </c>
      <c r="O71" s="34">
        <f t="shared" si="32"/>
        <v>224083</v>
      </c>
      <c r="P71" s="13">
        <f t="shared" si="33"/>
        <v>370.64000000000004</v>
      </c>
      <c r="Q71" s="61"/>
      <c r="R71" s="209" t="e">
        <f>SUM(#REF!,#REF!,C71,E71)</f>
        <v>#REF!</v>
      </c>
      <c r="S71" s="279" t="e">
        <f>SUM(#REF!,#REF!,D71,F71)</f>
        <v>#REF!</v>
      </c>
    </row>
    <row r="72" spans="1:19" hidden="1" outlineLevel="1">
      <c r="A72" s="70">
        <v>43165</v>
      </c>
      <c r="B72" s="71">
        <f t="shared" si="15"/>
        <v>3</v>
      </c>
      <c r="C72" s="27">
        <v>45581452</v>
      </c>
      <c r="D72" s="28">
        <v>9635</v>
      </c>
      <c r="E72" s="34">
        <v>3222160</v>
      </c>
      <c r="F72" s="13">
        <v>774.03</v>
      </c>
      <c r="G72" s="61"/>
      <c r="H72" s="27">
        <v>29884063</v>
      </c>
      <c r="I72" s="28">
        <v>3917.08</v>
      </c>
      <c r="J72" s="34">
        <v>3001179</v>
      </c>
      <c r="K72" s="13">
        <v>384.39</v>
      </c>
      <c r="L72" s="61"/>
      <c r="M72" s="27">
        <f t="shared" si="30"/>
        <v>15697389</v>
      </c>
      <c r="N72" s="28">
        <f t="shared" si="31"/>
        <v>5717.92</v>
      </c>
      <c r="O72" s="34">
        <f t="shared" si="32"/>
        <v>220981</v>
      </c>
      <c r="P72" s="13">
        <f t="shared" si="33"/>
        <v>389.64</v>
      </c>
      <c r="Q72" s="61"/>
      <c r="R72" s="209" t="e">
        <f>SUM(#REF!,#REF!,C72,E72)</f>
        <v>#REF!</v>
      </c>
      <c r="S72" s="279" t="e">
        <f>SUM(#REF!,#REF!,D72,F72)</f>
        <v>#REF!</v>
      </c>
    </row>
    <row r="73" spans="1:19" hidden="1" outlineLevel="1">
      <c r="A73" s="70">
        <v>43166</v>
      </c>
      <c r="B73" s="71">
        <f t="shared" si="15"/>
        <v>3</v>
      </c>
      <c r="C73" s="27">
        <v>52161023</v>
      </c>
      <c r="D73" s="28">
        <v>10938.93</v>
      </c>
      <c r="E73" s="34">
        <v>4376526</v>
      </c>
      <c r="F73" s="13">
        <v>848.17</v>
      </c>
      <c r="G73" s="61"/>
      <c r="H73" s="27">
        <v>32081892</v>
      </c>
      <c r="I73" s="28">
        <v>3988.58</v>
      </c>
      <c r="J73" s="34">
        <v>4116126</v>
      </c>
      <c r="K73" s="13">
        <v>396.28</v>
      </c>
      <c r="L73" s="61"/>
      <c r="M73" s="27">
        <f t="shared" si="30"/>
        <v>20079131</v>
      </c>
      <c r="N73" s="28">
        <f t="shared" si="31"/>
        <v>6950.35</v>
      </c>
      <c r="O73" s="34">
        <f t="shared" si="32"/>
        <v>260400</v>
      </c>
      <c r="P73" s="13">
        <f t="shared" si="33"/>
        <v>451.89</v>
      </c>
      <c r="Q73" s="61"/>
      <c r="R73" s="209" t="e">
        <f>SUM(#REF!,#REF!,C73,E73)</f>
        <v>#REF!</v>
      </c>
      <c r="S73" s="279" t="e">
        <f>SUM(#REF!,#REF!,D73,F73)</f>
        <v>#REF!</v>
      </c>
    </row>
    <row r="74" spans="1:19" hidden="1" outlineLevel="1">
      <c r="A74" s="70">
        <v>43167</v>
      </c>
      <c r="B74" s="71">
        <f t="shared" si="15"/>
        <v>3</v>
      </c>
      <c r="C74" s="27">
        <v>48689342</v>
      </c>
      <c r="D74" s="28">
        <v>11033.24</v>
      </c>
      <c r="E74" s="34">
        <v>4480461</v>
      </c>
      <c r="F74" s="13">
        <v>859.92</v>
      </c>
      <c r="G74" s="61"/>
      <c r="H74" s="27">
        <v>30002672</v>
      </c>
      <c r="I74" s="28">
        <v>3437.8</v>
      </c>
      <c r="J74" s="34">
        <v>4212545</v>
      </c>
      <c r="K74" s="13">
        <v>372.94</v>
      </c>
      <c r="L74" s="61"/>
      <c r="M74" s="27">
        <f t="shared" si="30"/>
        <v>18686670</v>
      </c>
      <c r="N74" s="28">
        <f t="shared" si="31"/>
        <v>7595.44</v>
      </c>
      <c r="O74" s="34">
        <f t="shared" si="32"/>
        <v>267916</v>
      </c>
      <c r="P74" s="13">
        <f t="shared" si="33"/>
        <v>486.97999999999996</v>
      </c>
      <c r="Q74" s="61"/>
      <c r="R74" s="209" t="e">
        <f>SUM(#REF!,#REF!,C74,E74)</f>
        <v>#REF!</v>
      </c>
      <c r="S74" s="279" t="e">
        <f>SUM(#REF!,#REF!,D74,F74)</f>
        <v>#REF!</v>
      </c>
    </row>
    <row r="75" spans="1:19" hidden="1" outlineLevel="1">
      <c r="A75" s="70">
        <v>43168</v>
      </c>
      <c r="B75" s="71">
        <f t="shared" si="15"/>
        <v>3</v>
      </c>
      <c r="C75" s="27">
        <v>48653455</v>
      </c>
      <c r="D75" s="28">
        <v>10370.36</v>
      </c>
      <c r="E75" s="34">
        <v>4527988</v>
      </c>
      <c r="F75" s="13">
        <v>843.42</v>
      </c>
      <c r="G75" s="61"/>
      <c r="H75" s="27">
        <v>32958112</v>
      </c>
      <c r="I75" s="28">
        <v>3779.66</v>
      </c>
      <c r="J75" s="34">
        <v>4243627</v>
      </c>
      <c r="K75" s="13">
        <v>376.74</v>
      </c>
      <c r="L75" s="61"/>
      <c r="M75" s="27">
        <f t="shared" si="30"/>
        <v>15695343</v>
      </c>
      <c r="N75" s="28">
        <f t="shared" si="31"/>
        <v>6590.7000000000007</v>
      </c>
      <c r="O75" s="34">
        <f t="shared" si="32"/>
        <v>284361</v>
      </c>
      <c r="P75" s="13">
        <f t="shared" si="33"/>
        <v>466.67999999999995</v>
      </c>
      <c r="Q75" s="61"/>
      <c r="R75" s="209" t="e">
        <f>SUM(#REF!,#REF!,C75,E75)</f>
        <v>#REF!</v>
      </c>
      <c r="S75" s="279" t="e">
        <f>SUM(#REF!,#REF!,D75,F75)</f>
        <v>#REF!</v>
      </c>
    </row>
    <row r="76" spans="1:19" hidden="1" outlineLevel="1">
      <c r="A76" s="70">
        <v>43169</v>
      </c>
      <c r="B76" s="71">
        <f t="shared" si="15"/>
        <v>3</v>
      </c>
      <c r="C76" s="27">
        <v>50106474</v>
      </c>
      <c r="D76" s="28">
        <v>9815.2199999999993</v>
      </c>
      <c r="E76" s="34">
        <v>5051550</v>
      </c>
      <c r="F76" s="13">
        <v>830.75</v>
      </c>
      <c r="G76" s="61"/>
      <c r="H76" s="27">
        <v>35926110</v>
      </c>
      <c r="I76" s="28">
        <v>3697.45</v>
      </c>
      <c r="J76" s="34">
        <v>4695212</v>
      </c>
      <c r="K76" s="13">
        <v>352.06</v>
      </c>
      <c r="L76" s="61"/>
      <c r="M76" s="27">
        <f t="shared" si="30"/>
        <v>14180364</v>
      </c>
      <c r="N76" s="28">
        <f t="shared" si="31"/>
        <v>6117.7699999999995</v>
      </c>
      <c r="O76" s="34">
        <f t="shared" si="32"/>
        <v>356338</v>
      </c>
      <c r="P76" s="13">
        <f t="shared" si="33"/>
        <v>478.69</v>
      </c>
      <c r="Q76" s="61"/>
      <c r="R76" s="209" t="e">
        <f>SUM(#REF!,#REF!,C76,E76)</f>
        <v>#REF!</v>
      </c>
      <c r="S76" s="279" t="e">
        <f>SUM(#REF!,#REF!,D76,F76)</f>
        <v>#REF!</v>
      </c>
    </row>
    <row r="77" spans="1:19" hidden="1" outlineLevel="1">
      <c r="A77" s="70">
        <v>43170</v>
      </c>
      <c r="B77" s="71">
        <f t="shared" si="15"/>
        <v>3</v>
      </c>
      <c r="C77" s="27">
        <v>40897832</v>
      </c>
      <c r="D77" s="28">
        <v>9909.5499999999993</v>
      </c>
      <c r="E77" s="34">
        <v>4116145</v>
      </c>
      <c r="F77" s="13">
        <v>824.67</v>
      </c>
      <c r="G77" s="61"/>
      <c r="H77" s="27">
        <v>29777398</v>
      </c>
      <c r="I77" s="28">
        <v>3933.97</v>
      </c>
      <c r="J77" s="34">
        <v>3829095</v>
      </c>
      <c r="K77" s="13">
        <v>374.97</v>
      </c>
      <c r="L77" s="61"/>
      <c r="M77" s="27">
        <f t="shared" si="30"/>
        <v>11120434</v>
      </c>
      <c r="N77" s="28">
        <f t="shared" si="31"/>
        <v>5975.58</v>
      </c>
      <c r="O77" s="34">
        <f t="shared" si="32"/>
        <v>287050</v>
      </c>
      <c r="P77" s="13">
        <f t="shared" si="33"/>
        <v>449.69999999999993</v>
      </c>
      <c r="Q77" s="61"/>
      <c r="R77" s="209" t="e">
        <f>SUM(#REF!,#REF!,C77,E77)</f>
        <v>#REF!</v>
      </c>
      <c r="S77" s="279" t="e">
        <f>SUM(#REF!,#REF!,D77,F77)</f>
        <v>#REF!</v>
      </c>
    </row>
    <row r="78" spans="1:19" hidden="1" outlineLevel="1">
      <c r="A78" s="70">
        <v>43171</v>
      </c>
      <c r="B78" s="71">
        <f t="shared" si="15"/>
        <v>3</v>
      </c>
      <c r="C78" s="27">
        <v>43830750</v>
      </c>
      <c r="D78" s="28">
        <v>10950.68</v>
      </c>
      <c r="E78" s="34">
        <v>4190526</v>
      </c>
      <c r="F78" s="13">
        <v>875.72</v>
      </c>
      <c r="G78" s="61"/>
      <c r="H78" s="27">
        <v>29895078</v>
      </c>
      <c r="I78" s="28">
        <v>3722.44</v>
      </c>
      <c r="J78" s="34">
        <v>3927486</v>
      </c>
      <c r="K78" s="13">
        <v>402.55</v>
      </c>
      <c r="L78" s="61"/>
      <c r="M78" s="27">
        <f t="shared" si="30"/>
        <v>13935672</v>
      </c>
      <c r="N78" s="28">
        <f t="shared" si="31"/>
        <v>7228.24</v>
      </c>
      <c r="O78" s="34">
        <f t="shared" si="32"/>
        <v>263040</v>
      </c>
      <c r="P78" s="13">
        <f t="shared" si="33"/>
        <v>473.17</v>
      </c>
      <c r="Q78" s="61"/>
      <c r="R78" s="209" t="e">
        <f>SUM(#REF!,#REF!,C78,E78)</f>
        <v>#REF!</v>
      </c>
      <c r="S78" s="279" t="e">
        <f>SUM(#REF!,#REF!,D78,F78)</f>
        <v>#REF!</v>
      </c>
    </row>
    <row r="79" spans="1:19" hidden="1" outlineLevel="1">
      <c r="A79" s="70">
        <v>43172</v>
      </c>
      <c r="B79" s="71">
        <f t="shared" si="15"/>
        <v>3</v>
      </c>
      <c r="C79" s="27">
        <v>46121465</v>
      </c>
      <c r="D79" s="28">
        <v>14606.92</v>
      </c>
      <c r="E79" s="34">
        <v>4137864</v>
      </c>
      <c r="F79" s="13">
        <v>1043.08</v>
      </c>
      <c r="G79" s="61"/>
      <c r="H79" s="27">
        <v>28699779</v>
      </c>
      <c r="I79" s="28">
        <v>4642.8</v>
      </c>
      <c r="J79" s="34">
        <v>3868632</v>
      </c>
      <c r="K79" s="13">
        <v>524.58000000000004</v>
      </c>
      <c r="L79" s="61"/>
      <c r="M79" s="27">
        <f t="shared" si="30"/>
        <v>17421686</v>
      </c>
      <c r="N79" s="28">
        <f t="shared" si="31"/>
        <v>9964.119999999999</v>
      </c>
      <c r="O79" s="34">
        <f t="shared" si="32"/>
        <v>269232</v>
      </c>
      <c r="P79" s="13">
        <f t="shared" si="33"/>
        <v>518.49999999999989</v>
      </c>
      <c r="Q79" s="61"/>
      <c r="R79" s="209" t="e">
        <f>SUM(#REF!,#REF!,C79,E79)</f>
        <v>#REF!</v>
      </c>
      <c r="S79" s="279" t="e">
        <f>SUM(#REF!,#REF!,D79,F79)</f>
        <v>#REF!</v>
      </c>
    </row>
    <row r="80" spans="1:19" hidden="1" outlineLevel="1">
      <c r="A80" s="70">
        <v>43173</v>
      </c>
      <c r="B80" s="71">
        <f t="shared" si="15"/>
        <v>3</v>
      </c>
      <c r="C80" s="27">
        <v>48080302</v>
      </c>
      <c r="D80" s="28">
        <v>14718.17</v>
      </c>
      <c r="E80" s="34">
        <v>4348692</v>
      </c>
      <c r="F80" s="13">
        <v>1120.93</v>
      </c>
      <c r="G80" s="61"/>
      <c r="H80" s="27">
        <v>29440759</v>
      </c>
      <c r="I80" s="28">
        <v>4633.04</v>
      </c>
      <c r="J80" s="34">
        <v>4083964</v>
      </c>
      <c r="K80" s="13">
        <v>585.08000000000004</v>
      </c>
      <c r="L80" s="61"/>
      <c r="M80" s="27">
        <f t="shared" si="30"/>
        <v>18639543</v>
      </c>
      <c r="N80" s="28">
        <f t="shared" si="31"/>
        <v>10085.130000000001</v>
      </c>
      <c r="O80" s="34">
        <f t="shared" si="32"/>
        <v>264728</v>
      </c>
      <c r="P80" s="13">
        <f t="shared" si="33"/>
        <v>535.85</v>
      </c>
      <c r="Q80" s="61"/>
      <c r="R80" s="209" t="e">
        <f>SUM(#REF!,#REF!,C80,E80)</f>
        <v>#REF!</v>
      </c>
      <c r="S80" s="279" t="e">
        <f>SUM(#REF!,#REF!,D80,F80)</f>
        <v>#REF!</v>
      </c>
    </row>
    <row r="81" spans="1:19" hidden="1" outlineLevel="1">
      <c r="A81" s="70">
        <v>43174</v>
      </c>
      <c r="B81" s="71">
        <f t="shared" si="15"/>
        <v>3</v>
      </c>
      <c r="C81" s="27">
        <v>50530266</v>
      </c>
      <c r="D81" s="28">
        <v>16750.13</v>
      </c>
      <c r="E81" s="34">
        <v>4400082</v>
      </c>
      <c r="F81" s="13">
        <v>1136.9100000000001</v>
      </c>
      <c r="G81" s="61"/>
      <c r="H81" s="27">
        <v>30719318</v>
      </c>
      <c r="I81" s="28">
        <v>4858.54</v>
      </c>
      <c r="J81" s="34">
        <v>4128448</v>
      </c>
      <c r="K81" s="13">
        <v>589.16</v>
      </c>
      <c r="L81" s="61"/>
      <c r="M81" s="27">
        <f t="shared" si="30"/>
        <v>19810948</v>
      </c>
      <c r="N81" s="28">
        <f t="shared" si="31"/>
        <v>11891.59</v>
      </c>
      <c r="O81" s="34">
        <f t="shared" si="32"/>
        <v>271634</v>
      </c>
      <c r="P81" s="13">
        <f t="shared" si="33"/>
        <v>547.75000000000011</v>
      </c>
      <c r="Q81" s="61"/>
      <c r="R81" s="209" t="e">
        <f>SUM(#REF!,#REF!,C81,E81)</f>
        <v>#REF!</v>
      </c>
      <c r="S81" s="279" t="e">
        <f>SUM(#REF!,#REF!,D81,F81)</f>
        <v>#REF!</v>
      </c>
    </row>
    <row r="82" spans="1:19" hidden="1" outlineLevel="1">
      <c r="A82" s="70">
        <v>43175</v>
      </c>
      <c r="B82" s="71">
        <f t="shared" si="15"/>
        <v>3</v>
      </c>
      <c r="C82" s="27">
        <v>53038202</v>
      </c>
      <c r="D82" s="28">
        <v>16067.91</v>
      </c>
      <c r="E82" s="34">
        <v>4767456</v>
      </c>
      <c r="F82" s="13">
        <v>1123.99</v>
      </c>
      <c r="G82" s="61"/>
      <c r="H82" s="27">
        <v>33831737</v>
      </c>
      <c r="I82" s="28">
        <v>4977.95</v>
      </c>
      <c r="J82" s="34">
        <v>4467224</v>
      </c>
      <c r="K82" s="13">
        <v>564.03</v>
      </c>
      <c r="L82" s="61"/>
      <c r="M82" s="27">
        <f t="shared" si="30"/>
        <v>19206465</v>
      </c>
      <c r="N82" s="28">
        <f t="shared" si="31"/>
        <v>11089.96</v>
      </c>
      <c r="O82" s="34">
        <f t="shared" si="32"/>
        <v>300232</v>
      </c>
      <c r="P82" s="13">
        <f t="shared" si="33"/>
        <v>559.96</v>
      </c>
      <c r="Q82" s="61"/>
      <c r="R82" s="209" t="e">
        <f>SUM(#REF!,#REF!,C82,E82)</f>
        <v>#REF!</v>
      </c>
      <c r="S82" s="279" t="e">
        <f>SUM(#REF!,#REF!,D82,F82)</f>
        <v>#REF!</v>
      </c>
    </row>
    <row r="83" spans="1:19" hidden="1" outlineLevel="1">
      <c r="A83" s="70">
        <v>43176</v>
      </c>
      <c r="B83" s="71">
        <f t="shared" si="15"/>
        <v>3</v>
      </c>
      <c r="C83" s="27">
        <v>61621182</v>
      </c>
      <c r="D83" s="28">
        <v>15864.94</v>
      </c>
      <c r="E83" s="34">
        <v>5326120</v>
      </c>
      <c r="F83" s="13">
        <v>1050.1600000000001</v>
      </c>
      <c r="G83" s="61"/>
      <c r="H83" s="27">
        <v>39751814</v>
      </c>
      <c r="I83" s="28">
        <v>5553.42</v>
      </c>
      <c r="J83" s="34">
        <v>4985879</v>
      </c>
      <c r="K83" s="13">
        <v>523.51</v>
      </c>
      <c r="L83" s="61"/>
      <c r="M83" s="27">
        <f t="shared" si="30"/>
        <v>21869368</v>
      </c>
      <c r="N83" s="28">
        <f t="shared" si="31"/>
        <v>10311.52</v>
      </c>
      <c r="O83" s="34">
        <f t="shared" si="32"/>
        <v>340241</v>
      </c>
      <c r="P83" s="13">
        <f t="shared" si="33"/>
        <v>526.65000000000009</v>
      </c>
      <c r="Q83" s="61"/>
      <c r="R83" s="209" t="e">
        <f>SUM(#REF!,#REF!,C83,E83)</f>
        <v>#REF!</v>
      </c>
      <c r="S83" s="279" t="e">
        <f>SUM(#REF!,#REF!,D83,F83)</f>
        <v>#REF!</v>
      </c>
    </row>
    <row r="84" spans="1:19" hidden="1" outlineLevel="1">
      <c r="A84" s="70">
        <v>43177</v>
      </c>
      <c r="B84" s="71">
        <f t="shared" si="15"/>
        <v>3</v>
      </c>
      <c r="C84" s="27">
        <v>61116393</v>
      </c>
      <c r="D84" s="28">
        <v>20081.22</v>
      </c>
      <c r="E84" s="34">
        <v>5066045</v>
      </c>
      <c r="F84" s="13">
        <v>1089.54</v>
      </c>
      <c r="G84" s="61"/>
      <c r="H84" s="27">
        <v>32474805</v>
      </c>
      <c r="I84" s="28">
        <v>4395.33</v>
      </c>
      <c r="J84" s="34">
        <v>4616366</v>
      </c>
      <c r="K84" s="13">
        <v>520.29999999999995</v>
      </c>
      <c r="L84" s="61"/>
      <c r="M84" s="27">
        <f t="shared" si="30"/>
        <v>28641588</v>
      </c>
      <c r="N84" s="28">
        <f t="shared" si="31"/>
        <v>15685.890000000001</v>
      </c>
      <c r="O84" s="34">
        <f t="shared" si="32"/>
        <v>449679</v>
      </c>
      <c r="P84" s="13">
        <f t="shared" si="33"/>
        <v>569.24</v>
      </c>
      <c r="Q84" s="61"/>
      <c r="R84" s="209" t="e">
        <f>SUM(#REF!,#REF!,C84,E84)</f>
        <v>#REF!</v>
      </c>
      <c r="S84" s="279" t="e">
        <f>SUM(#REF!,#REF!,D84,F84)</f>
        <v>#REF!</v>
      </c>
    </row>
    <row r="85" spans="1:19" hidden="1" outlineLevel="1">
      <c r="A85" s="70">
        <v>43178</v>
      </c>
      <c r="B85" s="71">
        <f t="shared" si="15"/>
        <v>3</v>
      </c>
      <c r="C85" s="27">
        <v>53833191</v>
      </c>
      <c r="D85" s="28">
        <v>17016.43</v>
      </c>
      <c r="E85" s="34">
        <v>5262250</v>
      </c>
      <c r="F85" s="13">
        <v>1322.61</v>
      </c>
      <c r="G85" s="61"/>
      <c r="H85" s="27">
        <v>30834992</v>
      </c>
      <c r="I85" s="28">
        <v>4635.58</v>
      </c>
      <c r="J85" s="34">
        <v>4739690</v>
      </c>
      <c r="K85" s="13">
        <v>592.13</v>
      </c>
      <c r="L85" s="61"/>
      <c r="M85" s="27">
        <f t="shared" si="30"/>
        <v>22998199</v>
      </c>
      <c r="N85" s="28">
        <f t="shared" si="31"/>
        <v>12380.85</v>
      </c>
      <c r="O85" s="34">
        <f t="shared" si="32"/>
        <v>522560</v>
      </c>
      <c r="P85" s="13">
        <f t="shared" si="33"/>
        <v>730.4799999999999</v>
      </c>
      <c r="Q85" s="61"/>
      <c r="R85" s="209" t="e">
        <f>SUM(#REF!,#REF!,C85,E85)</f>
        <v>#REF!</v>
      </c>
      <c r="S85" s="279" t="e">
        <f>SUM(#REF!,#REF!,D85,F85)</f>
        <v>#REF!</v>
      </c>
    </row>
    <row r="86" spans="1:19" hidden="1" outlineLevel="1">
      <c r="A86" s="70">
        <v>43179</v>
      </c>
      <c r="B86" s="71">
        <f t="shared" si="15"/>
        <v>3</v>
      </c>
      <c r="C86" s="27">
        <v>52237400</v>
      </c>
      <c r="D86" s="28">
        <v>18219.09</v>
      </c>
      <c r="E86" s="34">
        <v>5758857</v>
      </c>
      <c r="F86" s="13">
        <v>1366.75</v>
      </c>
      <c r="G86" s="61"/>
      <c r="H86" s="27">
        <v>31622010</v>
      </c>
      <c r="I86" s="28">
        <v>6651.41</v>
      </c>
      <c r="J86" s="34">
        <v>5348962</v>
      </c>
      <c r="K86" s="13">
        <v>718.66</v>
      </c>
      <c r="L86" s="61"/>
      <c r="M86" s="27">
        <f t="shared" si="30"/>
        <v>20615390</v>
      </c>
      <c r="N86" s="28">
        <f t="shared" si="31"/>
        <v>11567.68</v>
      </c>
      <c r="O86" s="34">
        <f t="shared" si="32"/>
        <v>409895</v>
      </c>
      <c r="P86" s="13">
        <f t="shared" si="33"/>
        <v>648.09</v>
      </c>
      <c r="Q86" s="61"/>
      <c r="R86" s="209" t="e">
        <f>SUM(#REF!,#REF!,C86,E86)</f>
        <v>#REF!</v>
      </c>
      <c r="S86" s="279" t="e">
        <f>SUM(#REF!,#REF!,D86,F86)</f>
        <v>#REF!</v>
      </c>
    </row>
    <row r="87" spans="1:19" hidden="1" outlineLevel="1">
      <c r="A87" s="70">
        <v>43180</v>
      </c>
      <c r="B87" s="71">
        <f t="shared" si="15"/>
        <v>3</v>
      </c>
      <c r="C87" s="27">
        <v>57307110</v>
      </c>
      <c r="D87" s="28">
        <v>22655.15</v>
      </c>
      <c r="E87" s="34">
        <v>6302779</v>
      </c>
      <c r="F87" s="13">
        <v>1494.96</v>
      </c>
      <c r="G87" s="61"/>
      <c r="H87" s="27">
        <v>30723648</v>
      </c>
      <c r="I87" s="28">
        <v>6390.19</v>
      </c>
      <c r="J87" s="34">
        <v>5719110</v>
      </c>
      <c r="K87" s="13">
        <v>868.77</v>
      </c>
      <c r="L87" s="61"/>
      <c r="M87" s="27">
        <f t="shared" si="30"/>
        <v>26583462</v>
      </c>
      <c r="N87" s="28">
        <f t="shared" si="31"/>
        <v>16264.960000000003</v>
      </c>
      <c r="O87" s="34">
        <f t="shared" si="32"/>
        <v>583669</v>
      </c>
      <c r="P87" s="13">
        <f t="shared" si="33"/>
        <v>626.19000000000005</v>
      </c>
      <c r="Q87" s="61"/>
      <c r="R87" s="209" t="e">
        <f>SUM(#REF!,#REF!,C87,E87)</f>
        <v>#REF!</v>
      </c>
      <c r="S87" s="279" t="e">
        <f>SUM(#REF!,#REF!,D87,F87)</f>
        <v>#REF!</v>
      </c>
    </row>
    <row r="88" spans="1:19" hidden="1" outlineLevel="1">
      <c r="A88" s="70">
        <v>43181</v>
      </c>
      <c r="B88" s="71">
        <f t="shared" si="15"/>
        <v>3</v>
      </c>
      <c r="C88" s="27">
        <v>60344311</v>
      </c>
      <c r="D88" s="28">
        <v>25532.29</v>
      </c>
      <c r="E88" s="34">
        <v>8438400</v>
      </c>
      <c r="F88" s="13">
        <v>2363.2399999999998</v>
      </c>
      <c r="G88" s="61"/>
      <c r="H88" s="27">
        <v>32321125</v>
      </c>
      <c r="I88" s="28">
        <v>6432.52</v>
      </c>
      <c r="J88" s="34">
        <v>6858633</v>
      </c>
      <c r="K88" s="13">
        <v>987.64</v>
      </c>
      <c r="L88" s="61"/>
      <c r="M88" s="27">
        <f t="shared" si="30"/>
        <v>28023186</v>
      </c>
      <c r="N88" s="28">
        <f t="shared" si="31"/>
        <v>19099.77</v>
      </c>
      <c r="O88" s="34">
        <f t="shared" si="32"/>
        <v>1579767</v>
      </c>
      <c r="P88" s="13">
        <f t="shared" si="33"/>
        <v>1375.6</v>
      </c>
      <c r="Q88" s="61"/>
      <c r="R88" s="209" t="e">
        <f>SUM(#REF!,#REF!,C88,E88)</f>
        <v>#REF!</v>
      </c>
      <c r="S88" s="279" t="e">
        <f>SUM(#REF!,#REF!,D88,F88)</f>
        <v>#REF!</v>
      </c>
    </row>
    <row r="89" spans="1:19" hidden="1" outlineLevel="1">
      <c r="A89" s="70">
        <v>43182</v>
      </c>
      <c r="B89" s="71">
        <f t="shared" si="15"/>
        <v>3</v>
      </c>
      <c r="C89" s="27">
        <v>57952693</v>
      </c>
      <c r="D89" s="28">
        <v>22267.52</v>
      </c>
      <c r="E89" s="34">
        <v>6970394</v>
      </c>
      <c r="F89" s="13">
        <v>1718.3</v>
      </c>
      <c r="G89" s="61"/>
      <c r="H89" s="27">
        <v>34084430</v>
      </c>
      <c r="I89" s="28">
        <v>8214.64</v>
      </c>
      <c r="J89" s="34">
        <v>6242987</v>
      </c>
      <c r="K89" s="13">
        <v>863.78</v>
      </c>
      <c r="L89" s="61"/>
      <c r="M89" s="27">
        <f t="shared" si="30"/>
        <v>23868263</v>
      </c>
      <c r="N89" s="28">
        <f t="shared" si="31"/>
        <v>14052.880000000001</v>
      </c>
      <c r="O89" s="34">
        <f t="shared" si="32"/>
        <v>727407</v>
      </c>
      <c r="P89" s="13">
        <f t="shared" si="33"/>
        <v>854.52</v>
      </c>
      <c r="Q89" s="61"/>
      <c r="R89" s="209" t="e">
        <f>SUM(#REF!,#REF!,C89,E89)</f>
        <v>#REF!</v>
      </c>
      <c r="S89" s="279" t="e">
        <f>SUM(#REF!,#REF!,D89,F89)</f>
        <v>#REF!</v>
      </c>
    </row>
    <row r="90" spans="1:19" hidden="1" outlineLevel="1">
      <c r="A90" s="70">
        <v>43183</v>
      </c>
      <c r="B90" s="71">
        <f t="shared" si="15"/>
        <v>3</v>
      </c>
      <c r="C90" s="27">
        <v>67331236</v>
      </c>
      <c r="D90" s="28">
        <v>23559.62</v>
      </c>
      <c r="E90" s="34">
        <v>7981097</v>
      </c>
      <c r="F90" s="13">
        <v>1642.72</v>
      </c>
      <c r="G90" s="61"/>
      <c r="H90" s="27">
        <v>38594379</v>
      </c>
      <c r="I90" s="28">
        <v>7810.81</v>
      </c>
      <c r="J90" s="34">
        <v>7042159</v>
      </c>
      <c r="K90" s="13">
        <v>788.13</v>
      </c>
      <c r="L90" s="61"/>
      <c r="M90" s="27">
        <f t="shared" si="30"/>
        <v>28736857</v>
      </c>
      <c r="N90" s="28">
        <f t="shared" si="31"/>
        <v>15748.809999999998</v>
      </c>
      <c r="O90" s="34">
        <f t="shared" si="32"/>
        <v>938938</v>
      </c>
      <c r="P90" s="13">
        <f t="shared" si="33"/>
        <v>854.59</v>
      </c>
      <c r="Q90" s="61"/>
      <c r="R90" s="209" t="e">
        <f>SUM(#REF!,#REF!,C90,E90)</f>
        <v>#REF!</v>
      </c>
      <c r="S90" s="279" t="e">
        <f>SUM(#REF!,#REF!,D90,F90)</f>
        <v>#REF!</v>
      </c>
    </row>
    <row r="91" spans="1:19" hidden="1" outlineLevel="1">
      <c r="A91" s="70">
        <v>43184</v>
      </c>
      <c r="B91" s="71">
        <f t="shared" si="15"/>
        <v>3</v>
      </c>
      <c r="C91" s="27">
        <v>64293625</v>
      </c>
      <c r="D91" s="28">
        <v>25180.799999999999</v>
      </c>
      <c r="E91" s="34">
        <v>7694599</v>
      </c>
      <c r="F91" s="13">
        <v>1655.7</v>
      </c>
      <c r="G91" s="61"/>
      <c r="H91" s="27">
        <v>31812261</v>
      </c>
      <c r="I91" s="28">
        <v>5990.32</v>
      </c>
      <c r="J91" s="34">
        <v>6671964</v>
      </c>
      <c r="K91" s="13">
        <v>784.11</v>
      </c>
      <c r="L91" s="61"/>
      <c r="M91" s="27">
        <f t="shared" si="30"/>
        <v>32481364</v>
      </c>
      <c r="N91" s="28">
        <f t="shared" si="31"/>
        <v>19190.48</v>
      </c>
      <c r="O91" s="34">
        <f t="shared" si="32"/>
        <v>1022635</v>
      </c>
      <c r="P91" s="13">
        <f t="shared" si="33"/>
        <v>871.59</v>
      </c>
      <c r="Q91" s="61"/>
      <c r="R91" s="209" t="e">
        <f>SUM(#REF!,#REF!,C91,E91)</f>
        <v>#REF!</v>
      </c>
      <c r="S91" s="279" t="e">
        <f>SUM(#REF!,#REF!,D91,F91)</f>
        <v>#REF!</v>
      </c>
    </row>
    <row r="92" spans="1:19" hidden="1" outlineLevel="1">
      <c r="A92" s="70">
        <v>43185</v>
      </c>
      <c r="B92" s="71">
        <f t="shared" si="15"/>
        <v>3</v>
      </c>
      <c r="C92" s="27">
        <v>65290185</v>
      </c>
      <c r="D92" s="28">
        <v>28428.7</v>
      </c>
      <c r="E92" s="34">
        <v>7751851</v>
      </c>
      <c r="F92" s="13">
        <v>1781.92</v>
      </c>
      <c r="G92" s="61"/>
      <c r="H92" s="27">
        <v>30608478</v>
      </c>
      <c r="I92" s="28">
        <v>5580.48</v>
      </c>
      <c r="J92" s="34">
        <v>6621727</v>
      </c>
      <c r="K92" s="13">
        <v>803.66</v>
      </c>
      <c r="L92" s="61"/>
      <c r="M92" s="27">
        <f t="shared" si="30"/>
        <v>34681707</v>
      </c>
      <c r="N92" s="28">
        <f t="shared" si="31"/>
        <v>22848.22</v>
      </c>
      <c r="O92" s="34">
        <f t="shared" si="32"/>
        <v>1130124</v>
      </c>
      <c r="P92" s="13">
        <f t="shared" si="33"/>
        <v>978.2600000000001</v>
      </c>
      <c r="Q92" s="61"/>
      <c r="R92" s="209" t="e">
        <f>SUM(#REF!,#REF!,C92,E92)</f>
        <v>#REF!</v>
      </c>
      <c r="S92" s="279" t="e">
        <f>SUM(#REF!,#REF!,D92,F92)</f>
        <v>#REF!</v>
      </c>
    </row>
    <row r="93" spans="1:19" hidden="1" outlineLevel="1">
      <c r="A93" s="70">
        <v>43186</v>
      </c>
      <c r="B93" s="71">
        <f t="shared" ref="B93:B158" si="34">MONTH(A93)</f>
        <v>3</v>
      </c>
      <c r="C93" s="27">
        <v>66220201</v>
      </c>
      <c r="D93" s="28">
        <v>28467.68</v>
      </c>
      <c r="E93" s="34">
        <v>8066465</v>
      </c>
      <c r="F93" s="13">
        <v>1795.15</v>
      </c>
      <c r="G93" s="61"/>
      <c r="H93" s="27">
        <v>30370252</v>
      </c>
      <c r="I93" s="28">
        <v>5510.08</v>
      </c>
      <c r="J93" s="34">
        <v>7056835</v>
      </c>
      <c r="K93" s="13">
        <v>824.15</v>
      </c>
      <c r="L93" s="61"/>
      <c r="M93" s="27">
        <f t="shared" si="30"/>
        <v>35849949</v>
      </c>
      <c r="N93" s="28">
        <f t="shared" si="31"/>
        <v>22957.599999999999</v>
      </c>
      <c r="O93" s="34">
        <f t="shared" si="32"/>
        <v>1009630</v>
      </c>
      <c r="P93" s="13">
        <f t="shared" si="33"/>
        <v>971.00000000000011</v>
      </c>
      <c r="Q93" s="61"/>
      <c r="R93" s="209" t="e">
        <f>SUM(#REF!,#REF!,C93,E93)</f>
        <v>#REF!</v>
      </c>
      <c r="S93" s="279" t="e">
        <f>SUM(#REF!,#REF!,D93,F93)</f>
        <v>#REF!</v>
      </c>
    </row>
    <row r="94" spans="1:19" hidden="1" outlineLevel="1">
      <c r="A94" s="70">
        <v>43187</v>
      </c>
      <c r="B94" s="71">
        <f t="shared" si="34"/>
        <v>3</v>
      </c>
      <c r="C94" s="27">
        <v>64604361</v>
      </c>
      <c r="D94" s="28">
        <v>27088.799999999999</v>
      </c>
      <c r="E94" s="34">
        <v>8200139</v>
      </c>
      <c r="F94" s="13">
        <v>1830.6</v>
      </c>
      <c r="G94" s="61"/>
      <c r="H94" s="27">
        <v>31581628</v>
      </c>
      <c r="I94" s="28">
        <v>5483.51</v>
      </c>
      <c r="J94" s="34">
        <v>7300669</v>
      </c>
      <c r="K94" s="13">
        <v>861.1</v>
      </c>
      <c r="L94" s="61"/>
      <c r="M94" s="27">
        <f t="shared" si="30"/>
        <v>33022733</v>
      </c>
      <c r="N94" s="28">
        <f t="shared" si="31"/>
        <v>21605.29</v>
      </c>
      <c r="O94" s="34">
        <f t="shared" si="32"/>
        <v>899470</v>
      </c>
      <c r="P94" s="13">
        <f t="shared" si="33"/>
        <v>969.49999999999989</v>
      </c>
      <c r="Q94" s="61"/>
      <c r="R94" s="209" t="e">
        <f>SUM(#REF!,#REF!,C94,E94)</f>
        <v>#REF!</v>
      </c>
      <c r="S94" s="279" t="e">
        <f>SUM(#REF!,#REF!,D94,F94)</f>
        <v>#REF!</v>
      </c>
    </row>
    <row r="95" spans="1:19" hidden="1" outlineLevel="1">
      <c r="A95" s="70">
        <v>43188</v>
      </c>
      <c r="B95" s="71">
        <f t="shared" si="34"/>
        <v>3</v>
      </c>
      <c r="C95" s="27">
        <v>60604480</v>
      </c>
      <c r="D95" s="28">
        <v>23797.77</v>
      </c>
      <c r="E95" s="34">
        <v>7091097</v>
      </c>
      <c r="F95" s="13">
        <v>1918.81</v>
      </c>
      <c r="G95" s="61"/>
      <c r="H95" s="27">
        <v>31991366</v>
      </c>
      <c r="I95" s="28">
        <v>5719.66</v>
      </c>
      <c r="J95" s="34">
        <v>6393149</v>
      </c>
      <c r="K95" s="13">
        <v>898.22</v>
      </c>
      <c r="L95" s="61"/>
      <c r="M95" s="27">
        <f t="shared" si="30"/>
        <v>28613114</v>
      </c>
      <c r="N95" s="28">
        <f t="shared" si="31"/>
        <v>18078.11</v>
      </c>
      <c r="O95" s="34">
        <f t="shared" si="32"/>
        <v>697948</v>
      </c>
      <c r="P95" s="13">
        <f t="shared" si="33"/>
        <v>1020.5899999999999</v>
      </c>
      <c r="Q95" s="61"/>
      <c r="R95" s="209" t="e">
        <f>SUM(#REF!,#REF!,C95,E95)</f>
        <v>#REF!</v>
      </c>
      <c r="S95" s="279" t="e">
        <f>SUM(#REF!,#REF!,D95,F95)</f>
        <v>#REF!</v>
      </c>
    </row>
    <row r="96" spans="1:19" hidden="1" outlineLevel="1">
      <c r="A96" s="70">
        <v>43189</v>
      </c>
      <c r="B96" s="71">
        <f t="shared" si="34"/>
        <v>3</v>
      </c>
      <c r="C96" s="27">
        <v>77122582</v>
      </c>
      <c r="D96" s="28">
        <v>21395.99</v>
      </c>
      <c r="E96" s="34">
        <v>6799241</v>
      </c>
      <c r="F96" s="13">
        <v>1916.23</v>
      </c>
      <c r="G96" s="61"/>
      <c r="H96" s="27">
        <v>35130835</v>
      </c>
      <c r="I96" s="28">
        <v>5985.49</v>
      </c>
      <c r="J96" s="34">
        <v>6081301</v>
      </c>
      <c r="K96" s="13">
        <v>862.51</v>
      </c>
      <c r="L96" s="61"/>
      <c r="M96" s="27">
        <f t="shared" si="30"/>
        <v>41991747</v>
      </c>
      <c r="N96" s="28">
        <f t="shared" si="31"/>
        <v>15410.500000000002</v>
      </c>
      <c r="O96" s="34">
        <f t="shared" si="32"/>
        <v>717940</v>
      </c>
      <c r="P96" s="13">
        <f t="shared" si="33"/>
        <v>1053.72</v>
      </c>
      <c r="Q96" s="61"/>
      <c r="R96" s="209" t="e">
        <f>SUM(#REF!,#REF!,C96,E96)</f>
        <v>#REF!</v>
      </c>
      <c r="S96" s="279" t="e">
        <f>SUM(#REF!,#REF!,D96,F96)</f>
        <v>#REF!</v>
      </c>
    </row>
    <row r="97" spans="1:19" hidden="1" outlineLevel="1">
      <c r="A97" s="70">
        <v>43190</v>
      </c>
      <c r="B97" s="71">
        <f t="shared" si="34"/>
        <v>3</v>
      </c>
      <c r="C97" s="27">
        <v>74491469</v>
      </c>
      <c r="D97" s="28">
        <v>18364.87</v>
      </c>
      <c r="E97" s="34">
        <v>7307373</v>
      </c>
      <c r="F97" s="13">
        <v>1700.58</v>
      </c>
      <c r="G97" s="61"/>
      <c r="H97" s="27">
        <v>38300213</v>
      </c>
      <c r="I97" s="28">
        <v>5878.29</v>
      </c>
      <c r="J97" s="34">
        <v>6470661</v>
      </c>
      <c r="K97" s="13">
        <v>739.1</v>
      </c>
      <c r="L97" s="61"/>
      <c r="M97" s="27">
        <f t="shared" si="30"/>
        <v>36191256</v>
      </c>
      <c r="N97" s="28">
        <f t="shared" si="31"/>
        <v>12486.579999999998</v>
      </c>
      <c r="O97" s="34">
        <f t="shared" si="32"/>
        <v>836712</v>
      </c>
      <c r="P97" s="13">
        <f t="shared" si="33"/>
        <v>961.4799999999999</v>
      </c>
      <c r="Q97" s="61"/>
      <c r="R97" s="209" t="e">
        <f>SUM(#REF!,#REF!,C97,E97)</f>
        <v>#REF!</v>
      </c>
      <c r="S97" s="279" t="e">
        <f>SUM(#REF!,#REF!,D97,F97)</f>
        <v>#REF!</v>
      </c>
    </row>
    <row r="98" spans="1:19" collapsed="1">
      <c r="A98" s="64"/>
      <c r="B98" s="64" t="s">
        <v>16</v>
      </c>
      <c r="C98" s="65">
        <f t="shared" ref="C98:P98" si="35">SUBTOTAL(9,C99:C128)</f>
        <v>62504407</v>
      </c>
      <c r="D98" s="66">
        <f t="shared" si="35"/>
        <v>14116.45</v>
      </c>
      <c r="E98" s="67">
        <f t="shared" si="35"/>
        <v>6678629</v>
      </c>
      <c r="F98" s="10">
        <f t="shared" si="35"/>
        <v>1356.14</v>
      </c>
      <c r="G98" s="63"/>
      <c r="H98" s="65">
        <f t="shared" si="35"/>
        <v>31197867</v>
      </c>
      <c r="I98" s="66">
        <f t="shared" si="35"/>
        <v>4405.91</v>
      </c>
      <c r="J98" s="67">
        <f t="shared" si="35"/>
        <v>5864578</v>
      </c>
      <c r="K98" s="10">
        <f t="shared" si="35"/>
        <v>641.77</v>
      </c>
      <c r="L98" s="63"/>
      <c r="M98" s="65">
        <f t="shared" si="35"/>
        <v>31306540</v>
      </c>
      <c r="N98" s="66">
        <f t="shared" si="35"/>
        <v>9710.5400000000009</v>
      </c>
      <c r="O98" s="67">
        <f t="shared" si="35"/>
        <v>814051</v>
      </c>
      <c r="P98" s="10">
        <f t="shared" si="35"/>
        <v>714.37000000000012</v>
      </c>
      <c r="Q98" s="63"/>
      <c r="R98" s="209"/>
      <c r="S98" s="279"/>
    </row>
    <row r="99" spans="1:19" outlineLevel="1">
      <c r="A99" s="57">
        <v>43191</v>
      </c>
      <c r="B99" s="58">
        <f t="shared" si="34"/>
        <v>4</v>
      </c>
      <c r="C99" s="27">
        <v>62504407</v>
      </c>
      <c r="D99" s="28">
        <v>14116.45</v>
      </c>
      <c r="E99" s="34">
        <v>6678629</v>
      </c>
      <c r="F99" s="13">
        <v>1356.14</v>
      </c>
      <c r="G99" s="61"/>
      <c r="H99" s="27">
        <v>31197867</v>
      </c>
      <c r="I99" s="28">
        <v>4405.91</v>
      </c>
      <c r="J99" s="34">
        <v>5864578</v>
      </c>
      <c r="K99" s="13">
        <v>641.77</v>
      </c>
      <c r="L99" s="61"/>
      <c r="M99" s="27">
        <f t="shared" ref="M99:M128" si="36">C99-H99</f>
        <v>31306540</v>
      </c>
      <c r="N99" s="28">
        <f t="shared" ref="N99:N128" si="37">D99-I99</f>
        <v>9710.5400000000009</v>
      </c>
      <c r="O99" s="34">
        <f t="shared" ref="O99:O128" si="38">E99-J99</f>
        <v>814051</v>
      </c>
      <c r="P99" s="13">
        <f t="shared" ref="P99:P128" si="39">F99-K99</f>
        <v>714.37000000000012</v>
      </c>
      <c r="Q99" s="61"/>
      <c r="R99" s="209">
        <f>SUM(C99,E99)</f>
        <v>69183036</v>
      </c>
      <c r="S99" s="279">
        <f>SUM(D99,F99)</f>
        <v>15472.59</v>
      </c>
    </row>
    <row r="100" spans="1:19" outlineLevel="1">
      <c r="A100" s="57">
        <v>43192</v>
      </c>
      <c r="B100" s="58">
        <f t="shared" si="34"/>
        <v>4</v>
      </c>
      <c r="C100" s="27"/>
      <c r="D100" s="28"/>
      <c r="E100" s="34"/>
      <c r="F100" s="13"/>
      <c r="G100" s="61"/>
      <c r="H100" s="27"/>
      <c r="I100" s="28"/>
      <c r="J100" s="34"/>
      <c r="K100" s="13"/>
      <c r="L100" s="61"/>
      <c r="M100" s="27">
        <f t="shared" si="36"/>
        <v>0</v>
      </c>
      <c r="N100" s="28">
        <f t="shared" si="37"/>
        <v>0</v>
      </c>
      <c r="O100" s="34">
        <f t="shared" si="38"/>
        <v>0</v>
      </c>
      <c r="P100" s="13">
        <f t="shared" si="39"/>
        <v>0</v>
      </c>
      <c r="Q100" s="61"/>
      <c r="R100" s="209">
        <f t="shared" ref="R100:R163" si="40">SUM(C100,E100)</f>
        <v>0</v>
      </c>
      <c r="S100" s="279">
        <f t="shared" ref="S100:S163" si="41">SUM(D100,F100)</f>
        <v>0</v>
      </c>
    </row>
    <row r="101" spans="1:19" outlineLevel="1">
      <c r="A101" s="57">
        <v>43193</v>
      </c>
      <c r="B101" s="58">
        <f t="shared" si="34"/>
        <v>4</v>
      </c>
      <c r="C101" s="27"/>
      <c r="D101" s="28"/>
      <c r="E101" s="34"/>
      <c r="F101" s="13"/>
      <c r="G101" s="61"/>
      <c r="H101" s="27"/>
      <c r="I101" s="28"/>
      <c r="J101" s="34"/>
      <c r="K101" s="13"/>
      <c r="L101" s="61"/>
      <c r="M101" s="27">
        <f t="shared" si="36"/>
        <v>0</v>
      </c>
      <c r="N101" s="28">
        <f t="shared" si="37"/>
        <v>0</v>
      </c>
      <c r="O101" s="34">
        <f t="shared" si="38"/>
        <v>0</v>
      </c>
      <c r="P101" s="13">
        <f t="shared" si="39"/>
        <v>0</v>
      </c>
      <c r="Q101" s="61"/>
      <c r="R101" s="209">
        <f t="shared" si="40"/>
        <v>0</v>
      </c>
      <c r="S101" s="279">
        <f t="shared" si="41"/>
        <v>0</v>
      </c>
    </row>
    <row r="102" spans="1:19" outlineLevel="1">
      <c r="A102" s="57">
        <v>43194</v>
      </c>
      <c r="B102" s="58">
        <f t="shared" si="34"/>
        <v>4</v>
      </c>
      <c r="C102" s="27"/>
      <c r="D102" s="28"/>
      <c r="E102" s="34"/>
      <c r="F102" s="13"/>
      <c r="G102" s="61"/>
      <c r="H102" s="27"/>
      <c r="I102" s="28"/>
      <c r="J102" s="34"/>
      <c r="K102" s="13"/>
      <c r="L102" s="61"/>
      <c r="M102" s="27">
        <f t="shared" si="36"/>
        <v>0</v>
      </c>
      <c r="N102" s="28">
        <f t="shared" si="37"/>
        <v>0</v>
      </c>
      <c r="O102" s="34">
        <f t="shared" si="38"/>
        <v>0</v>
      </c>
      <c r="P102" s="13">
        <f t="shared" si="39"/>
        <v>0</v>
      </c>
      <c r="Q102" s="61"/>
      <c r="R102" s="209">
        <f t="shared" si="40"/>
        <v>0</v>
      </c>
      <c r="S102" s="279">
        <f t="shared" si="41"/>
        <v>0</v>
      </c>
    </row>
    <row r="103" spans="1:19" outlineLevel="1">
      <c r="A103" s="57">
        <v>43195</v>
      </c>
      <c r="B103" s="58">
        <f t="shared" si="34"/>
        <v>4</v>
      </c>
      <c r="C103" s="27"/>
      <c r="D103" s="28"/>
      <c r="E103" s="34"/>
      <c r="F103" s="13"/>
      <c r="G103" s="61"/>
      <c r="H103" s="27"/>
      <c r="I103" s="28"/>
      <c r="J103" s="34"/>
      <c r="K103" s="13"/>
      <c r="L103" s="61"/>
      <c r="M103" s="27">
        <f t="shared" si="36"/>
        <v>0</v>
      </c>
      <c r="N103" s="28">
        <f t="shared" si="37"/>
        <v>0</v>
      </c>
      <c r="O103" s="34">
        <f t="shared" si="38"/>
        <v>0</v>
      </c>
      <c r="P103" s="13">
        <f t="shared" si="39"/>
        <v>0</v>
      </c>
      <c r="Q103" s="61"/>
      <c r="R103" s="209">
        <f t="shared" si="40"/>
        <v>0</v>
      </c>
      <c r="S103" s="279">
        <f t="shared" si="41"/>
        <v>0</v>
      </c>
    </row>
    <row r="104" spans="1:19" outlineLevel="1">
      <c r="A104" s="57">
        <v>43196</v>
      </c>
      <c r="B104" s="58">
        <f t="shared" si="34"/>
        <v>4</v>
      </c>
      <c r="C104" s="27"/>
      <c r="D104" s="28"/>
      <c r="E104" s="34"/>
      <c r="F104" s="13"/>
      <c r="G104" s="61"/>
      <c r="H104" s="27"/>
      <c r="I104" s="28"/>
      <c r="J104" s="34"/>
      <c r="K104" s="13"/>
      <c r="L104" s="61"/>
      <c r="M104" s="27">
        <f t="shared" si="36"/>
        <v>0</v>
      </c>
      <c r="N104" s="28">
        <f t="shared" si="37"/>
        <v>0</v>
      </c>
      <c r="O104" s="34">
        <f t="shared" si="38"/>
        <v>0</v>
      </c>
      <c r="P104" s="13">
        <f t="shared" si="39"/>
        <v>0</v>
      </c>
      <c r="Q104" s="61"/>
      <c r="R104" s="209">
        <f t="shared" si="40"/>
        <v>0</v>
      </c>
      <c r="S104" s="279">
        <f t="shared" si="41"/>
        <v>0</v>
      </c>
    </row>
    <row r="105" spans="1:19" outlineLevel="1">
      <c r="A105" s="57">
        <v>43197</v>
      </c>
      <c r="B105" s="58">
        <f t="shared" si="34"/>
        <v>4</v>
      </c>
      <c r="C105" s="27"/>
      <c r="D105" s="28"/>
      <c r="E105" s="34"/>
      <c r="F105" s="13"/>
      <c r="G105" s="61"/>
      <c r="H105" s="27"/>
      <c r="I105" s="28"/>
      <c r="J105" s="34"/>
      <c r="K105" s="13"/>
      <c r="L105" s="61"/>
      <c r="M105" s="27">
        <f t="shared" si="36"/>
        <v>0</v>
      </c>
      <c r="N105" s="28">
        <f t="shared" si="37"/>
        <v>0</v>
      </c>
      <c r="O105" s="34">
        <f t="shared" si="38"/>
        <v>0</v>
      </c>
      <c r="P105" s="13">
        <f t="shared" si="39"/>
        <v>0</v>
      </c>
      <c r="Q105" s="61"/>
      <c r="R105" s="209">
        <f t="shared" si="40"/>
        <v>0</v>
      </c>
      <c r="S105" s="279">
        <f t="shared" si="41"/>
        <v>0</v>
      </c>
    </row>
    <row r="106" spans="1:19" outlineLevel="1">
      <c r="A106" s="57">
        <v>43198</v>
      </c>
      <c r="B106" s="58">
        <f t="shared" si="34"/>
        <v>4</v>
      </c>
      <c r="C106" s="27"/>
      <c r="D106" s="28"/>
      <c r="E106" s="34"/>
      <c r="F106" s="13"/>
      <c r="G106" s="61"/>
      <c r="H106" s="27"/>
      <c r="I106" s="28"/>
      <c r="J106" s="34"/>
      <c r="K106" s="13"/>
      <c r="L106" s="61"/>
      <c r="M106" s="27">
        <f t="shared" si="36"/>
        <v>0</v>
      </c>
      <c r="N106" s="28">
        <f t="shared" si="37"/>
        <v>0</v>
      </c>
      <c r="O106" s="34">
        <f t="shared" si="38"/>
        <v>0</v>
      </c>
      <c r="P106" s="13">
        <f t="shared" si="39"/>
        <v>0</v>
      </c>
      <c r="Q106" s="61"/>
      <c r="R106" s="209">
        <f t="shared" si="40"/>
        <v>0</v>
      </c>
      <c r="S106" s="279">
        <f t="shared" si="41"/>
        <v>0</v>
      </c>
    </row>
    <row r="107" spans="1:19" outlineLevel="1">
      <c r="A107" s="57">
        <v>43199</v>
      </c>
      <c r="B107" s="58">
        <f t="shared" si="34"/>
        <v>4</v>
      </c>
      <c r="C107" s="27"/>
      <c r="D107" s="28"/>
      <c r="E107" s="34"/>
      <c r="F107" s="13"/>
      <c r="G107" s="61"/>
      <c r="H107" s="27"/>
      <c r="I107" s="28"/>
      <c r="J107" s="34"/>
      <c r="K107" s="13"/>
      <c r="L107" s="61"/>
      <c r="M107" s="27">
        <f t="shared" si="36"/>
        <v>0</v>
      </c>
      <c r="N107" s="28">
        <f t="shared" si="37"/>
        <v>0</v>
      </c>
      <c r="O107" s="34">
        <f t="shared" si="38"/>
        <v>0</v>
      </c>
      <c r="P107" s="13">
        <f t="shared" si="39"/>
        <v>0</v>
      </c>
      <c r="Q107" s="61"/>
      <c r="R107" s="209">
        <f t="shared" si="40"/>
        <v>0</v>
      </c>
      <c r="S107" s="279">
        <f t="shared" si="41"/>
        <v>0</v>
      </c>
    </row>
    <row r="108" spans="1:19" outlineLevel="1">
      <c r="A108" s="57">
        <v>43200</v>
      </c>
      <c r="B108" s="58">
        <f t="shared" si="34"/>
        <v>4</v>
      </c>
      <c r="C108" s="27"/>
      <c r="D108" s="28"/>
      <c r="E108" s="34"/>
      <c r="F108" s="13"/>
      <c r="G108" s="61"/>
      <c r="H108" s="27"/>
      <c r="I108" s="28"/>
      <c r="J108" s="34"/>
      <c r="K108" s="13"/>
      <c r="L108" s="61"/>
      <c r="M108" s="27">
        <f t="shared" si="36"/>
        <v>0</v>
      </c>
      <c r="N108" s="28">
        <f t="shared" si="37"/>
        <v>0</v>
      </c>
      <c r="O108" s="34">
        <f t="shared" si="38"/>
        <v>0</v>
      </c>
      <c r="P108" s="13">
        <f t="shared" si="39"/>
        <v>0</v>
      </c>
      <c r="Q108" s="61"/>
      <c r="R108" s="209">
        <f t="shared" si="40"/>
        <v>0</v>
      </c>
      <c r="S108" s="279">
        <f t="shared" si="41"/>
        <v>0</v>
      </c>
    </row>
    <row r="109" spans="1:19" outlineLevel="1">
      <c r="A109" s="57">
        <v>43201</v>
      </c>
      <c r="B109" s="58">
        <f t="shared" si="34"/>
        <v>4</v>
      </c>
      <c r="C109" s="27"/>
      <c r="D109" s="28"/>
      <c r="E109" s="34"/>
      <c r="F109" s="13"/>
      <c r="G109" s="61"/>
      <c r="H109" s="27"/>
      <c r="I109" s="28"/>
      <c r="J109" s="34"/>
      <c r="K109" s="13"/>
      <c r="L109" s="61"/>
      <c r="M109" s="27">
        <f t="shared" si="36"/>
        <v>0</v>
      </c>
      <c r="N109" s="28">
        <f t="shared" si="37"/>
        <v>0</v>
      </c>
      <c r="O109" s="34">
        <f t="shared" si="38"/>
        <v>0</v>
      </c>
      <c r="P109" s="13">
        <f t="shared" si="39"/>
        <v>0</v>
      </c>
      <c r="Q109" s="61"/>
      <c r="R109" s="209">
        <f t="shared" si="40"/>
        <v>0</v>
      </c>
      <c r="S109" s="279">
        <f t="shared" si="41"/>
        <v>0</v>
      </c>
    </row>
    <row r="110" spans="1:19" outlineLevel="1">
      <c r="A110" s="57">
        <v>43202</v>
      </c>
      <c r="B110" s="58">
        <f t="shared" si="34"/>
        <v>4</v>
      </c>
      <c r="C110" s="27"/>
      <c r="D110" s="28"/>
      <c r="E110" s="34"/>
      <c r="F110" s="13"/>
      <c r="G110" s="61"/>
      <c r="H110" s="27"/>
      <c r="I110" s="28"/>
      <c r="J110" s="34"/>
      <c r="K110" s="13"/>
      <c r="L110" s="61"/>
      <c r="M110" s="27">
        <f t="shared" si="36"/>
        <v>0</v>
      </c>
      <c r="N110" s="28">
        <f t="shared" si="37"/>
        <v>0</v>
      </c>
      <c r="O110" s="34">
        <f t="shared" si="38"/>
        <v>0</v>
      </c>
      <c r="P110" s="13">
        <f t="shared" si="39"/>
        <v>0</v>
      </c>
      <c r="Q110" s="61"/>
      <c r="R110" s="209">
        <f t="shared" si="40"/>
        <v>0</v>
      </c>
      <c r="S110" s="279">
        <f t="shared" si="41"/>
        <v>0</v>
      </c>
    </row>
    <row r="111" spans="1:19" outlineLevel="1">
      <c r="A111" s="57">
        <v>43203</v>
      </c>
      <c r="B111" s="58">
        <f t="shared" si="34"/>
        <v>4</v>
      </c>
      <c r="C111" s="27"/>
      <c r="D111" s="28"/>
      <c r="E111" s="34"/>
      <c r="F111" s="13"/>
      <c r="G111" s="61"/>
      <c r="H111" s="27"/>
      <c r="I111" s="28"/>
      <c r="J111" s="34"/>
      <c r="K111" s="13"/>
      <c r="L111" s="61"/>
      <c r="M111" s="27">
        <f t="shared" si="36"/>
        <v>0</v>
      </c>
      <c r="N111" s="28">
        <f t="shared" si="37"/>
        <v>0</v>
      </c>
      <c r="O111" s="34">
        <f t="shared" si="38"/>
        <v>0</v>
      </c>
      <c r="P111" s="13">
        <f t="shared" si="39"/>
        <v>0</v>
      </c>
      <c r="Q111" s="61"/>
      <c r="R111" s="209">
        <f t="shared" si="40"/>
        <v>0</v>
      </c>
      <c r="S111" s="279">
        <f t="shared" si="41"/>
        <v>0</v>
      </c>
    </row>
    <row r="112" spans="1:19" outlineLevel="1">
      <c r="A112" s="57">
        <v>43204</v>
      </c>
      <c r="B112" s="58">
        <f t="shared" si="34"/>
        <v>4</v>
      </c>
      <c r="C112" s="27"/>
      <c r="D112" s="28"/>
      <c r="E112" s="34"/>
      <c r="F112" s="13"/>
      <c r="G112" s="61"/>
      <c r="H112" s="27"/>
      <c r="I112" s="28"/>
      <c r="J112" s="34"/>
      <c r="K112" s="13"/>
      <c r="L112" s="61"/>
      <c r="M112" s="27">
        <f t="shared" si="36"/>
        <v>0</v>
      </c>
      <c r="N112" s="28">
        <f t="shared" si="37"/>
        <v>0</v>
      </c>
      <c r="O112" s="34">
        <f t="shared" si="38"/>
        <v>0</v>
      </c>
      <c r="P112" s="13">
        <f t="shared" si="39"/>
        <v>0</v>
      </c>
      <c r="Q112" s="61"/>
      <c r="R112" s="209">
        <f t="shared" si="40"/>
        <v>0</v>
      </c>
      <c r="S112" s="279">
        <f t="shared" si="41"/>
        <v>0</v>
      </c>
    </row>
    <row r="113" spans="1:19" outlineLevel="1">
      <c r="A113" s="57">
        <v>43205</v>
      </c>
      <c r="B113" s="58">
        <f t="shared" si="34"/>
        <v>4</v>
      </c>
      <c r="C113" s="27"/>
      <c r="D113" s="28"/>
      <c r="E113" s="34"/>
      <c r="F113" s="13"/>
      <c r="G113" s="61"/>
      <c r="H113" s="27"/>
      <c r="I113" s="28"/>
      <c r="J113" s="34"/>
      <c r="K113" s="13"/>
      <c r="L113" s="61"/>
      <c r="M113" s="27">
        <f t="shared" si="36"/>
        <v>0</v>
      </c>
      <c r="N113" s="28">
        <f t="shared" si="37"/>
        <v>0</v>
      </c>
      <c r="O113" s="34">
        <f t="shared" si="38"/>
        <v>0</v>
      </c>
      <c r="P113" s="13">
        <f t="shared" si="39"/>
        <v>0</v>
      </c>
      <c r="Q113" s="61"/>
      <c r="R113" s="209">
        <f t="shared" si="40"/>
        <v>0</v>
      </c>
      <c r="S113" s="279">
        <f t="shared" si="41"/>
        <v>0</v>
      </c>
    </row>
    <row r="114" spans="1:19" outlineLevel="1">
      <c r="A114" s="57">
        <v>43206</v>
      </c>
      <c r="B114" s="58">
        <f t="shared" si="34"/>
        <v>4</v>
      </c>
      <c r="C114" s="27"/>
      <c r="D114" s="28"/>
      <c r="E114" s="34"/>
      <c r="F114" s="13"/>
      <c r="G114" s="61"/>
      <c r="H114" s="27"/>
      <c r="I114" s="28"/>
      <c r="J114" s="34"/>
      <c r="K114" s="13"/>
      <c r="L114" s="61"/>
      <c r="M114" s="27">
        <f t="shared" si="36"/>
        <v>0</v>
      </c>
      <c r="N114" s="28">
        <f t="shared" si="37"/>
        <v>0</v>
      </c>
      <c r="O114" s="34">
        <f t="shared" si="38"/>
        <v>0</v>
      </c>
      <c r="P114" s="13">
        <f t="shared" si="39"/>
        <v>0</v>
      </c>
      <c r="Q114" s="61"/>
      <c r="R114" s="209">
        <f t="shared" si="40"/>
        <v>0</v>
      </c>
      <c r="S114" s="279">
        <f t="shared" si="41"/>
        <v>0</v>
      </c>
    </row>
    <row r="115" spans="1:19" outlineLevel="1">
      <c r="A115" s="57">
        <v>43207</v>
      </c>
      <c r="B115" s="58">
        <f t="shared" si="34"/>
        <v>4</v>
      </c>
      <c r="C115" s="27"/>
      <c r="D115" s="28"/>
      <c r="E115" s="34"/>
      <c r="F115" s="13"/>
      <c r="G115" s="61"/>
      <c r="H115" s="27"/>
      <c r="I115" s="28"/>
      <c r="J115" s="34"/>
      <c r="K115" s="13"/>
      <c r="L115" s="61"/>
      <c r="M115" s="27">
        <f t="shared" si="36"/>
        <v>0</v>
      </c>
      <c r="N115" s="28">
        <f t="shared" si="37"/>
        <v>0</v>
      </c>
      <c r="O115" s="34">
        <f t="shared" si="38"/>
        <v>0</v>
      </c>
      <c r="P115" s="13">
        <f t="shared" si="39"/>
        <v>0</v>
      </c>
      <c r="Q115" s="61"/>
      <c r="R115" s="209">
        <f t="shared" si="40"/>
        <v>0</v>
      </c>
      <c r="S115" s="279">
        <f t="shared" si="41"/>
        <v>0</v>
      </c>
    </row>
    <row r="116" spans="1:19" outlineLevel="1">
      <c r="A116" s="57">
        <v>43208</v>
      </c>
      <c r="B116" s="58">
        <f t="shared" si="34"/>
        <v>4</v>
      </c>
      <c r="C116" s="27"/>
      <c r="D116" s="28"/>
      <c r="E116" s="34"/>
      <c r="F116" s="13"/>
      <c r="G116" s="61"/>
      <c r="H116" s="27"/>
      <c r="I116" s="28"/>
      <c r="J116" s="34"/>
      <c r="K116" s="13"/>
      <c r="L116" s="61"/>
      <c r="M116" s="27">
        <f t="shared" si="36"/>
        <v>0</v>
      </c>
      <c r="N116" s="28">
        <f t="shared" si="37"/>
        <v>0</v>
      </c>
      <c r="O116" s="34">
        <f t="shared" si="38"/>
        <v>0</v>
      </c>
      <c r="P116" s="13">
        <f t="shared" si="39"/>
        <v>0</v>
      </c>
      <c r="Q116" s="61"/>
      <c r="R116" s="209">
        <f t="shared" si="40"/>
        <v>0</v>
      </c>
      <c r="S116" s="279">
        <f t="shared" si="41"/>
        <v>0</v>
      </c>
    </row>
    <row r="117" spans="1:19" outlineLevel="1">
      <c r="A117" s="57">
        <v>43209</v>
      </c>
      <c r="B117" s="58">
        <f t="shared" si="34"/>
        <v>4</v>
      </c>
      <c r="C117" s="27"/>
      <c r="D117" s="28"/>
      <c r="E117" s="34"/>
      <c r="F117" s="13"/>
      <c r="G117" s="61"/>
      <c r="H117" s="27"/>
      <c r="I117" s="28"/>
      <c r="J117" s="34"/>
      <c r="K117" s="13"/>
      <c r="L117" s="61"/>
      <c r="M117" s="27">
        <f t="shared" si="36"/>
        <v>0</v>
      </c>
      <c r="N117" s="28">
        <f t="shared" si="37"/>
        <v>0</v>
      </c>
      <c r="O117" s="34">
        <f t="shared" si="38"/>
        <v>0</v>
      </c>
      <c r="P117" s="13">
        <f t="shared" si="39"/>
        <v>0</v>
      </c>
      <c r="Q117" s="61"/>
      <c r="R117" s="209">
        <f t="shared" si="40"/>
        <v>0</v>
      </c>
      <c r="S117" s="279">
        <f t="shared" si="41"/>
        <v>0</v>
      </c>
    </row>
    <row r="118" spans="1:19" outlineLevel="1">
      <c r="A118" s="57">
        <v>43210</v>
      </c>
      <c r="B118" s="58">
        <f t="shared" si="34"/>
        <v>4</v>
      </c>
      <c r="C118" s="27"/>
      <c r="D118" s="28"/>
      <c r="E118" s="34"/>
      <c r="F118" s="13"/>
      <c r="G118" s="61"/>
      <c r="H118" s="27"/>
      <c r="I118" s="28"/>
      <c r="J118" s="34"/>
      <c r="K118" s="13"/>
      <c r="L118" s="61"/>
      <c r="M118" s="27">
        <f t="shared" si="36"/>
        <v>0</v>
      </c>
      <c r="N118" s="28">
        <f t="shared" si="37"/>
        <v>0</v>
      </c>
      <c r="O118" s="34">
        <f t="shared" si="38"/>
        <v>0</v>
      </c>
      <c r="P118" s="13">
        <f t="shared" si="39"/>
        <v>0</v>
      </c>
      <c r="Q118" s="61"/>
      <c r="R118" s="209">
        <f t="shared" si="40"/>
        <v>0</v>
      </c>
      <c r="S118" s="279">
        <f t="shared" si="41"/>
        <v>0</v>
      </c>
    </row>
    <row r="119" spans="1:19" outlineLevel="1">
      <c r="A119" s="57">
        <v>43211</v>
      </c>
      <c r="B119" s="58">
        <f t="shared" si="34"/>
        <v>4</v>
      </c>
      <c r="C119" s="27"/>
      <c r="D119" s="28"/>
      <c r="E119" s="34"/>
      <c r="F119" s="13"/>
      <c r="G119" s="61"/>
      <c r="H119" s="27"/>
      <c r="I119" s="28"/>
      <c r="J119" s="34"/>
      <c r="K119" s="13"/>
      <c r="L119" s="61"/>
      <c r="M119" s="27">
        <f t="shared" si="36"/>
        <v>0</v>
      </c>
      <c r="N119" s="28">
        <f t="shared" si="37"/>
        <v>0</v>
      </c>
      <c r="O119" s="34">
        <f t="shared" si="38"/>
        <v>0</v>
      </c>
      <c r="P119" s="13">
        <f t="shared" si="39"/>
        <v>0</v>
      </c>
      <c r="Q119" s="61"/>
      <c r="R119" s="209">
        <f t="shared" si="40"/>
        <v>0</v>
      </c>
      <c r="S119" s="279">
        <f t="shared" si="41"/>
        <v>0</v>
      </c>
    </row>
    <row r="120" spans="1:19" outlineLevel="1">
      <c r="A120" s="57">
        <v>43212</v>
      </c>
      <c r="B120" s="58">
        <f t="shared" si="34"/>
        <v>4</v>
      </c>
      <c r="C120" s="27"/>
      <c r="D120" s="28"/>
      <c r="E120" s="34"/>
      <c r="F120" s="13"/>
      <c r="G120" s="61"/>
      <c r="H120" s="27"/>
      <c r="I120" s="28"/>
      <c r="J120" s="34"/>
      <c r="K120" s="13"/>
      <c r="L120" s="61"/>
      <c r="M120" s="27">
        <f t="shared" si="36"/>
        <v>0</v>
      </c>
      <c r="N120" s="28">
        <f t="shared" si="37"/>
        <v>0</v>
      </c>
      <c r="O120" s="34">
        <f t="shared" si="38"/>
        <v>0</v>
      </c>
      <c r="P120" s="13">
        <f t="shared" si="39"/>
        <v>0</v>
      </c>
      <c r="Q120" s="61"/>
      <c r="R120" s="209">
        <f t="shared" si="40"/>
        <v>0</v>
      </c>
      <c r="S120" s="279">
        <f t="shared" si="41"/>
        <v>0</v>
      </c>
    </row>
    <row r="121" spans="1:19" outlineLevel="1">
      <c r="A121" s="57">
        <v>43213</v>
      </c>
      <c r="B121" s="58">
        <f t="shared" si="34"/>
        <v>4</v>
      </c>
      <c r="C121" s="27"/>
      <c r="D121" s="28"/>
      <c r="E121" s="34"/>
      <c r="F121" s="13"/>
      <c r="G121" s="61"/>
      <c r="H121" s="27"/>
      <c r="I121" s="28"/>
      <c r="J121" s="34"/>
      <c r="K121" s="13"/>
      <c r="L121" s="61"/>
      <c r="M121" s="27">
        <f t="shared" si="36"/>
        <v>0</v>
      </c>
      <c r="N121" s="28">
        <f t="shared" si="37"/>
        <v>0</v>
      </c>
      <c r="O121" s="34">
        <f t="shared" si="38"/>
        <v>0</v>
      </c>
      <c r="P121" s="13">
        <f t="shared" si="39"/>
        <v>0</v>
      </c>
      <c r="Q121" s="61"/>
      <c r="R121" s="209">
        <f t="shared" si="40"/>
        <v>0</v>
      </c>
      <c r="S121" s="279">
        <f t="shared" si="41"/>
        <v>0</v>
      </c>
    </row>
    <row r="122" spans="1:19" outlineLevel="1">
      <c r="A122" s="57">
        <v>43214</v>
      </c>
      <c r="B122" s="58">
        <f t="shared" si="34"/>
        <v>4</v>
      </c>
      <c r="C122" s="27"/>
      <c r="D122" s="28"/>
      <c r="E122" s="34"/>
      <c r="F122" s="13"/>
      <c r="G122" s="61"/>
      <c r="H122" s="27"/>
      <c r="I122" s="28"/>
      <c r="J122" s="34"/>
      <c r="K122" s="13"/>
      <c r="L122" s="61"/>
      <c r="M122" s="27">
        <f t="shared" si="36"/>
        <v>0</v>
      </c>
      <c r="N122" s="28">
        <f t="shared" si="37"/>
        <v>0</v>
      </c>
      <c r="O122" s="34">
        <f t="shared" si="38"/>
        <v>0</v>
      </c>
      <c r="P122" s="13">
        <f t="shared" si="39"/>
        <v>0</v>
      </c>
      <c r="Q122" s="61"/>
      <c r="R122" s="209">
        <f t="shared" si="40"/>
        <v>0</v>
      </c>
      <c r="S122" s="279">
        <f t="shared" si="41"/>
        <v>0</v>
      </c>
    </row>
    <row r="123" spans="1:19" outlineLevel="1">
      <c r="A123" s="57">
        <v>43215</v>
      </c>
      <c r="B123" s="58">
        <f t="shared" si="34"/>
        <v>4</v>
      </c>
      <c r="C123" s="27"/>
      <c r="D123" s="28"/>
      <c r="E123" s="34"/>
      <c r="F123" s="13"/>
      <c r="G123" s="61"/>
      <c r="H123" s="27"/>
      <c r="I123" s="28"/>
      <c r="J123" s="34"/>
      <c r="K123" s="13"/>
      <c r="L123" s="61"/>
      <c r="M123" s="27">
        <f t="shared" si="36"/>
        <v>0</v>
      </c>
      <c r="N123" s="28">
        <f t="shared" si="37"/>
        <v>0</v>
      </c>
      <c r="O123" s="34">
        <f t="shared" si="38"/>
        <v>0</v>
      </c>
      <c r="P123" s="13">
        <f t="shared" si="39"/>
        <v>0</v>
      </c>
      <c r="Q123" s="61"/>
      <c r="R123" s="209">
        <f t="shared" si="40"/>
        <v>0</v>
      </c>
      <c r="S123" s="279">
        <f t="shared" si="41"/>
        <v>0</v>
      </c>
    </row>
    <row r="124" spans="1:19" outlineLevel="1">
      <c r="A124" s="57">
        <v>43216</v>
      </c>
      <c r="B124" s="58">
        <f t="shared" si="34"/>
        <v>4</v>
      </c>
      <c r="C124" s="27"/>
      <c r="D124" s="28"/>
      <c r="E124" s="34"/>
      <c r="F124" s="13"/>
      <c r="G124" s="61"/>
      <c r="H124" s="27"/>
      <c r="I124" s="28"/>
      <c r="J124" s="34"/>
      <c r="K124" s="13"/>
      <c r="L124" s="61"/>
      <c r="M124" s="27">
        <f t="shared" si="36"/>
        <v>0</v>
      </c>
      <c r="N124" s="28">
        <f t="shared" si="37"/>
        <v>0</v>
      </c>
      <c r="O124" s="34">
        <f t="shared" si="38"/>
        <v>0</v>
      </c>
      <c r="P124" s="13">
        <f t="shared" si="39"/>
        <v>0</v>
      </c>
      <c r="Q124" s="61"/>
      <c r="R124" s="209">
        <f t="shared" si="40"/>
        <v>0</v>
      </c>
      <c r="S124" s="279">
        <f t="shared" si="41"/>
        <v>0</v>
      </c>
    </row>
    <row r="125" spans="1:19" outlineLevel="1">
      <c r="A125" s="57">
        <v>43217</v>
      </c>
      <c r="B125" s="58">
        <f t="shared" si="34"/>
        <v>4</v>
      </c>
      <c r="C125" s="27"/>
      <c r="D125" s="28"/>
      <c r="E125" s="34"/>
      <c r="F125" s="13"/>
      <c r="G125" s="61"/>
      <c r="H125" s="27"/>
      <c r="I125" s="28"/>
      <c r="J125" s="34"/>
      <c r="K125" s="13"/>
      <c r="L125" s="61"/>
      <c r="M125" s="27">
        <f t="shared" si="36"/>
        <v>0</v>
      </c>
      <c r="N125" s="28">
        <f t="shared" si="37"/>
        <v>0</v>
      </c>
      <c r="O125" s="34">
        <f t="shared" si="38"/>
        <v>0</v>
      </c>
      <c r="P125" s="13">
        <f t="shared" si="39"/>
        <v>0</v>
      </c>
      <c r="Q125" s="61"/>
      <c r="R125" s="209">
        <f t="shared" si="40"/>
        <v>0</v>
      </c>
      <c r="S125" s="279">
        <f t="shared" si="41"/>
        <v>0</v>
      </c>
    </row>
    <row r="126" spans="1:19" outlineLevel="1">
      <c r="A126" s="57">
        <v>43218</v>
      </c>
      <c r="B126" s="58">
        <f t="shared" si="34"/>
        <v>4</v>
      </c>
      <c r="C126" s="27"/>
      <c r="D126" s="28"/>
      <c r="E126" s="34"/>
      <c r="F126" s="13"/>
      <c r="G126" s="61"/>
      <c r="H126" s="27"/>
      <c r="I126" s="28"/>
      <c r="J126" s="34"/>
      <c r="K126" s="13"/>
      <c r="L126" s="61"/>
      <c r="M126" s="27">
        <f t="shared" si="36"/>
        <v>0</v>
      </c>
      <c r="N126" s="28">
        <f t="shared" si="37"/>
        <v>0</v>
      </c>
      <c r="O126" s="34">
        <f t="shared" si="38"/>
        <v>0</v>
      </c>
      <c r="P126" s="13">
        <f t="shared" si="39"/>
        <v>0</v>
      </c>
      <c r="Q126" s="61"/>
      <c r="R126" s="209">
        <f t="shared" si="40"/>
        <v>0</v>
      </c>
      <c r="S126" s="279">
        <f t="shared" si="41"/>
        <v>0</v>
      </c>
    </row>
    <row r="127" spans="1:19" outlineLevel="1">
      <c r="A127" s="57">
        <v>43219</v>
      </c>
      <c r="B127" s="58">
        <f t="shared" si="34"/>
        <v>4</v>
      </c>
      <c r="C127" s="27"/>
      <c r="D127" s="28"/>
      <c r="E127" s="34"/>
      <c r="F127" s="13"/>
      <c r="G127" s="61"/>
      <c r="H127" s="27"/>
      <c r="I127" s="28"/>
      <c r="J127" s="34"/>
      <c r="K127" s="13"/>
      <c r="L127" s="61"/>
      <c r="M127" s="27">
        <f t="shared" si="36"/>
        <v>0</v>
      </c>
      <c r="N127" s="28">
        <f t="shared" si="37"/>
        <v>0</v>
      </c>
      <c r="O127" s="34">
        <f t="shared" si="38"/>
        <v>0</v>
      </c>
      <c r="P127" s="13">
        <f t="shared" si="39"/>
        <v>0</v>
      </c>
      <c r="Q127" s="61"/>
      <c r="R127" s="209">
        <f t="shared" si="40"/>
        <v>0</v>
      </c>
      <c r="S127" s="279">
        <f t="shared" si="41"/>
        <v>0</v>
      </c>
    </row>
    <row r="128" spans="1:19" outlineLevel="1">
      <c r="A128" s="57">
        <v>43220</v>
      </c>
      <c r="B128" s="58">
        <f t="shared" si="34"/>
        <v>4</v>
      </c>
      <c r="C128" s="27"/>
      <c r="D128" s="28"/>
      <c r="E128" s="34"/>
      <c r="F128" s="13"/>
      <c r="G128" s="61"/>
      <c r="H128" s="27"/>
      <c r="I128" s="28"/>
      <c r="J128" s="34"/>
      <c r="K128" s="13"/>
      <c r="L128" s="61"/>
      <c r="M128" s="27">
        <f t="shared" si="36"/>
        <v>0</v>
      </c>
      <c r="N128" s="28">
        <f t="shared" si="37"/>
        <v>0</v>
      </c>
      <c r="O128" s="34">
        <f t="shared" si="38"/>
        <v>0</v>
      </c>
      <c r="P128" s="13">
        <f t="shared" si="39"/>
        <v>0</v>
      </c>
      <c r="Q128" s="61"/>
      <c r="R128" s="209">
        <f t="shared" si="40"/>
        <v>0</v>
      </c>
      <c r="S128" s="279">
        <f t="shared" si="41"/>
        <v>0</v>
      </c>
    </row>
    <row r="129" spans="1:19">
      <c r="A129" s="64"/>
      <c r="B129" s="64" t="s">
        <v>17</v>
      </c>
      <c r="C129" s="65">
        <f t="shared" ref="C129:P129" si="42">SUBTOTAL(9,C130:C160)</f>
        <v>0</v>
      </c>
      <c r="D129" s="66">
        <f t="shared" si="42"/>
        <v>0</v>
      </c>
      <c r="E129" s="67">
        <f t="shared" si="42"/>
        <v>0</v>
      </c>
      <c r="F129" s="10">
        <f t="shared" si="42"/>
        <v>0</v>
      </c>
      <c r="G129" s="63"/>
      <c r="H129" s="65">
        <f t="shared" si="42"/>
        <v>0</v>
      </c>
      <c r="I129" s="66">
        <f t="shared" si="42"/>
        <v>0</v>
      </c>
      <c r="J129" s="67">
        <f t="shared" si="42"/>
        <v>0</v>
      </c>
      <c r="K129" s="10">
        <f t="shared" si="42"/>
        <v>0</v>
      </c>
      <c r="L129" s="63"/>
      <c r="M129" s="65">
        <f t="shared" si="42"/>
        <v>0</v>
      </c>
      <c r="N129" s="66">
        <f t="shared" si="42"/>
        <v>0</v>
      </c>
      <c r="O129" s="67">
        <f t="shared" si="42"/>
        <v>0</v>
      </c>
      <c r="P129" s="10">
        <f t="shared" si="42"/>
        <v>0</v>
      </c>
      <c r="Q129" s="63"/>
      <c r="R129" s="209">
        <f t="shared" si="40"/>
        <v>0</v>
      </c>
      <c r="S129" s="279">
        <f t="shared" si="41"/>
        <v>0</v>
      </c>
    </row>
    <row r="130" spans="1:19" hidden="1" outlineLevel="1">
      <c r="A130" s="70">
        <v>43221</v>
      </c>
      <c r="B130" s="71">
        <f t="shared" si="34"/>
        <v>5</v>
      </c>
      <c r="C130" s="27"/>
      <c r="D130" s="28"/>
      <c r="E130" s="34"/>
      <c r="F130" s="13"/>
      <c r="G130" s="61"/>
      <c r="H130" s="27"/>
      <c r="I130" s="28"/>
      <c r="J130" s="34"/>
      <c r="K130" s="13"/>
      <c r="L130" s="61"/>
      <c r="M130" s="27">
        <f t="shared" ref="M130:M160" si="43">C130-H130</f>
        <v>0</v>
      </c>
      <c r="N130" s="28">
        <f t="shared" ref="N130:N160" si="44">D130-I130</f>
        <v>0</v>
      </c>
      <c r="O130" s="34">
        <f t="shared" ref="O130:O160" si="45">E130-J130</f>
        <v>0</v>
      </c>
      <c r="P130" s="13">
        <f t="shared" ref="P130:P160" si="46">F130-K130</f>
        <v>0</v>
      </c>
      <c r="Q130" s="61"/>
      <c r="R130" s="209">
        <f t="shared" si="40"/>
        <v>0</v>
      </c>
      <c r="S130" s="279">
        <f t="shared" si="41"/>
        <v>0</v>
      </c>
    </row>
    <row r="131" spans="1:19" hidden="1" outlineLevel="1">
      <c r="A131" s="70">
        <v>43222</v>
      </c>
      <c r="B131" s="71">
        <f t="shared" si="34"/>
        <v>5</v>
      </c>
      <c r="C131" s="27"/>
      <c r="D131" s="28"/>
      <c r="E131" s="34"/>
      <c r="F131" s="13"/>
      <c r="G131" s="61"/>
      <c r="H131" s="27"/>
      <c r="I131" s="28"/>
      <c r="J131" s="34"/>
      <c r="K131" s="13"/>
      <c r="L131" s="61"/>
      <c r="M131" s="27">
        <f t="shared" si="43"/>
        <v>0</v>
      </c>
      <c r="N131" s="28">
        <f t="shared" si="44"/>
        <v>0</v>
      </c>
      <c r="O131" s="34">
        <f t="shared" si="45"/>
        <v>0</v>
      </c>
      <c r="P131" s="13">
        <f t="shared" si="46"/>
        <v>0</v>
      </c>
      <c r="Q131" s="61"/>
      <c r="R131" s="209">
        <f t="shared" si="40"/>
        <v>0</v>
      </c>
      <c r="S131" s="279">
        <f t="shared" si="41"/>
        <v>0</v>
      </c>
    </row>
    <row r="132" spans="1:19" hidden="1" outlineLevel="1">
      <c r="A132" s="70">
        <v>43223</v>
      </c>
      <c r="B132" s="71">
        <f t="shared" si="34"/>
        <v>5</v>
      </c>
      <c r="C132" s="27"/>
      <c r="D132" s="28"/>
      <c r="E132" s="34"/>
      <c r="F132" s="13"/>
      <c r="G132" s="61"/>
      <c r="H132" s="27"/>
      <c r="I132" s="28"/>
      <c r="J132" s="34"/>
      <c r="K132" s="13"/>
      <c r="L132" s="61"/>
      <c r="M132" s="27">
        <f t="shared" si="43"/>
        <v>0</v>
      </c>
      <c r="N132" s="28">
        <f t="shared" si="44"/>
        <v>0</v>
      </c>
      <c r="O132" s="34">
        <f t="shared" si="45"/>
        <v>0</v>
      </c>
      <c r="P132" s="13">
        <f t="shared" si="46"/>
        <v>0</v>
      </c>
      <c r="Q132" s="61"/>
      <c r="R132" s="209">
        <f t="shared" si="40"/>
        <v>0</v>
      </c>
      <c r="S132" s="279">
        <f t="shared" si="41"/>
        <v>0</v>
      </c>
    </row>
    <row r="133" spans="1:19" hidden="1" outlineLevel="1">
      <c r="A133" s="70">
        <v>43224</v>
      </c>
      <c r="B133" s="71">
        <f t="shared" si="34"/>
        <v>5</v>
      </c>
      <c r="C133" s="27"/>
      <c r="D133" s="28"/>
      <c r="E133" s="34"/>
      <c r="F133" s="13"/>
      <c r="G133" s="61"/>
      <c r="H133" s="27"/>
      <c r="I133" s="28"/>
      <c r="J133" s="34"/>
      <c r="K133" s="13"/>
      <c r="L133" s="61"/>
      <c r="M133" s="27">
        <f t="shared" si="43"/>
        <v>0</v>
      </c>
      <c r="N133" s="28">
        <f t="shared" si="44"/>
        <v>0</v>
      </c>
      <c r="O133" s="34">
        <f t="shared" si="45"/>
        <v>0</v>
      </c>
      <c r="P133" s="13">
        <f t="shared" si="46"/>
        <v>0</v>
      </c>
      <c r="Q133" s="61"/>
      <c r="R133" s="209">
        <f t="shared" si="40"/>
        <v>0</v>
      </c>
      <c r="S133" s="279">
        <f t="shared" si="41"/>
        <v>0</v>
      </c>
    </row>
    <row r="134" spans="1:19" hidden="1" outlineLevel="1">
      <c r="A134" s="70">
        <v>43225</v>
      </c>
      <c r="B134" s="71">
        <f t="shared" si="34"/>
        <v>5</v>
      </c>
      <c r="C134" s="27"/>
      <c r="D134" s="28"/>
      <c r="E134" s="34"/>
      <c r="F134" s="13"/>
      <c r="G134" s="61"/>
      <c r="H134" s="27"/>
      <c r="I134" s="28"/>
      <c r="J134" s="34"/>
      <c r="K134" s="13"/>
      <c r="L134" s="61"/>
      <c r="M134" s="27">
        <f t="shared" si="43"/>
        <v>0</v>
      </c>
      <c r="N134" s="28">
        <f t="shared" si="44"/>
        <v>0</v>
      </c>
      <c r="O134" s="34">
        <f t="shared" si="45"/>
        <v>0</v>
      </c>
      <c r="P134" s="13">
        <f t="shared" si="46"/>
        <v>0</v>
      </c>
      <c r="Q134" s="61"/>
      <c r="R134" s="209">
        <f t="shared" si="40"/>
        <v>0</v>
      </c>
      <c r="S134" s="279">
        <f t="shared" si="41"/>
        <v>0</v>
      </c>
    </row>
    <row r="135" spans="1:19" hidden="1" outlineLevel="1">
      <c r="A135" s="70">
        <v>43226</v>
      </c>
      <c r="B135" s="71">
        <f t="shared" si="34"/>
        <v>5</v>
      </c>
      <c r="C135" s="27"/>
      <c r="D135" s="28"/>
      <c r="E135" s="34"/>
      <c r="F135" s="13"/>
      <c r="G135" s="61"/>
      <c r="H135" s="27"/>
      <c r="I135" s="28"/>
      <c r="J135" s="34"/>
      <c r="K135" s="13"/>
      <c r="L135" s="61"/>
      <c r="M135" s="27">
        <f t="shared" si="43"/>
        <v>0</v>
      </c>
      <c r="N135" s="28">
        <f t="shared" si="44"/>
        <v>0</v>
      </c>
      <c r="O135" s="34">
        <f t="shared" si="45"/>
        <v>0</v>
      </c>
      <c r="P135" s="13">
        <f t="shared" si="46"/>
        <v>0</v>
      </c>
      <c r="Q135" s="61"/>
      <c r="R135" s="209">
        <f t="shared" si="40"/>
        <v>0</v>
      </c>
      <c r="S135" s="279">
        <f t="shared" si="41"/>
        <v>0</v>
      </c>
    </row>
    <row r="136" spans="1:19" hidden="1" outlineLevel="1">
      <c r="A136" s="70">
        <v>43227</v>
      </c>
      <c r="B136" s="71">
        <f t="shared" si="34"/>
        <v>5</v>
      </c>
      <c r="C136" s="27"/>
      <c r="D136" s="28"/>
      <c r="E136" s="34"/>
      <c r="F136" s="13"/>
      <c r="G136" s="61"/>
      <c r="H136" s="27"/>
      <c r="I136" s="28"/>
      <c r="J136" s="34"/>
      <c r="K136" s="13"/>
      <c r="L136" s="61"/>
      <c r="M136" s="27">
        <f t="shared" si="43"/>
        <v>0</v>
      </c>
      <c r="N136" s="28">
        <f t="shared" si="44"/>
        <v>0</v>
      </c>
      <c r="O136" s="34">
        <f t="shared" si="45"/>
        <v>0</v>
      </c>
      <c r="P136" s="13">
        <f t="shared" si="46"/>
        <v>0</v>
      </c>
      <c r="Q136" s="61"/>
      <c r="R136" s="209">
        <f t="shared" si="40"/>
        <v>0</v>
      </c>
      <c r="S136" s="279">
        <f t="shared" si="41"/>
        <v>0</v>
      </c>
    </row>
    <row r="137" spans="1:19" hidden="1" outlineLevel="1">
      <c r="A137" s="70">
        <v>43228</v>
      </c>
      <c r="B137" s="71">
        <f t="shared" si="34"/>
        <v>5</v>
      </c>
      <c r="C137" s="27"/>
      <c r="D137" s="28"/>
      <c r="E137" s="34"/>
      <c r="F137" s="13"/>
      <c r="G137" s="61"/>
      <c r="H137" s="27"/>
      <c r="I137" s="28"/>
      <c r="J137" s="34"/>
      <c r="K137" s="13"/>
      <c r="L137" s="61"/>
      <c r="M137" s="27">
        <f t="shared" si="43"/>
        <v>0</v>
      </c>
      <c r="N137" s="28">
        <f t="shared" si="44"/>
        <v>0</v>
      </c>
      <c r="O137" s="34">
        <f t="shared" si="45"/>
        <v>0</v>
      </c>
      <c r="P137" s="13">
        <f t="shared" si="46"/>
        <v>0</v>
      </c>
      <c r="Q137" s="61"/>
      <c r="R137" s="209">
        <f t="shared" si="40"/>
        <v>0</v>
      </c>
      <c r="S137" s="279">
        <f t="shared" si="41"/>
        <v>0</v>
      </c>
    </row>
    <row r="138" spans="1:19" hidden="1" outlineLevel="1">
      <c r="A138" s="70">
        <v>43229</v>
      </c>
      <c r="B138" s="71">
        <f t="shared" si="34"/>
        <v>5</v>
      </c>
      <c r="C138" s="27"/>
      <c r="D138" s="28"/>
      <c r="E138" s="34"/>
      <c r="F138" s="13"/>
      <c r="G138" s="61"/>
      <c r="H138" s="27"/>
      <c r="I138" s="28"/>
      <c r="J138" s="34"/>
      <c r="K138" s="13"/>
      <c r="L138" s="61"/>
      <c r="M138" s="27">
        <f t="shared" si="43"/>
        <v>0</v>
      </c>
      <c r="N138" s="28">
        <f t="shared" si="44"/>
        <v>0</v>
      </c>
      <c r="O138" s="34">
        <f t="shared" si="45"/>
        <v>0</v>
      </c>
      <c r="P138" s="13">
        <f t="shared" si="46"/>
        <v>0</v>
      </c>
      <c r="Q138" s="61"/>
      <c r="R138" s="209">
        <f t="shared" si="40"/>
        <v>0</v>
      </c>
      <c r="S138" s="279">
        <f t="shared" si="41"/>
        <v>0</v>
      </c>
    </row>
    <row r="139" spans="1:19" hidden="1" outlineLevel="1">
      <c r="A139" s="70">
        <v>43230</v>
      </c>
      <c r="B139" s="71">
        <f t="shared" si="34"/>
        <v>5</v>
      </c>
      <c r="C139" s="27"/>
      <c r="D139" s="28"/>
      <c r="E139" s="34"/>
      <c r="F139" s="13"/>
      <c r="G139" s="61"/>
      <c r="H139" s="27"/>
      <c r="I139" s="28"/>
      <c r="J139" s="34"/>
      <c r="K139" s="13"/>
      <c r="L139" s="61"/>
      <c r="M139" s="27">
        <f t="shared" si="43"/>
        <v>0</v>
      </c>
      <c r="N139" s="28">
        <f t="shared" si="44"/>
        <v>0</v>
      </c>
      <c r="O139" s="34">
        <f t="shared" si="45"/>
        <v>0</v>
      </c>
      <c r="P139" s="13">
        <f t="shared" si="46"/>
        <v>0</v>
      </c>
      <c r="Q139" s="61"/>
      <c r="R139" s="209">
        <f t="shared" si="40"/>
        <v>0</v>
      </c>
      <c r="S139" s="279">
        <f t="shared" si="41"/>
        <v>0</v>
      </c>
    </row>
    <row r="140" spans="1:19" hidden="1" outlineLevel="1">
      <c r="A140" s="70">
        <v>43231</v>
      </c>
      <c r="B140" s="71">
        <f t="shared" si="34"/>
        <v>5</v>
      </c>
      <c r="C140" s="27"/>
      <c r="D140" s="28"/>
      <c r="E140" s="34"/>
      <c r="F140" s="13"/>
      <c r="G140" s="61"/>
      <c r="H140" s="27"/>
      <c r="I140" s="28"/>
      <c r="J140" s="34"/>
      <c r="K140" s="13"/>
      <c r="L140" s="61"/>
      <c r="M140" s="27">
        <f t="shared" si="43"/>
        <v>0</v>
      </c>
      <c r="N140" s="28">
        <f t="shared" si="44"/>
        <v>0</v>
      </c>
      <c r="O140" s="34">
        <f t="shared" si="45"/>
        <v>0</v>
      </c>
      <c r="P140" s="13">
        <f t="shared" si="46"/>
        <v>0</v>
      </c>
      <c r="Q140" s="61"/>
      <c r="R140" s="209">
        <f t="shared" si="40"/>
        <v>0</v>
      </c>
      <c r="S140" s="279">
        <f t="shared" si="41"/>
        <v>0</v>
      </c>
    </row>
    <row r="141" spans="1:19" hidden="1" outlineLevel="1">
      <c r="A141" s="70">
        <v>43232</v>
      </c>
      <c r="B141" s="71">
        <f t="shared" si="34"/>
        <v>5</v>
      </c>
      <c r="C141" s="27"/>
      <c r="D141" s="28"/>
      <c r="E141" s="34"/>
      <c r="F141" s="13"/>
      <c r="G141" s="61"/>
      <c r="H141" s="27"/>
      <c r="I141" s="28"/>
      <c r="J141" s="34"/>
      <c r="K141" s="13"/>
      <c r="L141" s="61"/>
      <c r="M141" s="27">
        <f t="shared" si="43"/>
        <v>0</v>
      </c>
      <c r="N141" s="28">
        <f t="shared" si="44"/>
        <v>0</v>
      </c>
      <c r="O141" s="34">
        <f t="shared" si="45"/>
        <v>0</v>
      </c>
      <c r="P141" s="13">
        <f t="shared" si="46"/>
        <v>0</v>
      </c>
      <c r="Q141" s="61"/>
      <c r="R141" s="209">
        <f t="shared" si="40"/>
        <v>0</v>
      </c>
      <c r="S141" s="279">
        <f t="shared" si="41"/>
        <v>0</v>
      </c>
    </row>
    <row r="142" spans="1:19" hidden="1" outlineLevel="1">
      <c r="A142" s="70">
        <v>43233</v>
      </c>
      <c r="B142" s="71">
        <f t="shared" si="34"/>
        <v>5</v>
      </c>
      <c r="C142" s="27"/>
      <c r="D142" s="28"/>
      <c r="E142" s="34"/>
      <c r="F142" s="13"/>
      <c r="G142" s="61"/>
      <c r="H142" s="27"/>
      <c r="I142" s="28"/>
      <c r="J142" s="34"/>
      <c r="K142" s="13"/>
      <c r="L142" s="61"/>
      <c r="M142" s="27">
        <f t="shared" si="43"/>
        <v>0</v>
      </c>
      <c r="N142" s="28">
        <f t="shared" si="44"/>
        <v>0</v>
      </c>
      <c r="O142" s="34">
        <f t="shared" si="45"/>
        <v>0</v>
      </c>
      <c r="P142" s="13">
        <f t="shared" si="46"/>
        <v>0</v>
      </c>
      <c r="Q142" s="61"/>
      <c r="R142" s="209">
        <f t="shared" si="40"/>
        <v>0</v>
      </c>
      <c r="S142" s="279">
        <f t="shared" si="41"/>
        <v>0</v>
      </c>
    </row>
    <row r="143" spans="1:19" hidden="1" outlineLevel="1">
      <c r="A143" s="70">
        <v>43234</v>
      </c>
      <c r="B143" s="71">
        <f t="shared" si="34"/>
        <v>5</v>
      </c>
      <c r="C143" s="27"/>
      <c r="D143" s="28"/>
      <c r="E143" s="34"/>
      <c r="F143" s="13"/>
      <c r="G143" s="61"/>
      <c r="H143" s="27"/>
      <c r="I143" s="28"/>
      <c r="J143" s="34"/>
      <c r="K143" s="13"/>
      <c r="L143" s="61"/>
      <c r="M143" s="27">
        <f t="shared" si="43"/>
        <v>0</v>
      </c>
      <c r="N143" s="28">
        <f t="shared" si="44"/>
        <v>0</v>
      </c>
      <c r="O143" s="34">
        <f t="shared" si="45"/>
        <v>0</v>
      </c>
      <c r="P143" s="13">
        <f t="shared" si="46"/>
        <v>0</v>
      </c>
      <c r="Q143" s="61"/>
      <c r="R143" s="209">
        <f t="shared" si="40"/>
        <v>0</v>
      </c>
      <c r="S143" s="279">
        <f t="shared" si="41"/>
        <v>0</v>
      </c>
    </row>
    <row r="144" spans="1:19" hidden="1" outlineLevel="1">
      <c r="A144" s="70">
        <v>43235</v>
      </c>
      <c r="B144" s="71">
        <f t="shared" si="34"/>
        <v>5</v>
      </c>
      <c r="C144" s="27"/>
      <c r="D144" s="28"/>
      <c r="E144" s="34"/>
      <c r="F144" s="13"/>
      <c r="G144" s="61"/>
      <c r="H144" s="27"/>
      <c r="I144" s="28"/>
      <c r="J144" s="34"/>
      <c r="K144" s="13"/>
      <c r="L144" s="61"/>
      <c r="M144" s="27">
        <f t="shared" si="43"/>
        <v>0</v>
      </c>
      <c r="N144" s="28">
        <f t="shared" si="44"/>
        <v>0</v>
      </c>
      <c r="O144" s="34">
        <f t="shared" si="45"/>
        <v>0</v>
      </c>
      <c r="P144" s="13">
        <f t="shared" si="46"/>
        <v>0</v>
      </c>
      <c r="Q144" s="61"/>
      <c r="R144" s="209">
        <f t="shared" si="40"/>
        <v>0</v>
      </c>
      <c r="S144" s="279">
        <f t="shared" si="41"/>
        <v>0</v>
      </c>
    </row>
    <row r="145" spans="1:19" hidden="1" outlineLevel="1">
      <c r="A145" s="70">
        <v>43236</v>
      </c>
      <c r="B145" s="71">
        <f t="shared" si="34"/>
        <v>5</v>
      </c>
      <c r="C145" s="27"/>
      <c r="D145" s="28"/>
      <c r="E145" s="34"/>
      <c r="F145" s="13"/>
      <c r="G145" s="61"/>
      <c r="H145" s="27"/>
      <c r="I145" s="28"/>
      <c r="J145" s="34"/>
      <c r="K145" s="13"/>
      <c r="L145" s="61"/>
      <c r="M145" s="27">
        <f t="shared" si="43"/>
        <v>0</v>
      </c>
      <c r="N145" s="28">
        <f t="shared" si="44"/>
        <v>0</v>
      </c>
      <c r="O145" s="34">
        <f t="shared" si="45"/>
        <v>0</v>
      </c>
      <c r="P145" s="13">
        <f t="shared" si="46"/>
        <v>0</v>
      </c>
      <c r="Q145" s="61"/>
      <c r="R145" s="209">
        <f t="shared" si="40"/>
        <v>0</v>
      </c>
      <c r="S145" s="279">
        <f t="shared" si="41"/>
        <v>0</v>
      </c>
    </row>
    <row r="146" spans="1:19" hidden="1" outlineLevel="1">
      <c r="A146" s="70">
        <v>43237</v>
      </c>
      <c r="B146" s="71">
        <f t="shared" si="34"/>
        <v>5</v>
      </c>
      <c r="C146" s="27"/>
      <c r="D146" s="28"/>
      <c r="E146" s="34"/>
      <c r="F146" s="13"/>
      <c r="G146" s="61"/>
      <c r="H146" s="27"/>
      <c r="I146" s="28"/>
      <c r="J146" s="34"/>
      <c r="K146" s="13"/>
      <c r="L146" s="61"/>
      <c r="M146" s="27">
        <f t="shared" si="43"/>
        <v>0</v>
      </c>
      <c r="N146" s="28">
        <f t="shared" si="44"/>
        <v>0</v>
      </c>
      <c r="O146" s="34">
        <f t="shared" si="45"/>
        <v>0</v>
      </c>
      <c r="P146" s="13">
        <f t="shared" si="46"/>
        <v>0</v>
      </c>
      <c r="Q146" s="61"/>
      <c r="R146" s="209">
        <f t="shared" si="40"/>
        <v>0</v>
      </c>
      <c r="S146" s="279">
        <f t="shared" si="41"/>
        <v>0</v>
      </c>
    </row>
    <row r="147" spans="1:19" hidden="1" outlineLevel="1">
      <c r="A147" s="70">
        <v>43238</v>
      </c>
      <c r="B147" s="71">
        <f t="shared" si="34"/>
        <v>5</v>
      </c>
      <c r="C147" s="27"/>
      <c r="D147" s="28"/>
      <c r="E147" s="34"/>
      <c r="F147" s="13"/>
      <c r="G147" s="61"/>
      <c r="H147" s="27"/>
      <c r="I147" s="28"/>
      <c r="J147" s="34"/>
      <c r="K147" s="13"/>
      <c r="L147" s="61"/>
      <c r="M147" s="27">
        <f t="shared" si="43"/>
        <v>0</v>
      </c>
      <c r="N147" s="28">
        <f t="shared" si="44"/>
        <v>0</v>
      </c>
      <c r="O147" s="34">
        <f t="shared" si="45"/>
        <v>0</v>
      </c>
      <c r="P147" s="13">
        <f t="shared" si="46"/>
        <v>0</v>
      </c>
      <c r="Q147" s="61"/>
      <c r="R147" s="209">
        <f t="shared" si="40"/>
        <v>0</v>
      </c>
      <c r="S147" s="279">
        <f t="shared" si="41"/>
        <v>0</v>
      </c>
    </row>
    <row r="148" spans="1:19" hidden="1" outlineLevel="1">
      <c r="A148" s="70">
        <v>43239</v>
      </c>
      <c r="B148" s="71">
        <f t="shared" si="34"/>
        <v>5</v>
      </c>
      <c r="C148" s="27"/>
      <c r="D148" s="28"/>
      <c r="E148" s="34"/>
      <c r="F148" s="13"/>
      <c r="G148" s="61"/>
      <c r="H148" s="27"/>
      <c r="I148" s="28"/>
      <c r="J148" s="34"/>
      <c r="K148" s="13"/>
      <c r="L148" s="61"/>
      <c r="M148" s="27">
        <f t="shared" si="43"/>
        <v>0</v>
      </c>
      <c r="N148" s="28">
        <f t="shared" si="44"/>
        <v>0</v>
      </c>
      <c r="O148" s="34">
        <f t="shared" si="45"/>
        <v>0</v>
      </c>
      <c r="P148" s="13">
        <f t="shared" si="46"/>
        <v>0</v>
      </c>
      <c r="Q148" s="61"/>
      <c r="R148" s="209">
        <f t="shared" si="40"/>
        <v>0</v>
      </c>
      <c r="S148" s="279">
        <f t="shared" si="41"/>
        <v>0</v>
      </c>
    </row>
    <row r="149" spans="1:19" hidden="1" outlineLevel="1">
      <c r="A149" s="70">
        <v>43240</v>
      </c>
      <c r="B149" s="71">
        <f t="shared" si="34"/>
        <v>5</v>
      </c>
      <c r="C149" s="27"/>
      <c r="D149" s="28"/>
      <c r="E149" s="34"/>
      <c r="F149" s="13"/>
      <c r="G149" s="61"/>
      <c r="H149" s="27"/>
      <c r="I149" s="28"/>
      <c r="J149" s="34"/>
      <c r="K149" s="13"/>
      <c r="L149" s="61"/>
      <c r="M149" s="27">
        <f t="shared" si="43"/>
        <v>0</v>
      </c>
      <c r="N149" s="28">
        <f t="shared" si="44"/>
        <v>0</v>
      </c>
      <c r="O149" s="34">
        <f t="shared" si="45"/>
        <v>0</v>
      </c>
      <c r="P149" s="13">
        <f t="shared" si="46"/>
        <v>0</v>
      </c>
      <c r="Q149" s="61"/>
      <c r="R149" s="209">
        <f t="shared" si="40"/>
        <v>0</v>
      </c>
      <c r="S149" s="279">
        <f t="shared" si="41"/>
        <v>0</v>
      </c>
    </row>
    <row r="150" spans="1:19" hidden="1" outlineLevel="1">
      <c r="A150" s="70">
        <v>43241</v>
      </c>
      <c r="B150" s="71">
        <f t="shared" si="34"/>
        <v>5</v>
      </c>
      <c r="C150" s="27"/>
      <c r="D150" s="28"/>
      <c r="E150" s="34"/>
      <c r="F150" s="13"/>
      <c r="G150" s="61"/>
      <c r="H150" s="27"/>
      <c r="I150" s="28"/>
      <c r="J150" s="34"/>
      <c r="K150" s="13"/>
      <c r="L150" s="61"/>
      <c r="M150" s="27">
        <f t="shared" si="43"/>
        <v>0</v>
      </c>
      <c r="N150" s="28">
        <f t="shared" si="44"/>
        <v>0</v>
      </c>
      <c r="O150" s="34">
        <f t="shared" si="45"/>
        <v>0</v>
      </c>
      <c r="P150" s="13">
        <f t="shared" si="46"/>
        <v>0</v>
      </c>
      <c r="Q150" s="61"/>
      <c r="R150" s="209">
        <f t="shared" si="40"/>
        <v>0</v>
      </c>
      <c r="S150" s="279">
        <f t="shared" si="41"/>
        <v>0</v>
      </c>
    </row>
    <row r="151" spans="1:19" hidden="1" outlineLevel="1">
      <c r="A151" s="70">
        <v>43242</v>
      </c>
      <c r="B151" s="71">
        <f t="shared" si="34"/>
        <v>5</v>
      </c>
      <c r="C151" s="27"/>
      <c r="D151" s="28"/>
      <c r="E151" s="34"/>
      <c r="F151" s="13"/>
      <c r="G151" s="61"/>
      <c r="H151" s="27"/>
      <c r="I151" s="28"/>
      <c r="J151" s="34"/>
      <c r="K151" s="13"/>
      <c r="L151" s="61"/>
      <c r="M151" s="27">
        <f t="shared" si="43"/>
        <v>0</v>
      </c>
      <c r="N151" s="28">
        <f t="shared" si="44"/>
        <v>0</v>
      </c>
      <c r="O151" s="34">
        <f t="shared" si="45"/>
        <v>0</v>
      </c>
      <c r="P151" s="13">
        <f t="shared" si="46"/>
        <v>0</v>
      </c>
      <c r="Q151" s="61"/>
      <c r="R151" s="209">
        <f t="shared" si="40"/>
        <v>0</v>
      </c>
      <c r="S151" s="279">
        <f t="shared" si="41"/>
        <v>0</v>
      </c>
    </row>
    <row r="152" spans="1:19" hidden="1" outlineLevel="1">
      <c r="A152" s="70">
        <v>43243</v>
      </c>
      <c r="B152" s="71">
        <f t="shared" si="34"/>
        <v>5</v>
      </c>
      <c r="C152" s="27"/>
      <c r="D152" s="28"/>
      <c r="E152" s="34"/>
      <c r="F152" s="13"/>
      <c r="G152" s="61"/>
      <c r="H152" s="27"/>
      <c r="I152" s="28"/>
      <c r="J152" s="34"/>
      <c r="K152" s="13"/>
      <c r="L152" s="61"/>
      <c r="M152" s="27">
        <f t="shared" si="43"/>
        <v>0</v>
      </c>
      <c r="N152" s="28">
        <f t="shared" si="44"/>
        <v>0</v>
      </c>
      <c r="O152" s="34">
        <f t="shared" si="45"/>
        <v>0</v>
      </c>
      <c r="P152" s="13">
        <f t="shared" si="46"/>
        <v>0</v>
      </c>
      <c r="Q152" s="61"/>
      <c r="R152" s="209">
        <f t="shared" si="40"/>
        <v>0</v>
      </c>
      <c r="S152" s="279">
        <f t="shared" si="41"/>
        <v>0</v>
      </c>
    </row>
    <row r="153" spans="1:19" hidden="1" outlineLevel="1">
      <c r="A153" s="70">
        <v>43244</v>
      </c>
      <c r="B153" s="71">
        <f t="shared" si="34"/>
        <v>5</v>
      </c>
      <c r="C153" s="27"/>
      <c r="D153" s="28"/>
      <c r="E153" s="34"/>
      <c r="F153" s="13"/>
      <c r="G153" s="61"/>
      <c r="H153" s="27"/>
      <c r="I153" s="28"/>
      <c r="J153" s="34"/>
      <c r="K153" s="13"/>
      <c r="L153" s="61"/>
      <c r="M153" s="27">
        <f t="shared" si="43"/>
        <v>0</v>
      </c>
      <c r="N153" s="28">
        <f t="shared" si="44"/>
        <v>0</v>
      </c>
      <c r="O153" s="34">
        <f t="shared" si="45"/>
        <v>0</v>
      </c>
      <c r="P153" s="13">
        <f t="shared" si="46"/>
        <v>0</v>
      </c>
      <c r="Q153" s="61"/>
      <c r="R153" s="209">
        <f t="shared" si="40"/>
        <v>0</v>
      </c>
      <c r="S153" s="279">
        <f t="shared" si="41"/>
        <v>0</v>
      </c>
    </row>
    <row r="154" spans="1:19" hidden="1" outlineLevel="1">
      <c r="A154" s="70">
        <v>43245</v>
      </c>
      <c r="B154" s="71">
        <f t="shared" si="34"/>
        <v>5</v>
      </c>
      <c r="C154" s="27"/>
      <c r="D154" s="28"/>
      <c r="E154" s="34"/>
      <c r="F154" s="13"/>
      <c r="G154" s="61"/>
      <c r="H154" s="27"/>
      <c r="I154" s="28"/>
      <c r="J154" s="34"/>
      <c r="K154" s="13"/>
      <c r="L154" s="61"/>
      <c r="M154" s="27">
        <f t="shared" si="43"/>
        <v>0</v>
      </c>
      <c r="N154" s="28">
        <f t="shared" si="44"/>
        <v>0</v>
      </c>
      <c r="O154" s="34">
        <f t="shared" si="45"/>
        <v>0</v>
      </c>
      <c r="P154" s="13">
        <f t="shared" si="46"/>
        <v>0</v>
      </c>
      <c r="Q154" s="61"/>
      <c r="R154" s="209">
        <f t="shared" si="40"/>
        <v>0</v>
      </c>
      <c r="S154" s="279">
        <f t="shared" si="41"/>
        <v>0</v>
      </c>
    </row>
    <row r="155" spans="1:19" hidden="1" outlineLevel="1">
      <c r="A155" s="70">
        <v>43246</v>
      </c>
      <c r="B155" s="71">
        <f t="shared" si="34"/>
        <v>5</v>
      </c>
      <c r="C155" s="27"/>
      <c r="D155" s="28"/>
      <c r="E155" s="34"/>
      <c r="F155" s="13"/>
      <c r="G155" s="61"/>
      <c r="H155" s="27"/>
      <c r="I155" s="28"/>
      <c r="J155" s="34"/>
      <c r="K155" s="13"/>
      <c r="L155" s="61"/>
      <c r="M155" s="27">
        <f t="shared" si="43"/>
        <v>0</v>
      </c>
      <c r="N155" s="28">
        <f t="shared" si="44"/>
        <v>0</v>
      </c>
      <c r="O155" s="34">
        <f t="shared" si="45"/>
        <v>0</v>
      </c>
      <c r="P155" s="13">
        <f t="shared" si="46"/>
        <v>0</v>
      </c>
      <c r="Q155" s="61"/>
      <c r="R155" s="209">
        <f t="shared" si="40"/>
        <v>0</v>
      </c>
      <c r="S155" s="279">
        <f t="shared" si="41"/>
        <v>0</v>
      </c>
    </row>
    <row r="156" spans="1:19" hidden="1" outlineLevel="1">
      <c r="A156" s="70">
        <v>43247</v>
      </c>
      <c r="B156" s="71">
        <f t="shared" si="34"/>
        <v>5</v>
      </c>
      <c r="C156" s="27"/>
      <c r="D156" s="28"/>
      <c r="E156" s="34"/>
      <c r="F156" s="13"/>
      <c r="G156" s="61"/>
      <c r="H156" s="27"/>
      <c r="I156" s="28"/>
      <c r="J156" s="34"/>
      <c r="K156" s="13"/>
      <c r="L156" s="61"/>
      <c r="M156" s="27">
        <f t="shared" si="43"/>
        <v>0</v>
      </c>
      <c r="N156" s="28">
        <f t="shared" si="44"/>
        <v>0</v>
      </c>
      <c r="O156" s="34">
        <f t="shared" si="45"/>
        <v>0</v>
      </c>
      <c r="P156" s="13">
        <f t="shared" si="46"/>
        <v>0</v>
      </c>
      <c r="Q156" s="61"/>
      <c r="R156" s="209">
        <f t="shared" si="40"/>
        <v>0</v>
      </c>
      <c r="S156" s="279">
        <f t="shared" si="41"/>
        <v>0</v>
      </c>
    </row>
    <row r="157" spans="1:19" hidden="1" outlineLevel="1">
      <c r="A157" s="70">
        <v>43248</v>
      </c>
      <c r="B157" s="71">
        <f t="shared" si="34"/>
        <v>5</v>
      </c>
      <c r="C157" s="27"/>
      <c r="D157" s="28"/>
      <c r="E157" s="34"/>
      <c r="F157" s="13"/>
      <c r="G157" s="61"/>
      <c r="H157" s="27"/>
      <c r="I157" s="28"/>
      <c r="J157" s="34"/>
      <c r="K157" s="13"/>
      <c r="L157" s="61"/>
      <c r="M157" s="27">
        <f t="shared" si="43"/>
        <v>0</v>
      </c>
      <c r="N157" s="28">
        <f t="shared" si="44"/>
        <v>0</v>
      </c>
      <c r="O157" s="34">
        <f t="shared" si="45"/>
        <v>0</v>
      </c>
      <c r="P157" s="13">
        <f t="shared" si="46"/>
        <v>0</v>
      </c>
      <c r="Q157" s="61"/>
      <c r="R157" s="209">
        <f t="shared" si="40"/>
        <v>0</v>
      </c>
      <c r="S157" s="279">
        <f t="shared" si="41"/>
        <v>0</v>
      </c>
    </row>
    <row r="158" spans="1:19" hidden="1" outlineLevel="1">
      <c r="A158" s="70">
        <v>43249</v>
      </c>
      <c r="B158" s="71">
        <f t="shared" si="34"/>
        <v>5</v>
      </c>
      <c r="C158" s="27"/>
      <c r="D158" s="28"/>
      <c r="E158" s="34"/>
      <c r="F158" s="13"/>
      <c r="G158" s="61"/>
      <c r="H158" s="27"/>
      <c r="I158" s="28"/>
      <c r="J158" s="34"/>
      <c r="K158" s="13"/>
      <c r="L158" s="61"/>
      <c r="M158" s="27">
        <f t="shared" si="43"/>
        <v>0</v>
      </c>
      <c r="N158" s="28">
        <f t="shared" si="44"/>
        <v>0</v>
      </c>
      <c r="O158" s="34">
        <f t="shared" si="45"/>
        <v>0</v>
      </c>
      <c r="P158" s="13">
        <f t="shared" si="46"/>
        <v>0</v>
      </c>
      <c r="Q158" s="61"/>
      <c r="R158" s="209">
        <f t="shared" si="40"/>
        <v>0</v>
      </c>
      <c r="S158" s="279">
        <f t="shared" si="41"/>
        <v>0</v>
      </c>
    </row>
    <row r="159" spans="1:19" hidden="1" outlineLevel="1">
      <c r="A159" s="70">
        <v>43250</v>
      </c>
      <c r="B159" s="71">
        <f t="shared" ref="B159:B225" si="47">MONTH(A159)</f>
        <v>5</v>
      </c>
      <c r="C159" s="27"/>
      <c r="D159" s="28"/>
      <c r="E159" s="34"/>
      <c r="F159" s="13"/>
      <c r="G159" s="61"/>
      <c r="H159" s="27"/>
      <c r="I159" s="28"/>
      <c r="J159" s="34"/>
      <c r="K159" s="13"/>
      <c r="L159" s="61"/>
      <c r="M159" s="27">
        <f t="shared" si="43"/>
        <v>0</v>
      </c>
      <c r="N159" s="28">
        <f t="shared" si="44"/>
        <v>0</v>
      </c>
      <c r="O159" s="34">
        <f t="shared" si="45"/>
        <v>0</v>
      </c>
      <c r="P159" s="13">
        <f t="shared" si="46"/>
        <v>0</v>
      </c>
      <c r="Q159" s="61"/>
      <c r="R159" s="209">
        <f t="shared" si="40"/>
        <v>0</v>
      </c>
      <c r="S159" s="279">
        <f t="shared" si="41"/>
        <v>0</v>
      </c>
    </row>
    <row r="160" spans="1:19" hidden="1" outlineLevel="1">
      <c r="A160" s="70">
        <v>43251</v>
      </c>
      <c r="B160" s="71">
        <f t="shared" si="47"/>
        <v>5</v>
      </c>
      <c r="C160" s="27"/>
      <c r="D160" s="28"/>
      <c r="E160" s="34"/>
      <c r="F160" s="13"/>
      <c r="G160" s="61"/>
      <c r="H160" s="27"/>
      <c r="I160" s="28"/>
      <c r="J160" s="34"/>
      <c r="K160" s="13"/>
      <c r="L160" s="61"/>
      <c r="M160" s="27">
        <f t="shared" si="43"/>
        <v>0</v>
      </c>
      <c r="N160" s="28">
        <f t="shared" si="44"/>
        <v>0</v>
      </c>
      <c r="O160" s="34">
        <f t="shared" si="45"/>
        <v>0</v>
      </c>
      <c r="P160" s="13">
        <f t="shared" si="46"/>
        <v>0</v>
      </c>
      <c r="Q160" s="61"/>
      <c r="R160" s="209">
        <f t="shared" si="40"/>
        <v>0</v>
      </c>
      <c r="S160" s="279">
        <f t="shared" si="41"/>
        <v>0</v>
      </c>
    </row>
    <row r="161" spans="1:19" collapsed="1">
      <c r="A161" s="64"/>
      <c r="B161" s="64" t="s">
        <v>18</v>
      </c>
      <c r="C161" s="65">
        <f t="shared" ref="C161:P161" si="48">SUBTOTAL(9,C162:C191)</f>
        <v>0</v>
      </c>
      <c r="D161" s="66">
        <f t="shared" si="48"/>
        <v>0</v>
      </c>
      <c r="E161" s="67">
        <f t="shared" si="48"/>
        <v>0</v>
      </c>
      <c r="F161" s="10">
        <f t="shared" si="48"/>
        <v>0</v>
      </c>
      <c r="G161" s="63"/>
      <c r="H161" s="65">
        <f t="shared" si="48"/>
        <v>0</v>
      </c>
      <c r="I161" s="66">
        <f t="shared" si="48"/>
        <v>0</v>
      </c>
      <c r="J161" s="67">
        <f t="shared" si="48"/>
        <v>0</v>
      </c>
      <c r="K161" s="10">
        <f t="shared" si="48"/>
        <v>0</v>
      </c>
      <c r="L161" s="63"/>
      <c r="M161" s="65">
        <f t="shared" si="48"/>
        <v>0</v>
      </c>
      <c r="N161" s="66">
        <f t="shared" si="48"/>
        <v>0</v>
      </c>
      <c r="O161" s="67">
        <f t="shared" si="48"/>
        <v>0</v>
      </c>
      <c r="P161" s="10">
        <f t="shared" si="48"/>
        <v>0</v>
      </c>
      <c r="Q161" s="63"/>
      <c r="R161" s="209">
        <f t="shared" si="40"/>
        <v>0</v>
      </c>
      <c r="S161" s="279">
        <f t="shared" si="41"/>
        <v>0</v>
      </c>
    </row>
    <row r="162" spans="1:19" hidden="1" outlineLevel="1">
      <c r="A162" s="57">
        <v>43252</v>
      </c>
      <c r="B162" s="58">
        <f t="shared" si="47"/>
        <v>6</v>
      </c>
      <c r="C162" s="27"/>
      <c r="D162" s="28"/>
      <c r="E162" s="34"/>
      <c r="F162" s="13"/>
      <c r="G162" s="61"/>
      <c r="H162" s="27"/>
      <c r="I162" s="28"/>
      <c r="J162" s="34"/>
      <c r="K162" s="13"/>
      <c r="L162" s="61"/>
      <c r="M162" s="27">
        <f t="shared" ref="M162:M191" si="49">C162-H162</f>
        <v>0</v>
      </c>
      <c r="N162" s="28">
        <f t="shared" ref="N162:N191" si="50">D162-I162</f>
        <v>0</v>
      </c>
      <c r="O162" s="34">
        <f t="shared" ref="O162:O191" si="51">E162-J162</f>
        <v>0</v>
      </c>
      <c r="P162" s="13">
        <f t="shared" ref="P162:P191" si="52">F162-K162</f>
        <v>0</v>
      </c>
      <c r="Q162" s="61"/>
      <c r="R162" s="209">
        <f t="shared" si="40"/>
        <v>0</v>
      </c>
      <c r="S162" s="279">
        <f t="shared" si="41"/>
        <v>0</v>
      </c>
    </row>
    <row r="163" spans="1:19" hidden="1" outlineLevel="1">
      <c r="A163" s="57">
        <v>43253</v>
      </c>
      <c r="B163" s="58">
        <f t="shared" si="47"/>
        <v>6</v>
      </c>
      <c r="C163" s="27"/>
      <c r="D163" s="28"/>
      <c r="E163" s="34"/>
      <c r="F163" s="13"/>
      <c r="G163" s="61"/>
      <c r="H163" s="27"/>
      <c r="I163" s="28"/>
      <c r="J163" s="34"/>
      <c r="K163" s="13"/>
      <c r="L163" s="61"/>
      <c r="M163" s="27">
        <f t="shared" si="49"/>
        <v>0</v>
      </c>
      <c r="N163" s="28">
        <f t="shared" si="50"/>
        <v>0</v>
      </c>
      <c r="O163" s="34">
        <f t="shared" si="51"/>
        <v>0</v>
      </c>
      <c r="P163" s="13">
        <f t="shared" si="52"/>
        <v>0</v>
      </c>
      <c r="Q163" s="61"/>
      <c r="R163" s="209">
        <f t="shared" si="40"/>
        <v>0</v>
      </c>
      <c r="S163" s="279">
        <f t="shared" si="41"/>
        <v>0</v>
      </c>
    </row>
    <row r="164" spans="1:19" hidden="1" outlineLevel="1">
      <c r="A164" s="57">
        <v>43254</v>
      </c>
      <c r="B164" s="58">
        <f t="shared" si="47"/>
        <v>6</v>
      </c>
      <c r="C164" s="27"/>
      <c r="D164" s="28"/>
      <c r="E164" s="34"/>
      <c r="F164" s="13"/>
      <c r="G164" s="61"/>
      <c r="H164" s="27"/>
      <c r="I164" s="28"/>
      <c r="J164" s="34"/>
      <c r="K164" s="13"/>
      <c r="L164" s="61"/>
      <c r="M164" s="27">
        <f t="shared" si="49"/>
        <v>0</v>
      </c>
      <c r="N164" s="28">
        <f t="shared" si="50"/>
        <v>0</v>
      </c>
      <c r="O164" s="34">
        <f t="shared" si="51"/>
        <v>0</v>
      </c>
      <c r="P164" s="13">
        <f t="shared" si="52"/>
        <v>0</v>
      </c>
      <c r="Q164" s="61"/>
      <c r="R164" s="209">
        <f t="shared" ref="R164:R227" si="53">SUM(C164,E164)</f>
        <v>0</v>
      </c>
      <c r="S164" s="279">
        <f t="shared" ref="S164:S227" si="54">SUM(D164,F164)</f>
        <v>0</v>
      </c>
    </row>
    <row r="165" spans="1:19" hidden="1" outlineLevel="1">
      <c r="A165" s="57">
        <v>43255</v>
      </c>
      <c r="B165" s="58">
        <f t="shared" si="47"/>
        <v>6</v>
      </c>
      <c r="C165" s="27"/>
      <c r="D165" s="28"/>
      <c r="E165" s="34"/>
      <c r="F165" s="13"/>
      <c r="G165" s="61"/>
      <c r="H165" s="27"/>
      <c r="I165" s="28"/>
      <c r="J165" s="34"/>
      <c r="K165" s="13"/>
      <c r="L165" s="61"/>
      <c r="M165" s="27">
        <f t="shared" si="49"/>
        <v>0</v>
      </c>
      <c r="N165" s="28">
        <f t="shared" si="50"/>
        <v>0</v>
      </c>
      <c r="O165" s="34">
        <f t="shared" si="51"/>
        <v>0</v>
      </c>
      <c r="P165" s="13">
        <f t="shared" si="52"/>
        <v>0</v>
      </c>
      <c r="Q165" s="61"/>
      <c r="R165" s="209">
        <f t="shared" si="53"/>
        <v>0</v>
      </c>
      <c r="S165" s="279">
        <f t="shared" si="54"/>
        <v>0</v>
      </c>
    </row>
    <row r="166" spans="1:19" hidden="1" outlineLevel="1">
      <c r="A166" s="57">
        <v>43256</v>
      </c>
      <c r="B166" s="58">
        <f t="shared" si="47"/>
        <v>6</v>
      </c>
      <c r="C166" s="27"/>
      <c r="D166" s="28"/>
      <c r="E166" s="34"/>
      <c r="F166" s="13"/>
      <c r="G166" s="61"/>
      <c r="H166" s="27"/>
      <c r="I166" s="28"/>
      <c r="J166" s="34"/>
      <c r="K166" s="13"/>
      <c r="L166" s="61"/>
      <c r="M166" s="27">
        <f t="shared" si="49"/>
        <v>0</v>
      </c>
      <c r="N166" s="28">
        <f t="shared" si="50"/>
        <v>0</v>
      </c>
      <c r="O166" s="34">
        <f t="shared" si="51"/>
        <v>0</v>
      </c>
      <c r="P166" s="13">
        <f t="shared" si="52"/>
        <v>0</v>
      </c>
      <c r="Q166" s="61"/>
      <c r="R166" s="209">
        <f t="shared" si="53"/>
        <v>0</v>
      </c>
      <c r="S166" s="279">
        <f t="shared" si="54"/>
        <v>0</v>
      </c>
    </row>
    <row r="167" spans="1:19" hidden="1" outlineLevel="1">
      <c r="A167" s="57">
        <v>43257</v>
      </c>
      <c r="B167" s="58">
        <f t="shared" si="47"/>
        <v>6</v>
      </c>
      <c r="C167" s="27"/>
      <c r="D167" s="28"/>
      <c r="E167" s="34"/>
      <c r="F167" s="13"/>
      <c r="G167" s="61"/>
      <c r="H167" s="27"/>
      <c r="I167" s="28"/>
      <c r="J167" s="34"/>
      <c r="K167" s="13"/>
      <c r="L167" s="61"/>
      <c r="M167" s="27">
        <f t="shared" si="49"/>
        <v>0</v>
      </c>
      <c r="N167" s="28">
        <f t="shared" si="50"/>
        <v>0</v>
      </c>
      <c r="O167" s="34">
        <f t="shared" si="51"/>
        <v>0</v>
      </c>
      <c r="P167" s="13">
        <f t="shared" si="52"/>
        <v>0</v>
      </c>
      <c r="Q167" s="61"/>
      <c r="R167" s="209">
        <f t="shared" si="53"/>
        <v>0</v>
      </c>
      <c r="S167" s="279">
        <f t="shared" si="54"/>
        <v>0</v>
      </c>
    </row>
    <row r="168" spans="1:19" hidden="1" outlineLevel="1">
      <c r="A168" s="57">
        <v>43258</v>
      </c>
      <c r="B168" s="58">
        <f t="shared" si="47"/>
        <v>6</v>
      </c>
      <c r="C168" s="27"/>
      <c r="D168" s="28"/>
      <c r="E168" s="34"/>
      <c r="F168" s="13"/>
      <c r="G168" s="61"/>
      <c r="H168" s="27"/>
      <c r="I168" s="28"/>
      <c r="J168" s="34"/>
      <c r="K168" s="13"/>
      <c r="L168" s="61"/>
      <c r="M168" s="27">
        <f t="shared" si="49"/>
        <v>0</v>
      </c>
      <c r="N168" s="28">
        <f t="shared" si="50"/>
        <v>0</v>
      </c>
      <c r="O168" s="34">
        <f t="shared" si="51"/>
        <v>0</v>
      </c>
      <c r="P168" s="13">
        <f t="shared" si="52"/>
        <v>0</v>
      </c>
      <c r="Q168" s="61"/>
      <c r="R168" s="209">
        <f t="shared" si="53"/>
        <v>0</v>
      </c>
      <c r="S168" s="279">
        <f t="shared" si="54"/>
        <v>0</v>
      </c>
    </row>
    <row r="169" spans="1:19" hidden="1" outlineLevel="1">
      <c r="A169" s="57">
        <v>43259</v>
      </c>
      <c r="B169" s="58">
        <f t="shared" si="47"/>
        <v>6</v>
      </c>
      <c r="C169" s="27"/>
      <c r="D169" s="28"/>
      <c r="E169" s="34"/>
      <c r="F169" s="13"/>
      <c r="G169" s="61"/>
      <c r="H169" s="27"/>
      <c r="I169" s="28"/>
      <c r="J169" s="34"/>
      <c r="K169" s="13"/>
      <c r="L169" s="61"/>
      <c r="M169" s="27">
        <f t="shared" si="49"/>
        <v>0</v>
      </c>
      <c r="N169" s="28">
        <f t="shared" si="50"/>
        <v>0</v>
      </c>
      <c r="O169" s="34">
        <f t="shared" si="51"/>
        <v>0</v>
      </c>
      <c r="P169" s="13">
        <f t="shared" si="52"/>
        <v>0</v>
      </c>
      <c r="Q169" s="61"/>
      <c r="R169" s="209">
        <f t="shared" si="53"/>
        <v>0</v>
      </c>
      <c r="S169" s="279">
        <f t="shared" si="54"/>
        <v>0</v>
      </c>
    </row>
    <row r="170" spans="1:19" hidden="1" outlineLevel="1">
      <c r="A170" s="57">
        <v>43260</v>
      </c>
      <c r="B170" s="58">
        <f t="shared" si="47"/>
        <v>6</v>
      </c>
      <c r="C170" s="27"/>
      <c r="D170" s="28"/>
      <c r="E170" s="34"/>
      <c r="F170" s="13"/>
      <c r="G170" s="61"/>
      <c r="H170" s="27"/>
      <c r="I170" s="28"/>
      <c r="J170" s="34"/>
      <c r="K170" s="13"/>
      <c r="L170" s="61"/>
      <c r="M170" s="27">
        <f t="shared" si="49"/>
        <v>0</v>
      </c>
      <c r="N170" s="28">
        <f t="shared" si="50"/>
        <v>0</v>
      </c>
      <c r="O170" s="34">
        <f t="shared" si="51"/>
        <v>0</v>
      </c>
      <c r="P170" s="13">
        <f t="shared" si="52"/>
        <v>0</v>
      </c>
      <c r="Q170" s="61"/>
      <c r="R170" s="209">
        <f t="shared" si="53"/>
        <v>0</v>
      </c>
      <c r="S170" s="279">
        <f t="shared" si="54"/>
        <v>0</v>
      </c>
    </row>
    <row r="171" spans="1:19" hidden="1" outlineLevel="1">
      <c r="A171" s="57">
        <v>43261</v>
      </c>
      <c r="B171" s="58">
        <f t="shared" si="47"/>
        <v>6</v>
      </c>
      <c r="C171" s="27"/>
      <c r="D171" s="28"/>
      <c r="E171" s="34"/>
      <c r="F171" s="13"/>
      <c r="G171" s="61"/>
      <c r="H171" s="27"/>
      <c r="I171" s="28"/>
      <c r="J171" s="34"/>
      <c r="K171" s="13"/>
      <c r="L171" s="61"/>
      <c r="M171" s="27">
        <f t="shared" si="49"/>
        <v>0</v>
      </c>
      <c r="N171" s="28">
        <f t="shared" si="50"/>
        <v>0</v>
      </c>
      <c r="O171" s="34">
        <f t="shared" si="51"/>
        <v>0</v>
      </c>
      <c r="P171" s="13">
        <f t="shared" si="52"/>
        <v>0</v>
      </c>
      <c r="Q171" s="61"/>
      <c r="R171" s="209">
        <f t="shared" si="53"/>
        <v>0</v>
      </c>
      <c r="S171" s="279">
        <f t="shared" si="54"/>
        <v>0</v>
      </c>
    </row>
    <row r="172" spans="1:19" hidden="1" outlineLevel="1">
      <c r="A172" s="57">
        <v>43262</v>
      </c>
      <c r="B172" s="58">
        <f t="shared" si="47"/>
        <v>6</v>
      </c>
      <c r="C172" s="27"/>
      <c r="D172" s="28"/>
      <c r="E172" s="34"/>
      <c r="F172" s="13"/>
      <c r="G172" s="61"/>
      <c r="H172" s="27"/>
      <c r="I172" s="28"/>
      <c r="J172" s="34"/>
      <c r="K172" s="13"/>
      <c r="L172" s="61"/>
      <c r="M172" s="27">
        <f t="shared" si="49"/>
        <v>0</v>
      </c>
      <c r="N172" s="28">
        <f t="shared" si="50"/>
        <v>0</v>
      </c>
      <c r="O172" s="34">
        <f t="shared" si="51"/>
        <v>0</v>
      </c>
      <c r="P172" s="13">
        <f t="shared" si="52"/>
        <v>0</v>
      </c>
      <c r="Q172" s="61"/>
      <c r="R172" s="209">
        <f t="shared" si="53"/>
        <v>0</v>
      </c>
      <c r="S172" s="279">
        <f t="shared" si="54"/>
        <v>0</v>
      </c>
    </row>
    <row r="173" spans="1:19" hidden="1" outlineLevel="1">
      <c r="A173" s="57">
        <v>43263</v>
      </c>
      <c r="B173" s="58">
        <f t="shared" si="47"/>
        <v>6</v>
      </c>
      <c r="C173" s="27"/>
      <c r="D173" s="28"/>
      <c r="E173" s="34"/>
      <c r="F173" s="13"/>
      <c r="G173" s="61"/>
      <c r="H173" s="27"/>
      <c r="I173" s="28"/>
      <c r="J173" s="34"/>
      <c r="K173" s="13"/>
      <c r="L173" s="61"/>
      <c r="M173" s="27">
        <f t="shared" si="49"/>
        <v>0</v>
      </c>
      <c r="N173" s="28">
        <f t="shared" si="50"/>
        <v>0</v>
      </c>
      <c r="O173" s="34">
        <f t="shared" si="51"/>
        <v>0</v>
      </c>
      <c r="P173" s="13">
        <f t="shared" si="52"/>
        <v>0</v>
      </c>
      <c r="Q173" s="61"/>
      <c r="R173" s="209">
        <f t="shared" si="53"/>
        <v>0</v>
      </c>
      <c r="S173" s="279">
        <f t="shared" si="54"/>
        <v>0</v>
      </c>
    </row>
    <row r="174" spans="1:19" hidden="1" outlineLevel="1">
      <c r="A174" s="57">
        <v>43264</v>
      </c>
      <c r="B174" s="58">
        <f t="shared" si="47"/>
        <v>6</v>
      </c>
      <c r="C174" s="27"/>
      <c r="D174" s="28"/>
      <c r="E174" s="34"/>
      <c r="F174" s="13"/>
      <c r="G174" s="61"/>
      <c r="H174" s="27"/>
      <c r="I174" s="28"/>
      <c r="J174" s="34"/>
      <c r="K174" s="13"/>
      <c r="L174" s="61"/>
      <c r="M174" s="27">
        <f t="shared" si="49"/>
        <v>0</v>
      </c>
      <c r="N174" s="28">
        <f t="shared" si="50"/>
        <v>0</v>
      </c>
      <c r="O174" s="34">
        <f t="shared" si="51"/>
        <v>0</v>
      </c>
      <c r="P174" s="13">
        <f t="shared" si="52"/>
        <v>0</v>
      </c>
      <c r="Q174" s="61"/>
      <c r="R174" s="209">
        <f t="shared" si="53"/>
        <v>0</v>
      </c>
      <c r="S174" s="279">
        <f t="shared" si="54"/>
        <v>0</v>
      </c>
    </row>
    <row r="175" spans="1:19" hidden="1" outlineLevel="1">
      <c r="A175" s="57">
        <v>43265</v>
      </c>
      <c r="B175" s="58">
        <f t="shared" si="47"/>
        <v>6</v>
      </c>
      <c r="C175" s="27"/>
      <c r="D175" s="28"/>
      <c r="E175" s="34"/>
      <c r="F175" s="13"/>
      <c r="G175" s="61"/>
      <c r="H175" s="27"/>
      <c r="I175" s="28"/>
      <c r="J175" s="34"/>
      <c r="K175" s="13"/>
      <c r="L175" s="61"/>
      <c r="M175" s="27">
        <f t="shared" si="49"/>
        <v>0</v>
      </c>
      <c r="N175" s="28">
        <f t="shared" si="50"/>
        <v>0</v>
      </c>
      <c r="O175" s="34">
        <f t="shared" si="51"/>
        <v>0</v>
      </c>
      <c r="P175" s="13">
        <f t="shared" si="52"/>
        <v>0</v>
      </c>
      <c r="Q175" s="61"/>
      <c r="R175" s="209">
        <f t="shared" si="53"/>
        <v>0</v>
      </c>
      <c r="S175" s="279">
        <f t="shared" si="54"/>
        <v>0</v>
      </c>
    </row>
    <row r="176" spans="1:19" hidden="1" outlineLevel="1">
      <c r="A176" s="57">
        <v>43266</v>
      </c>
      <c r="B176" s="58">
        <f t="shared" si="47"/>
        <v>6</v>
      </c>
      <c r="C176" s="27"/>
      <c r="D176" s="28"/>
      <c r="E176" s="34"/>
      <c r="F176" s="13"/>
      <c r="G176" s="61"/>
      <c r="H176" s="27"/>
      <c r="I176" s="28"/>
      <c r="J176" s="34"/>
      <c r="K176" s="13"/>
      <c r="L176" s="61"/>
      <c r="M176" s="27">
        <f t="shared" si="49"/>
        <v>0</v>
      </c>
      <c r="N176" s="28">
        <f t="shared" si="50"/>
        <v>0</v>
      </c>
      <c r="O176" s="34">
        <f t="shared" si="51"/>
        <v>0</v>
      </c>
      <c r="P176" s="13">
        <f t="shared" si="52"/>
        <v>0</v>
      </c>
      <c r="Q176" s="61"/>
      <c r="R176" s="209">
        <f t="shared" si="53"/>
        <v>0</v>
      </c>
      <c r="S176" s="279">
        <f t="shared" si="54"/>
        <v>0</v>
      </c>
    </row>
    <row r="177" spans="1:19" hidden="1" outlineLevel="1">
      <c r="A177" s="57">
        <v>43267</v>
      </c>
      <c r="B177" s="58">
        <f t="shared" si="47"/>
        <v>6</v>
      </c>
      <c r="C177" s="27"/>
      <c r="D177" s="28"/>
      <c r="E177" s="34"/>
      <c r="F177" s="13"/>
      <c r="G177" s="61"/>
      <c r="H177" s="27"/>
      <c r="I177" s="28"/>
      <c r="J177" s="34"/>
      <c r="K177" s="13"/>
      <c r="L177" s="61"/>
      <c r="M177" s="27">
        <f t="shared" si="49"/>
        <v>0</v>
      </c>
      <c r="N177" s="28">
        <f t="shared" si="50"/>
        <v>0</v>
      </c>
      <c r="O177" s="34">
        <f t="shared" si="51"/>
        <v>0</v>
      </c>
      <c r="P177" s="13">
        <f t="shared" si="52"/>
        <v>0</v>
      </c>
      <c r="Q177" s="61"/>
      <c r="R177" s="209">
        <f t="shared" si="53"/>
        <v>0</v>
      </c>
      <c r="S177" s="279">
        <f t="shared" si="54"/>
        <v>0</v>
      </c>
    </row>
    <row r="178" spans="1:19" hidden="1" outlineLevel="1">
      <c r="A178" s="57">
        <v>43268</v>
      </c>
      <c r="B178" s="58">
        <f t="shared" si="47"/>
        <v>6</v>
      </c>
      <c r="C178" s="27"/>
      <c r="D178" s="28"/>
      <c r="E178" s="34"/>
      <c r="F178" s="13"/>
      <c r="G178" s="61"/>
      <c r="H178" s="27"/>
      <c r="I178" s="28"/>
      <c r="J178" s="34"/>
      <c r="K178" s="13"/>
      <c r="L178" s="61"/>
      <c r="M178" s="27">
        <f t="shared" si="49"/>
        <v>0</v>
      </c>
      <c r="N178" s="28">
        <f t="shared" si="50"/>
        <v>0</v>
      </c>
      <c r="O178" s="34">
        <f t="shared" si="51"/>
        <v>0</v>
      </c>
      <c r="P178" s="13">
        <f t="shared" si="52"/>
        <v>0</v>
      </c>
      <c r="Q178" s="61"/>
      <c r="R178" s="209">
        <f t="shared" si="53"/>
        <v>0</v>
      </c>
      <c r="S178" s="279">
        <f t="shared" si="54"/>
        <v>0</v>
      </c>
    </row>
    <row r="179" spans="1:19" hidden="1" outlineLevel="1">
      <c r="A179" s="57">
        <v>43269</v>
      </c>
      <c r="B179" s="58">
        <f t="shared" si="47"/>
        <v>6</v>
      </c>
      <c r="C179" s="27"/>
      <c r="D179" s="28"/>
      <c r="E179" s="34"/>
      <c r="F179" s="13"/>
      <c r="G179" s="61"/>
      <c r="H179" s="27"/>
      <c r="I179" s="28"/>
      <c r="J179" s="34"/>
      <c r="K179" s="13"/>
      <c r="L179" s="61"/>
      <c r="M179" s="27">
        <f t="shared" si="49"/>
        <v>0</v>
      </c>
      <c r="N179" s="28">
        <f t="shared" si="50"/>
        <v>0</v>
      </c>
      <c r="O179" s="34">
        <f t="shared" si="51"/>
        <v>0</v>
      </c>
      <c r="P179" s="13">
        <f t="shared" si="52"/>
        <v>0</v>
      </c>
      <c r="Q179" s="61"/>
      <c r="R179" s="209">
        <f t="shared" si="53"/>
        <v>0</v>
      </c>
      <c r="S179" s="279">
        <f t="shared" si="54"/>
        <v>0</v>
      </c>
    </row>
    <row r="180" spans="1:19" hidden="1" outlineLevel="1">
      <c r="A180" s="57">
        <v>43270</v>
      </c>
      <c r="B180" s="58">
        <f t="shared" si="47"/>
        <v>6</v>
      </c>
      <c r="C180" s="27"/>
      <c r="D180" s="28"/>
      <c r="E180" s="34"/>
      <c r="F180" s="13"/>
      <c r="G180" s="61"/>
      <c r="H180" s="27"/>
      <c r="I180" s="28"/>
      <c r="J180" s="34"/>
      <c r="K180" s="13"/>
      <c r="L180" s="61"/>
      <c r="M180" s="27">
        <f t="shared" si="49"/>
        <v>0</v>
      </c>
      <c r="N180" s="28">
        <f t="shared" si="50"/>
        <v>0</v>
      </c>
      <c r="O180" s="34">
        <f t="shared" si="51"/>
        <v>0</v>
      </c>
      <c r="P180" s="13">
        <f t="shared" si="52"/>
        <v>0</v>
      </c>
      <c r="Q180" s="61"/>
      <c r="R180" s="209">
        <f t="shared" si="53"/>
        <v>0</v>
      </c>
      <c r="S180" s="279">
        <f t="shared" si="54"/>
        <v>0</v>
      </c>
    </row>
    <row r="181" spans="1:19" hidden="1" outlineLevel="1">
      <c r="A181" s="57">
        <v>43271</v>
      </c>
      <c r="B181" s="58">
        <f t="shared" si="47"/>
        <v>6</v>
      </c>
      <c r="C181" s="27"/>
      <c r="D181" s="28"/>
      <c r="E181" s="34"/>
      <c r="F181" s="13"/>
      <c r="G181" s="61"/>
      <c r="H181" s="27"/>
      <c r="I181" s="28"/>
      <c r="J181" s="34"/>
      <c r="K181" s="13"/>
      <c r="L181" s="61"/>
      <c r="M181" s="27">
        <f t="shared" si="49"/>
        <v>0</v>
      </c>
      <c r="N181" s="28">
        <f t="shared" si="50"/>
        <v>0</v>
      </c>
      <c r="O181" s="34">
        <f t="shared" si="51"/>
        <v>0</v>
      </c>
      <c r="P181" s="13">
        <f t="shared" si="52"/>
        <v>0</v>
      </c>
      <c r="Q181" s="61"/>
      <c r="R181" s="209">
        <f t="shared" si="53"/>
        <v>0</v>
      </c>
      <c r="S181" s="279">
        <f t="shared" si="54"/>
        <v>0</v>
      </c>
    </row>
    <row r="182" spans="1:19" hidden="1" outlineLevel="1">
      <c r="A182" s="57">
        <v>43272</v>
      </c>
      <c r="B182" s="58">
        <f t="shared" si="47"/>
        <v>6</v>
      </c>
      <c r="C182" s="27"/>
      <c r="D182" s="28"/>
      <c r="E182" s="34"/>
      <c r="F182" s="13"/>
      <c r="G182" s="61"/>
      <c r="H182" s="27"/>
      <c r="I182" s="28"/>
      <c r="J182" s="34"/>
      <c r="K182" s="13"/>
      <c r="L182" s="61"/>
      <c r="M182" s="27">
        <f t="shared" si="49"/>
        <v>0</v>
      </c>
      <c r="N182" s="28">
        <f t="shared" si="50"/>
        <v>0</v>
      </c>
      <c r="O182" s="34">
        <f t="shared" si="51"/>
        <v>0</v>
      </c>
      <c r="P182" s="13">
        <f t="shared" si="52"/>
        <v>0</v>
      </c>
      <c r="Q182" s="61"/>
      <c r="R182" s="209">
        <f t="shared" si="53"/>
        <v>0</v>
      </c>
      <c r="S182" s="279">
        <f t="shared" si="54"/>
        <v>0</v>
      </c>
    </row>
    <row r="183" spans="1:19" hidden="1" outlineLevel="1">
      <c r="A183" s="57">
        <v>43273</v>
      </c>
      <c r="B183" s="58">
        <f t="shared" si="47"/>
        <v>6</v>
      </c>
      <c r="C183" s="27"/>
      <c r="D183" s="28"/>
      <c r="E183" s="34"/>
      <c r="F183" s="13"/>
      <c r="G183" s="61"/>
      <c r="H183" s="27"/>
      <c r="I183" s="28"/>
      <c r="J183" s="34"/>
      <c r="K183" s="13"/>
      <c r="L183" s="61"/>
      <c r="M183" s="27">
        <f t="shared" si="49"/>
        <v>0</v>
      </c>
      <c r="N183" s="28">
        <f t="shared" si="50"/>
        <v>0</v>
      </c>
      <c r="O183" s="34">
        <f t="shared" si="51"/>
        <v>0</v>
      </c>
      <c r="P183" s="13">
        <f t="shared" si="52"/>
        <v>0</v>
      </c>
      <c r="Q183" s="61"/>
      <c r="R183" s="209">
        <f t="shared" si="53"/>
        <v>0</v>
      </c>
      <c r="S183" s="279">
        <f t="shared" si="54"/>
        <v>0</v>
      </c>
    </row>
    <row r="184" spans="1:19" hidden="1" outlineLevel="1">
      <c r="A184" s="57">
        <v>43274</v>
      </c>
      <c r="B184" s="58">
        <f t="shared" si="47"/>
        <v>6</v>
      </c>
      <c r="C184" s="27"/>
      <c r="D184" s="28"/>
      <c r="E184" s="34"/>
      <c r="F184" s="13"/>
      <c r="G184" s="61"/>
      <c r="H184" s="27"/>
      <c r="I184" s="28"/>
      <c r="J184" s="34"/>
      <c r="K184" s="13"/>
      <c r="L184" s="61"/>
      <c r="M184" s="27">
        <f t="shared" si="49"/>
        <v>0</v>
      </c>
      <c r="N184" s="28">
        <f t="shared" si="50"/>
        <v>0</v>
      </c>
      <c r="O184" s="34">
        <f t="shared" si="51"/>
        <v>0</v>
      </c>
      <c r="P184" s="13">
        <f t="shared" si="52"/>
        <v>0</v>
      </c>
      <c r="Q184" s="61"/>
      <c r="R184" s="209">
        <f t="shared" si="53"/>
        <v>0</v>
      </c>
      <c r="S184" s="279">
        <f t="shared" si="54"/>
        <v>0</v>
      </c>
    </row>
    <row r="185" spans="1:19" hidden="1" outlineLevel="1">
      <c r="A185" s="57">
        <v>43275</v>
      </c>
      <c r="B185" s="58">
        <f t="shared" si="47"/>
        <v>6</v>
      </c>
      <c r="C185" s="27"/>
      <c r="D185" s="28"/>
      <c r="E185" s="34"/>
      <c r="F185" s="13"/>
      <c r="G185" s="61"/>
      <c r="H185" s="27"/>
      <c r="I185" s="28"/>
      <c r="J185" s="34"/>
      <c r="K185" s="13"/>
      <c r="L185" s="61"/>
      <c r="M185" s="27">
        <f t="shared" si="49"/>
        <v>0</v>
      </c>
      <c r="N185" s="28">
        <f t="shared" si="50"/>
        <v>0</v>
      </c>
      <c r="O185" s="34">
        <f t="shared" si="51"/>
        <v>0</v>
      </c>
      <c r="P185" s="13">
        <f t="shared" si="52"/>
        <v>0</v>
      </c>
      <c r="Q185" s="61"/>
      <c r="R185" s="209">
        <f t="shared" si="53"/>
        <v>0</v>
      </c>
      <c r="S185" s="279">
        <f t="shared" si="54"/>
        <v>0</v>
      </c>
    </row>
    <row r="186" spans="1:19" hidden="1" outlineLevel="1">
      <c r="A186" s="57">
        <v>43276</v>
      </c>
      <c r="B186" s="58">
        <f t="shared" si="47"/>
        <v>6</v>
      </c>
      <c r="C186" s="27"/>
      <c r="D186" s="28"/>
      <c r="E186" s="34"/>
      <c r="F186" s="13"/>
      <c r="G186" s="61"/>
      <c r="H186" s="27"/>
      <c r="I186" s="28"/>
      <c r="J186" s="34"/>
      <c r="K186" s="13"/>
      <c r="L186" s="61"/>
      <c r="M186" s="27">
        <f t="shared" si="49"/>
        <v>0</v>
      </c>
      <c r="N186" s="28">
        <f t="shared" si="50"/>
        <v>0</v>
      </c>
      <c r="O186" s="34">
        <f t="shared" si="51"/>
        <v>0</v>
      </c>
      <c r="P186" s="13">
        <f t="shared" si="52"/>
        <v>0</v>
      </c>
      <c r="Q186" s="61"/>
      <c r="R186" s="209">
        <f t="shared" si="53"/>
        <v>0</v>
      </c>
      <c r="S186" s="279">
        <f t="shared" si="54"/>
        <v>0</v>
      </c>
    </row>
    <row r="187" spans="1:19" hidden="1" outlineLevel="1">
      <c r="A187" s="57">
        <v>43277</v>
      </c>
      <c r="B187" s="58">
        <f t="shared" si="47"/>
        <v>6</v>
      </c>
      <c r="C187" s="27"/>
      <c r="D187" s="28"/>
      <c r="E187" s="34"/>
      <c r="F187" s="13"/>
      <c r="G187" s="61"/>
      <c r="H187" s="27"/>
      <c r="I187" s="28"/>
      <c r="J187" s="34"/>
      <c r="K187" s="13"/>
      <c r="L187" s="61"/>
      <c r="M187" s="27">
        <f t="shared" si="49"/>
        <v>0</v>
      </c>
      <c r="N187" s="28">
        <f t="shared" si="50"/>
        <v>0</v>
      </c>
      <c r="O187" s="34">
        <f t="shared" si="51"/>
        <v>0</v>
      </c>
      <c r="P187" s="13">
        <f t="shared" si="52"/>
        <v>0</v>
      </c>
      <c r="Q187" s="61"/>
      <c r="R187" s="209">
        <f t="shared" si="53"/>
        <v>0</v>
      </c>
      <c r="S187" s="279">
        <f t="shared" si="54"/>
        <v>0</v>
      </c>
    </row>
    <row r="188" spans="1:19" hidden="1" outlineLevel="1">
      <c r="A188" s="57">
        <v>43278</v>
      </c>
      <c r="B188" s="58">
        <f t="shared" si="47"/>
        <v>6</v>
      </c>
      <c r="C188" s="27"/>
      <c r="D188" s="28"/>
      <c r="E188" s="34"/>
      <c r="F188" s="13"/>
      <c r="G188" s="61"/>
      <c r="H188" s="27"/>
      <c r="I188" s="28"/>
      <c r="J188" s="34"/>
      <c r="K188" s="13"/>
      <c r="L188" s="61"/>
      <c r="M188" s="27">
        <f t="shared" si="49"/>
        <v>0</v>
      </c>
      <c r="N188" s="28">
        <f t="shared" si="50"/>
        <v>0</v>
      </c>
      <c r="O188" s="34">
        <f t="shared" si="51"/>
        <v>0</v>
      </c>
      <c r="P188" s="13">
        <f t="shared" si="52"/>
        <v>0</v>
      </c>
      <c r="Q188" s="61"/>
      <c r="R188" s="209">
        <f t="shared" si="53"/>
        <v>0</v>
      </c>
      <c r="S188" s="279">
        <f t="shared" si="54"/>
        <v>0</v>
      </c>
    </row>
    <row r="189" spans="1:19" hidden="1" outlineLevel="1">
      <c r="A189" s="57">
        <v>43279</v>
      </c>
      <c r="B189" s="58">
        <f t="shared" si="47"/>
        <v>6</v>
      </c>
      <c r="C189" s="27"/>
      <c r="D189" s="28"/>
      <c r="E189" s="34"/>
      <c r="F189" s="13"/>
      <c r="G189" s="61"/>
      <c r="H189" s="27"/>
      <c r="I189" s="28"/>
      <c r="J189" s="34"/>
      <c r="K189" s="13"/>
      <c r="L189" s="61"/>
      <c r="M189" s="27">
        <f t="shared" si="49"/>
        <v>0</v>
      </c>
      <c r="N189" s="28">
        <f t="shared" si="50"/>
        <v>0</v>
      </c>
      <c r="O189" s="34">
        <f t="shared" si="51"/>
        <v>0</v>
      </c>
      <c r="P189" s="13">
        <f t="shared" si="52"/>
        <v>0</v>
      </c>
      <c r="Q189" s="61"/>
      <c r="R189" s="209">
        <f t="shared" si="53"/>
        <v>0</v>
      </c>
      <c r="S189" s="279">
        <f t="shared" si="54"/>
        <v>0</v>
      </c>
    </row>
    <row r="190" spans="1:19" hidden="1" outlineLevel="1">
      <c r="A190" s="57">
        <v>43280</v>
      </c>
      <c r="B190" s="58">
        <f t="shared" si="47"/>
        <v>6</v>
      </c>
      <c r="C190" s="27"/>
      <c r="D190" s="28"/>
      <c r="E190" s="34"/>
      <c r="F190" s="13"/>
      <c r="G190" s="61"/>
      <c r="H190" s="27"/>
      <c r="I190" s="28"/>
      <c r="J190" s="34"/>
      <c r="K190" s="13"/>
      <c r="L190" s="61"/>
      <c r="M190" s="27">
        <f t="shared" si="49"/>
        <v>0</v>
      </c>
      <c r="N190" s="28">
        <f t="shared" si="50"/>
        <v>0</v>
      </c>
      <c r="O190" s="34">
        <f t="shared" si="51"/>
        <v>0</v>
      </c>
      <c r="P190" s="13">
        <f t="shared" si="52"/>
        <v>0</v>
      </c>
      <c r="Q190" s="61"/>
      <c r="R190" s="209">
        <f t="shared" si="53"/>
        <v>0</v>
      </c>
      <c r="S190" s="279">
        <f t="shared" si="54"/>
        <v>0</v>
      </c>
    </row>
    <row r="191" spans="1:19" hidden="1" outlineLevel="1">
      <c r="A191" s="57">
        <v>43281</v>
      </c>
      <c r="B191" s="58">
        <f t="shared" si="47"/>
        <v>6</v>
      </c>
      <c r="C191" s="27"/>
      <c r="D191" s="28"/>
      <c r="E191" s="34"/>
      <c r="F191" s="13"/>
      <c r="G191" s="61"/>
      <c r="H191" s="27"/>
      <c r="I191" s="28"/>
      <c r="J191" s="34"/>
      <c r="K191" s="13"/>
      <c r="L191" s="61"/>
      <c r="M191" s="27">
        <f t="shared" si="49"/>
        <v>0</v>
      </c>
      <c r="N191" s="28">
        <f t="shared" si="50"/>
        <v>0</v>
      </c>
      <c r="O191" s="34">
        <f t="shared" si="51"/>
        <v>0</v>
      </c>
      <c r="P191" s="13">
        <f t="shared" si="52"/>
        <v>0</v>
      </c>
      <c r="Q191" s="61"/>
      <c r="R191" s="209">
        <f t="shared" si="53"/>
        <v>0</v>
      </c>
      <c r="S191" s="279">
        <f t="shared" si="54"/>
        <v>0</v>
      </c>
    </row>
    <row r="192" spans="1:19" collapsed="1">
      <c r="A192" s="64"/>
      <c r="B192" s="64" t="s">
        <v>19</v>
      </c>
      <c r="C192" s="65">
        <f t="shared" ref="C192:P192" si="55">SUBTOTAL(9,C193:C223)</f>
        <v>0</v>
      </c>
      <c r="D192" s="66">
        <f t="shared" si="55"/>
        <v>0</v>
      </c>
      <c r="E192" s="67">
        <f t="shared" si="55"/>
        <v>0</v>
      </c>
      <c r="F192" s="10">
        <f t="shared" si="55"/>
        <v>0</v>
      </c>
      <c r="G192" s="63"/>
      <c r="H192" s="65">
        <f t="shared" si="55"/>
        <v>0</v>
      </c>
      <c r="I192" s="66">
        <f t="shared" si="55"/>
        <v>0</v>
      </c>
      <c r="J192" s="67">
        <f t="shared" si="55"/>
        <v>0</v>
      </c>
      <c r="K192" s="10">
        <f t="shared" si="55"/>
        <v>0</v>
      </c>
      <c r="L192" s="63"/>
      <c r="M192" s="65">
        <f t="shared" si="55"/>
        <v>0</v>
      </c>
      <c r="N192" s="66">
        <f t="shared" si="55"/>
        <v>0</v>
      </c>
      <c r="O192" s="67">
        <f t="shared" si="55"/>
        <v>0</v>
      </c>
      <c r="P192" s="10">
        <f t="shared" si="55"/>
        <v>0</v>
      </c>
      <c r="Q192" s="63"/>
      <c r="R192" s="209">
        <f t="shared" si="53"/>
        <v>0</v>
      </c>
      <c r="S192" s="279">
        <f t="shared" si="54"/>
        <v>0</v>
      </c>
    </row>
    <row r="193" spans="1:19" hidden="1" outlineLevel="1">
      <c r="A193" s="70">
        <v>43282</v>
      </c>
      <c r="B193" s="71">
        <f t="shared" si="47"/>
        <v>7</v>
      </c>
      <c r="C193" s="27"/>
      <c r="D193" s="28"/>
      <c r="E193" s="34"/>
      <c r="F193" s="13"/>
      <c r="G193" s="61"/>
      <c r="H193" s="27"/>
      <c r="I193" s="28"/>
      <c r="J193" s="34"/>
      <c r="K193" s="13"/>
      <c r="L193" s="61"/>
      <c r="M193" s="27">
        <f t="shared" ref="M193:M223" si="56">C193-H193</f>
        <v>0</v>
      </c>
      <c r="N193" s="28">
        <f t="shared" ref="N193:N223" si="57">D193-I193</f>
        <v>0</v>
      </c>
      <c r="O193" s="34">
        <f t="shared" ref="O193:O223" si="58">E193-J193</f>
        <v>0</v>
      </c>
      <c r="P193" s="13">
        <f t="shared" ref="P193:P223" si="59">F193-K193</f>
        <v>0</v>
      </c>
      <c r="Q193" s="61"/>
      <c r="R193" s="209">
        <f t="shared" si="53"/>
        <v>0</v>
      </c>
      <c r="S193" s="279">
        <f t="shared" si="54"/>
        <v>0</v>
      </c>
    </row>
    <row r="194" spans="1:19" hidden="1" outlineLevel="1">
      <c r="A194" s="70">
        <v>43283</v>
      </c>
      <c r="B194" s="71">
        <f t="shared" si="47"/>
        <v>7</v>
      </c>
      <c r="C194" s="27"/>
      <c r="D194" s="28"/>
      <c r="E194" s="34"/>
      <c r="F194" s="13"/>
      <c r="G194" s="61"/>
      <c r="H194" s="27"/>
      <c r="I194" s="28"/>
      <c r="J194" s="34"/>
      <c r="K194" s="13"/>
      <c r="L194" s="61"/>
      <c r="M194" s="27">
        <f t="shared" si="56"/>
        <v>0</v>
      </c>
      <c r="N194" s="28">
        <f t="shared" si="57"/>
        <v>0</v>
      </c>
      <c r="O194" s="34">
        <f t="shared" si="58"/>
        <v>0</v>
      </c>
      <c r="P194" s="13">
        <f t="shared" si="59"/>
        <v>0</v>
      </c>
      <c r="Q194" s="61"/>
      <c r="R194" s="209">
        <f t="shared" si="53"/>
        <v>0</v>
      </c>
      <c r="S194" s="279">
        <f t="shared" si="54"/>
        <v>0</v>
      </c>
    </row>
    <row r="195" spans="1:19" hidden="1" outlineLevel="1">
      <c r="A195" s="70">
        <v>43284</v>
      </c>
      <c r="B195" s="71">
        <f t="shared" si="47"/>
        <v>7</v>
      </c>
      <c r="C195" s="27"/>
      <c r="D195" s="28"/>
      <c r="E195" s="34"/>
      <c r="F195" s="13"/>
      <c r="G195" s="61"/>
      <c r="H195" s="27"/>
      <c r="I195" s="28"/>
      <c r="J195" s="34"/>
      <c r="K195" s="13"/>
      <c r="L195" s="61"/>
      <c r="M195" s="27">
        <f t="shared" si="56"/>
        <v>0</v>
      </c>
      <c r="N195" s="28">
        <f t="shared" si="57"/>
        <v>0</v>
      </c>
      <c r="O195" s="34">
        <f t="shared" si="58"/>
        <v>0</v>
      </c>
      <c r="P195" s="13">
        <f t="shared" si="59"/>
        <v>0</v>
      </c>
      <c r="Q195" s="61"/>
      <c r="R195" s="209">
        <f t="shared" si="53"/>
        <v>0</v>
      </c>
      <c r="S195" s="279">
        <f t="shared" si="54"/>
        <v>0</v>
      </c>
    </row>
    <row r="196" spans="1:19" hidden="1" outlineLevel="1">
      <c r="A196" s="70">
        <v>43285</v>
      </c>
      <c r="B196" s="71">
        <f t="shared" si="47"/>
        <v>7</v>
      </c>
      <c r="C196" s="27"/>
      <c r="D196" s="28"/>
      <c r="E196" s="34"/>
      <c r="F196" s="13"/>
      <c r="G196" s="61"/>
      <c r="H196" s="27"/>
      <c r="I196" s="28"/>
      <c r="J196" s="34"/>
      <c r="K196" s="13"/>
      <c r="L196" s="61"/>
      <c r="M196" s="27">
        <f t="shared" si="56"/>
        <v>0</v>
      </c>
      <c r="N196" s="28">
        <f t="shared" si="57"/>
        <v>0</v>
      </c>
      <c r="O196" s="34">
        <f t="shared" si="58"/>
        <v>0</v>
      </c>
      <c r="P196" s="13">
        <f t="shared" si="59"/>
        <v>0</v>
      </c>
      <c r="Q196" s="61"/>
      <c r="R196" s="209">
        <f t="shared" si="53"/>
        <v>0</v>
      </c>
      <c r="S196" s="279">
        <f t="shared" si="54"/>
        <v>0</v>
      </c>
    </row>
    <row r="197" spans="1:19" hidden="1" outlineLevel="1">
      <c r="A197" s="70">
        <v>43286</v>
      </c>
      <c r="B197" s="71">
        <f t="shared" si="47"/>
        <v>7</v>
      </c>
      <c r="C197" s="27"/>
      <c r="D197" s="28"/>
      <c r="E197" s="34"/>
      <c r="F197" s="13"/>
      <c r="G197" s="61"/>
      <c r="H197" s="27"/>
      <c r="I197" s="28"/>
      <c r="J197" s="34"/>
      <c r="K197" s="13"/>
      <c r="L197" s="61"/>
      <c r="M197" s="27">
        <f t="shared" si="56"/>
        <v>0</v>
      </c>
      <c r="N197" s="28">
        <f t="shared" si="57"/>
        <v>0</v>
      </c>
      <c r="O197" s="34">
        <f t="shared" si="58"/>
        <v>0</v>
      </c>
      <c r="P197" s="13">
        <f t="shared" si="59"/>
        <v>0</v>
      </c>
      <c r="Q197" s="61"/>
      <c r="R197" s="209">
        <f t="shared" si="53"/>
        <v>0</v>
      </c>
      <c r="S197" s="279">
        <f t="shared" si="54"/>
        <v>0</v>
      </c>
    </row>
    <row r="198" spans="1:19" hidden="1" outlineLevel="1">
      <c r="A198" s="70">
        <v>43287</v>
      </c>
      <c r="B198" s="71">
        <f t="shared" si="47"/>
        <v>7</v>
      </c>
      <c r="C198" s="27"/>
      <c r="D198" s="28"/>
      <c r="E198" s="34"/>
      <c r="F198" s="13"/>
      <c r="G198" s="61"/>
      <c r="H198" s="27"/>
      <c r="I198" s="28"/>
      <c r="J198" s="34"/>
      <c r="K198" s="13"/>
      <c r="L198" s="61"/>
      <c r="M198" s="27">
        <f t="shared" si="56"/>
        <v>0</v>
      </c>
      <c r="N198" s="28">
        <f t="shared" si="57"/>
        <v>0</v>
      </c>
      <c r="O198" s="34">
        <f t="shared" si="58"/>
        <v>0</v>
      </c>
      <c r="P198" s="13">
        <f t="shared" si="59"/>
        <v>0</v>
      </c>
      <c r="Q198" s="61"/>
      <c r="R198" s="209">
        <f t="shared" si="53"/>
        <v>0</v>
      </c>
      <c r="S198" s="279">
        <f t="shared" si="54"/>
        <v>0</v>
      </c>
    </row>
    <row r="199" spans="1:19" hidden="1" outlineLevel="1">
      <c r="A199" s="70">
        <v>43288</v>
      </c>
      <c r="B199" s="71">
        <f t="shared" si="47"/>
        <v>7</v>
      </c>
      <c r="C199" s="27"/>
      <c r="D199" s="28"/>
      <c r="E199" s="34"/>
      <c r="F199" s="13"/>
      <c r="G199" s="61"/>
      <c r="H199" s="27"/>
      <c r="I199" s="28"/>
      <c r="J199" s="34"/>
      <c r="K199" s="13"/>
      <c r="L199" s="61"/>
      <c r="M199" s="27">
        <f t="shared" si="56"/>
        <v>0</v>
      </c>
      <c r="N199" s="28">
        <f t="shared" si="57"/>
        <v>0</v>
      </c>
      <c r="O199" s="34">
        <f t="shared" si="58"/>
        <v>0</v>
      </c>
      <c r="P199" s="13">
        <f t="shared" si="59"/>
        <v>0</v>
      </c>
      <c r="Q199" s="61"/>
      <c r="R199" s="209">
        <f t="shared" si="53"/>
        <v>0</v>
      </c>
      <c r="S199" s="279">
        <f t="shared" si="54"/>
        <v>0</v>
      </c>
    </row>
    <row r="200" spans="1:19" hidden="1" outlineLevel="1">
      <c r="A200" s="70">
        <v>43289</v>
      </c>
      <c r="B200" s="71">
        <f t="shared" si="47"/>
        <v>7</v>
      </c>
      <c r="C200" s="27"/>
      <c r="D200" s="28"/>
      <c r="E200" s="34"/>
      <c r="F200" s="13"/>
      <c r="G200" s="61"/>
      <c r="H200" s="27"/>
      <c r="I200" s="28"/>
      <c r="J200" s="34"/>
      <c r="K200" s="13"/>
      <c r="L200" s="61"/>
      <c r="M200" s="27">
        <f t="shared" si="56"/>
        <v>0</v>
      </c>
      <c r="N200" s="28">
        <f t="shared" si="57"/>
        <v>0</v>
      </c>
      <c r="O200" s="34">
        <f t="shared" si="58"/>
        <v>0</v>
      </c>
      <c r="P200" s="13">
        <f t="shared" si="59"/>
        <v>0</v>
      </c>
      <c r="Q200" s="61"/>
      <c r="R200" s="209">
        <f t="shared" si="53"/>
        <v>0</v>
      </c>
      <c r="S200" s="279">
        <f t="shared" si="54"/>
        <v>0</v>
      </c>
    </row>
    <row r="201" spans="1:19" hidden="1" outlineLevel="1">
      <c r="A201" s="70">
        <v>43290</v>
      </c>
      <c r="B201" s="71">
        <f t="shared" si="47"/>
        <v>7</v>
      </c>
      <c r="C201" s="27"/>
      <c r="D201" s="28"/>
      <c r="E201" s="34"/>
      <c r="F201" s="13"/>
      <c r="G201" s="61"/>
      <c r="H201" s="27"/>
      <c r="I201" s="28"/>
      <c r="J201" s="34"/>
      <c r="K201" s="13"/>
      <c r="L201" s="61"/>
      <c r="M201" s="27">
        <f t="shared" si="56"/>
        <v>0</v>
      </c>
      <c r="N201" s="28">
        <f t="shared" si="57"/>
        <v>0</v>
      </c>
      <c r="O201" s="34">
        <f t="shared" si="58"/>
        <v>0</v>
      </c>
      <c r="P201" s="13">
        <f t="shared" si="59"/>
        <v>0</v>
      </c>
      <c r="Q201" s="61"/>
      <c r="R201" s="209">
        <f t="shared" si="53"/>
        <v>0</v>
      </c>
      <c r="S201" s="279">
        <f t="shared" si="54"/>
        <v>0</v>
      </c>
    </row>
    <row r="202" spans="1:19" hidden="1" outlineLevel="1">
      <c r="A202" s="70">
        <v>43291</v>
      </c>
      <c r="B202" s="71">
        <f t="shared" si="47"/>
        <v>7</v>
      </c>
      <c r="C202" s="27"/>
      <c r="D202" s="28"/>
      <c r="E202" s="34"/>
      <c r="F202" s="13"/>
      <c r="G202" s="61"/>
      <c r="H202" s="27"/>
      <c r="I202" s="28"/>
      <c r="J202" s="34"/>
      <c r="K202" s="13"/>
      <c r="L202" s="61"/>
      <c r="M202" s="27">
        <f t="shared" si="56"/>
        <v>0</v>
      </c>
      <c r="N202" s="28">
        <f t="shared" si="57"/>
        <v>0</v>
      </c>
      <c r="O202" s="34">
        <f t="shared" si="58"/>
        <v>0</v>
      </c>
      <c r="P202" s="13">
        <f t="shared" si="59"/>
        <v>0</v>
      </c>
      <c r="Q202" s="61"/>
      <c r="R202" s="209">
        <f t="shared" si="53"/>
        <v>0</v>
      </c>
      <c r="S202" s="279">
        <f t="shared" si="54"/>
        <v>0</v>
      </c>
    </row>
    <row r="203" spans="1:19" hidden="1" outlineLevel="1">
      <c r="A203" s="70">
        <v>43292</v>
      </c>
      <c r="B203" s="71">
        <f t="shared" si="47"/>
        <v>7</v>
      </c>
      <c r="C203" s="27"/>
      <c r="D203" s="28"/>
      <c r="E203" s="34"/>
      <c r="F203" s="13"/>
      <c r="G203" s="61"/>
      <c r="H203" s="27"/>
      <c r="I203" s="28"/>
      <c r="J203" s="34"/>
      <c r="K203" s="13"/>
      <c r="L203" s="61"/>
      <c r="M203" s="27">
        <f t="shared" si="56"/>
        <v>0</v>
      </c>
      <c r="N203" s="28">
        <f t="shared" si="57"/>
        <v>0</v>
      </c>
      <c r="O203" s="34">
        <f t="shared" si="58"/>
        <v>0</v>
      </c>
      <c r="P203" s="13">
        <f t="shared" si="59"/>
        <v>0</v>
      </c>
      <c r="Q203" s="61"/>
      <c r="R203" s="209">
        <f t="shared" si="53"/>
        <v>0</v>
      </c>
      <c r="S203" s="279">
        <f t="shared" si="54"/>
        <v>0</v>
      </c>
    </row>
    <row r="204" spans="1:19" hidden="1" outlineLevel="1">
      <c r="A204" s="70">
        <v>43293</v>
      </c>
      <c r="B204" s="71">
        <f t="shared" si="47"/>
        <v>7</v>
      </c>
      <c r="C204" s="27"/>
      <c r="D204" s="28"/>
      <c r="E204" s="34"/>
      <c r="F204" s="13"/>
      <c r="G204" s="61"/>
      <c r="H204" s="27"/>
      <c r="I204" s="28"/>
      <c r="J204" s="34"/>
      <c r="K204" s="13"/>
      <c r="L204" s="61"/>
      <c r="M204" s="27">
        <f t="shared" si="56"/>
        <v>0</v>
      </c>
      <c r="N204" s="28">
        <f t="shared" si="57"/>
        <v>0</v>
      </c>
      <c r="O204" s="34">
        <f t="shared" si="58"/>
        <v>0</v>
      </c>
      <c r="P204" s="13">
        <f t="shared" si="59"/>
        <v>0</v>
      </c>
      <c r="Q204" s="61"/>
      <c r="R204" s="209">
        <f t="shared" si="53"/>
        <v>0</v>
      </c>
      <c r="S204" s="279">
        <f t="shared" si="54"/>
        <v>0</v>
      </c>
    </row>
    <row r="205" spans="1:19" hidden="1" outlineLevel="1">
      <c r="A205" s="70">
        <v>43294</v>
      </c>
      <c r="B205" s="71">
        <f t="shared" si="47"/>
        <v>7</v>
      </c>
      <c r="C205" s="27"/>
      <c r="D205" s="28"/>
      <c r="E205" s="34"/>
      <c r="F205" s="13"/>
      <c r="G205" s="61"/>
      <c r="H205" s="27"/>
      <c r="I205" s="28"/>
      <c r="J205" s="34"/>
      <c r="K205" s="13"/>
      <c r="L205" s="61"/>
      <c r="M205" s="27">
        <f t="shared" si="56"/>
        <v>0</v>
      </c>
      <c r="N205" s="28">
        <f t="shared" si="57"/>
        <v>0</v>
      </c>
      <c r="O205" s="34">
        <f t="shared" si="58"/>
        <v>0</v>
      </c>
      <c r="P205" s="13">
        <f t="shared" si="59"/>
        <v>0</v>
      </c>
      <c r="Q205" s="61"/>
      <c r="R205" s="209">
        <f t="shared" si="53"/>
        <v>0</v>
      </c>
      <c r="S205" s="279">
        <f t="shared" si="54"/>
        <v>0</v>
      </c>
    </row>
    <row r="206" spans="1:19" hidden="1" outlineLevel="1">
      <c r="A206" s="70">
        <v>43295</v>
      </c>
      <c r="B206" s="71">
        <f t="shared" si="47"/>
        <v>7</v>
      </c>
      <c r="C206" s="27"/>
      <c r="D206" s="28"/>
      <c r="E206" s="34"/>
      <c r="F206" s="13"/>
      <c r="G206" s="61"/>
      <c r="H206" s="27"/>
      <c r="I206" s="28"/>
      <c r="J206" s="34"/>
      <c r="K206" s="13"/>
      <c r="L206" s="61"/>
      <c r="M206" s="27">
        <f t="shared" si="56"/>
        <v>0</v>
      </c>
      <c r="N206" s="28">
        <f t="shared" si="57"/>
        <v>0</v>
      </c>
      <c r="O206" s="34">
        <f t="shared" si="58"/>
        <v>0</v>
      </c>
      <c r="P206" s="13">
        <f t="shared" si="59"/>
        <v>0</v>
      </c>
      <c r="Q206" s="61"/>
      <c r="R206" s="209">
        <f t="shared" si="53"/>
        <v>0</v>
      </c>
      <c r="S206" s="279">
        <f t="shared" si="54"/>
        <v>0</v>
      </c>
    </row>
    <row r="207" spans="1:19" hidden="1" outlineLevel="1">
      <c r="A207" s="70">
        <v>43296</v>
      </c>
      <c r="B207" s="71">
        <f t="shared" si="47"/>
        <v>7</v>
      </c>
      <c r="C207" s="27"/>
      <c r="D207" s="28"/>
      <c r="E207" s="34"/>
      <c r="F207" s="13"/>
      <c r="G207" s="61"/>
      <c r="H207" s="27"/>
      <c r="I207" s="28"/>
      <c r="J207" s="34"/>
      <c r="K207" s="13"/>
      <c r="L207" s="61"/>
      <c r="M207" s="27">
        <f t="shared" si="56"/>
        <v>0</v>
      </c>
      <c r="N207" s="28">
        <f t="shared" si="57"/>
        <v>0</v>
      </c>
      <c r="O207" s="34">
        <f t="shared" si="58"/>
        <v>0</v>
      </c>
      <c r="P207" s="13">
        <f t="shared" si="59"/>
        <v>0</v>
      </c>
      <c r="Q207" s="61"/>
      <c r="R207" s="209">
        <f t="shared" si="53"/>
        <v>0</v>
      </c>
      <c r="S207" s="279">
        <f t="shared" si="54"/>
        <v>0</v>
      </c>
    </row>
    <row r="208" spans="1:19" hidden="1" outlineLevel="1">
      <c r="A208" s="70">
        <v>43297</v>
      </c>
      <c r="B208" s="71">
        <f t="shared" si="47"/>
        <v>7</v>
      </c>
      <c r="C208" s="27"/>
      <c r="D208" s="28"/>
      <c r="E208" s="34"/>
      <c r="F208" s="13"/>
      <c r="G208" s="61"/>
      <c r="H208" s="27"/>
      <c r="I208" s="28"/>
      <c r="J208" s="34"/>
      <c r="K208" s="13"/>
      <c r="L208" s="61"/>
      <c r="M208" s="27">
        <f t="shared" si="56"/>
        <v>0</v>
      </c>
      <c r="N208" s="28">
        <f t="shared" si="57"/>
        <v>0</v>
      </c>
      <c r="O208" s="34">
        <f t="shared" si="58"/>
        <v>0</v>
      </c>
      <c r="P208" s="13">
        <f t="shared" si="59"/>
        <v>0</v>
      </c>
      <c r="Q208" s="61"/>
      <c r="R208" s="209">
        <f t="shared" si="53"/>
        <v>0</v>
      </c>
      <c r="S208" s="279">
        <f t="shared" si="54"/>
        <v>0</v>
      </c>
    </row>
    <row r="209" spans="1:19" hidden="1" outlineLevel="1">
      <c r="A209" s="70">
        <v>43298</v>
      </c>
      <c r="B209" s="71">
        <f t="shared" si="47"/>
        <v>7</v>
      </c>
      <c r="C209" s="27"/>
      <c r="D209" s="28"/>
      <c r="E209" s="34"/>
      <c r="F209" s="13"/>
      <c r="G209" s="61"/>
      <c r="H209" s="27"/>
      <c r="I209" s="28"/>
      <c r="J209" s="34"/>
      <c r="K209" s="13"/>
      <c r="L209" s="61"/>
      <c r="M209" s="27">
        <f t="shared" si="56"/>
        <v>0</v>
      </c>
      <c r="N209" s="28">
        <f t="shared" si="57"/>
        <v>0</v>
      </c>
      <c r="O209" s="34">
        <f t="shared" si="58"/>
        <v>0</v>
      </c>
      <c r="P209" s="13">
        <f t="shared" si="59"/>
        <v>0</v>
      </c>
      <c r="Q209" s="61"/>
      <c r="R209" s="209">
        <f t="shared" si="53"/>
        <v>0</v>
      </c>
      <c r="S209" s="279">
        <f t="shared" si="54"/>
        <v>0</v>
      </c>
    </row>
    <row r="210" spans="1:19" hidden="1" outlineLevel="1">
      <c r="A210" s="70">
        <v>43299</v>
      </c>
      <c r="B210" s="71">
        <f t="shared" si="47"/>
        <v>7</v>
      </c>
      <c r="C210" s="27"/>
      <c r="D210" s="28"/>
      <c r="E210" s="34"/>
      <c r="F210" s="13"/>
      <c r="G210" s="61"/>
      <c r="H210" s="27"/>
      <c r="I210" s="28"/>
      <c r="J210" s="34"/>
      <c r="K210" s="13"/>
      <c r="L210" s="61"/>
      <c r="M210" s="27">
        <f t="shared" si="56"/>
        <v>0</v>
      </c>
      <c r="N210" s="28">
        <f t="shared" si="57"/>
        <v>0</v>
      </c>
      <c r="O210" s="34">
        <f t="shared" si="58"/>
        <v>0</v>
      </c>
      <c r="P210" s="13">
        <f t="shared" si="59"/>
        <v>0</v>
      </c>
      <c r="Q210" s="61"/>
      <c r="R210" s="209">
        <f t="shared" si="53"/>
        <v>0</v>
      </c>
      <c r="S210" s="279">
        <f t="shared" si="54"/>
        <v>0</v>
      </c>
    </row>
    <row r="211" spans="1:19" hidden="1" outlineLevel="1">
      <c r="A211" s="70">
        <v>43300</v>
      </c>
      <c r="B211" s="71">
        <f t="shared" si="47"/>
        <v>7</v>
      </c>
      <c r="C211" s="27"/>
      <c r="D211" s="28"/>
      <c r="E211" s="34"/>
      <c r="F211" s="13"/>
      <c r="G211" s="61"/>
      <c r="H211" s="27"/>
      <c r="I211" s="28"/>
      <c r="J211" s="34"/>
      <c r="K211" s="13"/>
      <c r="L211" s="61"/>
      <c r="M211" s="27">
        <f t="shared" si="56"/>
        <v>0</v>
      </c>
      <c r="N211" s="28">
        <f t="shared" si="57"/>
        <v>0</v>
      </c>
      <c r="O211" s="34">
        <f t="shared" si="58"/>
        <v>0</v>
      </c>
      <c r="P211" s="13">
        <f t="shared" si="59"/>
        <v>0</v>
      </c>
      <c r="Q211" s="61"/>
      <c r="R211" s="209">
        <f t="shared" si="53"/>
        <v>0</v>
      </c>
      <c r="S211" s="279">
        <f t="shared" si="54"/>
        <v>0</v>
      </c>
    </row>
    <row r="212" spans="1:19" hidden="1" outlineLevel="1">
      <c r="A212" s="70">
        <v>43301</v>
      </c>
      <c r="B212" s="71">
        <f t="shared" si="47"/>
        <v>7</v>
      </c>
      <c r="C212" s="27"/>
      <c r="D212" s="28"/>
      <c r="E212" s="34"/>
      <c r="F212" s="13"/>
      <c r="G212" s="61"/>
      <c r="H212" s="27"/>
      <c r="I212" s="28"/>
      <c r="J212" s="34"/>
      <c r="K212" s="13"/>
      <c r="L212" s="61"/>
      <c r="M212" s="27">
        <f t="shared" si="56"/>
        <v>0</v>
      </c>
      <c r="N212" s="28">
        <f t="shared" si="57"/>
        <v>0</v>
      </c>
      <c r="O212" s="34">
        <f t="shared" si="58"/>
        <v>0</v>
      </c>
      <c r="P212" s="13">
        <f t="shared" si="59"/>
        <v>0</v>
      </c>
      <c r="Q212" s="61"/>
      <c r="R212" s="209">
        <f t="shared" si="53"/>
        <v>0</v>
      </c>
      <c r="S212" s="279">
        <f t="shared" si="54"/>
        <v>0</v>
      </c>
    </row>
    <row r="213" spans="1:19" hidden="1" outlineLevel="1">
      <c r="A213" s="70">
        <v>43302</v>
      </c>
      <c r="B213" s="71">
        <f t="shared" si="47"/>
        <v>7</v>
      </c>
      <c r="C213" s="27"/>
      <c r="D213" s="28"/>
      <c r="E213" s="34"/>
      <c r="F213" s="13"/>
      <c r="G213" s="61"/>
      <c r="H213" s="27"/>
      <c r="I213" s="28"/>
      <c r="J213" s="34"/>
      <c r="K213" s="13"/>
      <c r="L213" s="61"/>
      <c r="M213" s="27">
        <f t="shared" si="56"/>
        <v>0</v>
      </c>
      <c r="N213" s="28">
        <f t="shared" si="57"/>
        <v>0</v>
      </c>
      <c r="O213" s="34">
        <f t="shared" si="58"/>
        <v>0</v>
      </c>
      <c r="P213" s="13">
        <f t="shared" si="59"/>
        <v>0</v>
      </c>
      <c r="Q213" s="61"/>
      <c r="R213" s="209">
        <f t="shared" si="53"/>
        <v>0</v>
      </c>
      <c r="S213" s="279">
        <f t="shared" si="54"/>
        <v>0</v>
      </c>
    </row>
    <row r="214" spans="1:19" hidden="1" outlineLevel="1">
      <c r="A214" s="70">
        <v>43303</v>
      </c>
      <c r="B214" s="71">
        <f t="shared" si="47"/>
        <v>7</v>
      </c>
      <c r="C214" s="27"/>
      <c r="D214" s="28"/>
      <c r="E214" s="34"/>
      <c r="F214" s="13"/>
      <c r="G214" s="61"/>
      <c r="H214" s="27"/>
      <c r="I214" s="28"/>
      <c r="J214" s="34"/>
      <c r="K214" s="13"/>
      <c r="L214" s="61"/>
      <c r="M214" s="27">
        <f t="shared" si="56"/>
        <v>0</v>
      </c>
      <c r="N214" s="28">
        <f t="shared" si="57"/>
        <v>0</v>
      </c>
      <c r="O214" s="34">
        <f t="shared" si="58"/>
        <v>0</v>
      </c>
      <c r="P214" s="13">
        <f t="shared" si="59"/>
        <v>0</v>
      </c>
      <c r="Q214" s="61"/>
      <c r="R214" s="209">
        <f t="shared" si="53"/>
        <v>0</v>
      </c>
      <c r="S214" s="279">
        <f t="shared" si="54"/>
        <v>0</v>
      </c>
    </row>
    <row r="215" spans="1:19" hidden="1" outlineLevel="1">
      <c r="A215" s="70">
        <v>43304</v>
      </c>
      <c r="B215" s="71">
        <f t="shared" si="47"/>
        <v>7</v>
      </c>
      <c r="C215" s="27"/>
      <c r="D215" s="28"/>
      <c r="E215" s="34"/>
      <c r="F215" s="13"/>
      <c r="G215" s="61"/>
      <c r="H215" s="27"/>
      <c r="I215" s="28"/>
      <c r="J215" s="34"/>
      <c r="K215" s="13"/>
      <c r="L215" s="61"/>
      <c r="M215" s="27">
        <f t="shared" si="56"/>
        <v>0</v>
      </c>
      <c r="N215" s="28">
        <f t="shared" si="57"/>
        <v>0</v>
      </c>
      <c r="O215" s="34">
        <f t="shared" si="58"/>
        <v>0</v>
      </c>
      <c r="P215" s="13">
        <f t="shared" si="59"/>
        <v>0</v>
      </c>
      <c r="Q215" s="61"/>
      <c r="R215" s="209">
        <f t="shared" si="53"/>
        <v>0</v>
      </c>
      <c r="S215" s="279">
        <f t="shared" si="54"/>
        <v>0</v>
      </c>
    </row>
    <row r="216" spans="1:19" hidden="1" outlineLevel="1">
      <c r="A216" s="70">
        <v>43305</v>
      </c>
      <c r="B216" s="71">
        <f t="shared" si="47"/>
        <v>7</v>
      </c>
      <c r="C216" s="27"/>
      <c r="D216" s="28"/>
      <c r="E216" s="34"/>
      <c r="F216" s="13"/>
      <c r="G216" s="61"/>
      <c r="H216" s="27"/>
      <c r="I216" s="28"/>
      <c r="J216" s="34"/>
      <c r="K216" s="13"/>
      <c r="L216" s="61"/>
      <c r="M216" s="27">
        <f t="shared" si="56"/>
        <v>0</v>
      </c>
      <c r="N216" s="28">
        <f t="shared" si="57"/>
        <v>0</v>
      </c>
      <c r="O216" s="34">
        <f t="shared" si="58"/>
        <v>0</v>
      </c>
      <c r="P216" s="13">
        <f t="shared" si="59"/>
        <v>0</v>
      </c>
      <c r="Q216" s="61"/>
      <c r="R216" s="209">
        <f t="shared" si="53"/>
        <v>0</v>
      </c>
      <c r="S216" s="279">
        <f t="shared" si="54"/>
        <v>0</v>
      </c>
    </row>
    <row r="217" spans="1:19" hidden="1" outlineLevel="1">
      <c r="A217" s="70">
        <v>43306</v>
      </c>
      <c r="B217" s="71">
        <f t="shared" si="47"/>
        <v>7</v>
      </c>
      <c r="C217" s="27"/>
      <c r="D217" s="28"/>
      <c r="E217" s="34"/>
      <c r="F217" s="13"/>
      <c r="G217" s="61"/>
      <c r="H217" s="27"/>
      <c r="I217" s="28"/>
      <c r="J217" s="34"/>
      <c r="K217" s="13"/>
      <c r="L217" s="61"/>
      <c r="M217" s="27">
        <f t="shared" si="56"/>
        <v>0</v>
      </c>
      <c r="N217" s="28">
        <f t="shared" si="57"/>
        <v>0</v>
      </c>
      <c r="O217" s="34">
        <f t="shared" si="58"/>
        <v>0</v>
      </c>
      <c r="P217" s="13">
        <f t="shared" si="59"/>
        <v>0</v>
      </c>
      <c r="Q217" s="61"/>
      <c r="R217" s="209">
        <f t="shared" si="53"/>
        <v>0</v>
      </c>
      <c r="S217" s="279">
        <f t="shared" si="54"/>
        <v>0</v>
      </c>
    </row>
    <row r="218" spans="1:19" hidden="1" outlineLevel="1">
      <c r="A218" s="70">
        <v>43307</v>
      </c>
      <c r="B218" s="71">
        <f t="shared" si="47"/>
        <v>7</v>
      </c>
      <c r="C218" s="27"/>
      <c r="D218" s="28"/>
      <c r="E218" s="34"/>
      <c r="F218" s="13"/>
      <c r="G218" s="61"/>
      <c r="H218" s="27"/>
      <c r="I218" s="28"/>
      <c r="J218" s="34"/>
      <c r="K218" s="13"/>
      <c r="L218" s="61"/>
      <c r="M218" s="27">
        <f t="shared" si="56"/>
        <v>0</v>
      </c>
      <c r="N218" s="28">
        <f t="shared" si="57"/>
        <v>0</v>
      </c>
      <c r="O218" s="34">
        <f t="shared" si="58"/>
        <v>0</v>
      </c>
      <c r="P218" s="13">
        <f t="shared" si="59"/>
        <v>0</v>
      </c>
      <c r="Q218" s="61"/>
      <c r="R218" s="209">
        <f t="shared" si="53"/>
        <v>0</v>
      </c>
      <c r="S218" s="279">
        <f t="shared" si="54"/>
        <v>0</v>
      </c>
    </row>
    <row r="219" spans="1:19" hidden="1" outlineLevel="1">
      <c r="A219" s="70">
        <v>43308</v>
      </c>
      <c r="B219" s="71">
        <f t="shared" si="47"/>
        <v>7</v>
      </c>
      <c r="C219" s="27"/>
      <c r="D219" s="28"/>
      <c r="E219" s="34"/>
      <c r="F219" s="13"/>
      <c r="G219" s="61"/>
      <c r="H219" s="27"/>
      <c r="I219" s="28"/>
      <c r="J219" s="34"/>
      <c r="K219" s="13"/>
      <c r="L219" s="61"/>
      <c r="M219" s="27">
        <f t="shared" si="56"/>
        <v>0</v>
      </c>
      <c r="N219" s="28">
        <f t="shared" si="57"/>
        <v>0</v>
      </c>
      <c r="O219" s="34">
        <f t="shared" si="58"/>
        <v>0</v>
      </c>
      <c r="P219" s="13">
        <f t="shared" si="59"/>
        <v>0</v>
      </c>
      <c r="Q219" s="61"/>
      <c r="R219" s="209">
        <f t="shared" si="53"/>
        <v>0</v>
      </c>
      <c r="S219" s="279">
        <f t="shared" si="54"/>
        <v>0</v>
      </c>
    </row>
    <row r="220" spans="1:19" hidden="1" outlineLevel="1">
      <c r="A220" s="70">
        <v>43309</v>
      </c>
      <c r="B220" s="71">
        <f t="shared" si="47"/>
        <v>7</v>
      </c>
      <c r="C220" s="27"/>
      <c r="D220" s="28"/>
      <c r="E220" s="34"/>
      <c r="F220" s="13"/>
      <c r="G220" s="61"/>
      <c r="H220" s="27"/>
      <c r="I220" s="28"/>
      <c r="J220" s="34"/>
      <c r="K220" s="13"/>
      <c r="L220" s="61"/>
      <c r="M220" s="27">
        <f t="shared" si="56"/>
        <v>0</v>
      </c>
      <c r="N220" s="28">
        <f t="shared" si="57"/>
        <v>0</v>
      </c>
      <c r="O220" s="34">
        <f t="shared" si="58"/>
        <v>0</v>
      </c>
      <c r="P220" s="13">
        <f t="shared" si="59"/>
        <v>0</v>
      </c>
      <c r="Q220" s="61"/>
      <c r="R220" s="209">
        <f t="shared" si="53"/>
        <v>0</v>
      </c>
      <c r="S220" s="279">
        <f t="shared" si="54"/>
        <v>0</v>
      </c>
    </row>
    <row r="221" spans="1:19" hidden="1" outlineLevel="1">
      <c r="A221" s="70">
        <v>43310</v>
      </c>
      <c r="B221" s="71">
        <f t="shared" si="47"/>
        <v>7</v>
      </c>
      <c r="C221" s="27"/>
      <c r="D221" s="28"/>
      <c r="E221" s="34"/>
      <c r="F221" s="13"/>
      <c r="G221" s="61"/>
      <c r="H221" s="27"/>
      <c r="I221" s="28"/>
      <c r="J221" s="34"/>
      <c r="K221" s="13"/>
      <c r="L221" s="61"/>
      <c r="M221" s="27">
        <f t="shared" si="56"/>
        <v>0</v>
      </c>
      <c r="N221" s="28">
        <f t="shared" si="57"/>
        <v>0</v>
      </c>
      <c r="O221" s="34">
        <f t="shared" si="58"/>
        <v>0</v>
      </c>
      <c r="P221" s="13">
        <f t="shared" si="59"/>
        <v>0</v>
      </c>
      <c r="Q221" s="61"/>
      <c r="R221" s="209">
        <f t="shared" si="53"/>
        <v>0</v>
      </c>
      <c r="S221" s="279">
        <f t="shared" si="54"/>
        <v>0</v>
      </c>
    </row>
    <row r="222" spans="1:19" hidden="1" outlineLevel="1">
      <c r="A222" s="70">
        <v>43311</v>
      </c>
      <c r="B222" s="71">
        <f t="shared" si="47"/>
        <v>7</v>
      </c>
      <c r="C222" s="27"/>
      <c r="D222" s="28"/>
      <c r="E222" s="34"/>
      <c r="F222" s="13"/>
      <c r="G222" s="61"/>
      <c r="H222" s="27"/>
      <c r="I222" s="28"/>
      <c r="J222" s="34"/>
      <c r="K222" s="13"/>
      <c r="L222" s="61"/>
      <c r="M222" s="27">
        <f t="shared" si="56"/>
        <v>0</v>
      </c>
      <c r="N222" s="28">
        <f t="shared" si="57"/>
        <v>0</v>
      </c>
      <c r="O222" s="34">
        <f t="shared" si="58"/>
        <v>0</v>
      </c>
      <c r="P222" s="13">
        <f t="shared" si="59"/>
        <v>0</v>
      </c>
      <c r="Q222" s="61"/>
      <c r="R222" s="209">
        <f t="shared" si="53"/>
        <v>0</v>
      </c>
      <c r="S222" s="279">
        <f t="shared" si="54"/>
        <v>0</v>
      </c>
    </row>
    <row r="223" spans="1:19" hidden="1" outlineLevel="1">
      <c r="A223" s="70">
        <v>43312</v>
      </c>
      <c r="B223" s="71">
        <f t="shared" si="47"/>
        <v>7</v>
      </c>
      <c r="C223" s="27"/>
      <c r="D223" s="28"/>
      <c r="E223" s="34"/>
      <c r="F223" s="13"/>
      <c r="G223" s="61"/>
      <c r="H223" s="27"/>
      <c r="I223" s="28"/>
      <c r="J223" s="34"/>
      <c r="K223" s="13"/>
      <c r="L223" s="61"/>
      <c r="M223" s="27">
        <f t="shared" si="56"/>
        <v>0</v>
      </c>
      <c r="N223" s="28">
        <f t="shared" si="57"/>
        <v>0</v>
      </c>
      <c r="O223" s="34">
        <f t="shared" si="58"/>
        <v>0</v>
      </c>
      <c r="P223" s="13">
        <f t="shared" si="59"/>
        <v>0</v>
      </c>
      <c r="Q223" s="61"/>
      <c r="R223" s="209">
        <f t="shared" si="53"/>
        <v>0</v>
      </c>
      <c r="S223" s="279">
        <f t="shared" si="54"/>
        <v>0</v>
      </c>
    </row>
    <row r="224" spans="1:19" collapsed="1">
      <c r="A224" s="64"/>
      <c r="B224" s="64" t="s">
        <v>20</v>
      </c>
      <c r="C224" s="65">
        <f t="shared" ref="C224" si="60">SUBTOTAL(9,C225:C255)</f>
        <v>0</v>
      </c>
      <c r="D224" s="66">
        <f t="shared" ref="D224" si="61">SUBTOTAL(9,D225:D255)</f>
        <v>0</v>
      </c>
      <c r="E224" s="67">
        <f t="shared" ref="E224" si="62">SUBTOTAL(9,E225:E255)</f>
        <v>0</v>
      </c>
      <c r="F224" s="10">
        <f t="shared" ref="F224" si="63">SUBTOTAL(9,F225:F255)</f>
        <v>0</v>
      </c>
      <c r="G224" s="63"/>
      <c r="H224" s="65">
        <f t="shared" ref="H224" si="64">SUBTOTAL(9,H225:H255)</f>
        <v>0</v>
      </c>
      <c r="I224" s="66">
        <f t="shared" ref="I224" si="65">SUBTOTAL(9,I225:I255)</f>
        <v>0</v>
      </c>
      <c r="J224" s="67">
        <f t="shared" ref="J224" si="66">SUBTOTAL(9,J225:J255)</f>
        <v>0</v>
      </c>
      <c r="K224" s="10">
        <f t="shared" ref="K224" si="67">SUBTOTAL(9,K225:K255)</f>
        <v>0</v>
      </c>
      <c r="L224" s="63"/>
      <c r="M224" s="65">
        <f t="shared" ref="M224" si="68">SUBTOTAL(9,M225:M255)</f>
        <v>0</v>
      </c>
      <c r="N224" s="66">
        <f t="shared" ref="N224" si="69">SUBTOTAL(9,N225:N255)</f>
        <v>0</v>
      </c>
      <c r="O224" s="67">
        <f t="shared" ref="O224" si="70">SUBTOTAL(9,O225:O255)</f>
        <v>0</v>
      </c>
      <c r="P224" s="10">
        <f t="shared" ref="P224" si="71">SUBTOTAL(9,P225:P255)</f>
        <v>0</v>
      </c>
      <c r="Q224" s="63"/>
      <c r="R224" s="209">
        <f t="shared" si="53"/>
        <v>0</v>
      </c>
      <c r="S224" s="279">
        <f t="shared" si="54"/>
        <v>0</v>
      </c>
    </row>
    <row r="225" spans="1:19" hidden="1" outlineLevel="1">
      <c r="A225" s="57">
        <v>43313</v>
      </c>
      <c r="B225" s="58">
        <f t="shared" si="47"/>
        <v>8</v>
      </c>
      <c r="C225" s="27"/>
      <c r="D225" s="28"/>
      <c r="E225" s="34"/>
      <c r="F225" s="13"/>
      <c r="G225" s="61"/>
      <c r="H225" s="27"/>
      <c r="I225" s="28"/>
      <c r="J225" s="34"/>
      <c r="K225" s="13"/>
      <c r="L225" s="61"/>
      <c r="M225" s="27">
        <f t="shared" ref="M225:M255" si="72">C225-H225</f>
        <v>0</v>
      </c>
      <c r="N225" s="28">
        <f t="shared" ref="N225:N255" si="73">D225-I225</f>
        <v>0</v>
      </c>
      <c r="O225" s="34">
        <f t="shared" ref="O225:O255" si="74">E225-J225</f>
        <v>0</v>
      </c>
      <c r="P225" s="13">
        <f t="shared" ref="P225:P255" si="75">F225-K225</f>
        <v>0</v>
      </c>
      <c r="Q225" s="61"/>
      <c r="R225" s="209">
        <f t="shared" si="53"/>
        <v>0</v>
      </c>
      <c r="S225" s="279">
        <f t="shared" si="54"/>
        <v>0</v>
      </c>
    </row>
    <row r="226" spans="1:19" hidden="1" outlineLevel="1">
      <c r="A226" s="57">
        <v>43314</v>
      </c>
      <c r="B226" s="58">
        <f t="shared" ref="B226:B291" si="76">MONTH(A226)</f>
        <v>8</v>
      </c>
      <c r="C226" s="27"/>
      <c r="D226" s="28"/>
      <c r="E226" s="34"/>
      <c r="F226" s="13"/>
      <c r="G226" s="61"/>
      <c r="H226" s="27"/>
      <c r="I226" s="28"/>
      <c r="J226" s="34"/>
      <c r="K226" s="13"/>
      <c r="L226" s="61"/>
      <c r="M226" s="27">
        <f t="shared" si="72"/>
        <v>0</v>
      </c>
      <c r="N226" s="28">
        <f t="shared" si="73"/>
        <v>0</v>
      </c>
      <c r="O226" s="34">
        <f t="shared" si="74"/>
        <v>0</v>
      </c>
      <c r="P226" s="13">
        <f t="shared" si="75"/>
        <v>0</v>
      </c>
      <c r="Q226" s="61"/>
      <c r="R226" s="209">
        <f t="shared" si="53"/>
        <v>0</v>
      </c>
      <c r="S226" s="279">
        <f t="shared" si="54"/>
        <v>0</v>
      </c>
    </row>
    <row r="227" spans="1:19" hidden="1" outlineLevel="1">
      <c r="A227" s="57">
        <v>43315</v>
      </c>
      <c r="B227" s="58">
        <f t="shared" si="76"/>
        <v>8</v>
      </c>
      <c r="C227" s="27"/>
      <c r="D227" s="28"/>
      <c r="E227" s="34"/>
      <c r="F227" s="13"/>
      <c r="G227" s="61"/>
      <c r="H227" s="27"/>
      <c r="I227" s="28"/>
      <c r="J227" s="34"/>
      <c r="K227" s="13"/>
      <c r="L227" s="61"/>
      <c r="M227" s="27">
        <f t="shared" si="72"/>
        <v>0</v>
      </c>
      <c r="N227" s="28">
        <f t="shared" si="73"/>
        <v>0</v>
      </c>
      <c r="O227" s="34">
        <f t="shared" si="74"/>
        <v>0</v>
      </c>
      <c r="P227" s="13">
        <f t="shared" si="75"/>
        <v>0</v>
      </c>
      <c r="Q227" s="61"/>
      <c r="R227" s="209">
        <f t="shared" si="53"/>
        <v>0</v>
      </c>
      <c r="S227" s="279">
        <f t="shared" si="54"/>
        <v>0</v>
      </c>
    </row>
    <row r="228" spans="1:19" hidden="1" outlineLevel="1">
      <c r="A228" s="57">
        <v>43316</v>
      </c>
      <c r="B228" s="58">
        <f t="shared" si="76"/>
        <v>8</v>
      </c>
      <c r="C228" s="27"/>
      <c r="D228" s="28"/>
      <c r="E228" s="34"/>
      <c r="F228" s="13"/>
      <c r="G228" s="61"/>
      <c r="H228" s="27"/>
      <c r="I228" s="28"/>
      <c r="J228" s="34"/>
      <c r="K228" s="13"/>
      <c r="L228" s="61"/>
      <c r="M228" s="27">
        <f t="shared" si="72"/>
        <v>0</v>
      </c>
      <c r="N228" s="28">
        <f t="shared" si="73"/>
        <v>0</v>
      </c>
      <c r="O228" s="34">
        <f t="shared" si="74"/>
        <v>0</v>
      </c>
      <c r="P228" s="13">
        <f t="shared" si="75"/>
        <v>0</v>
      </c>
      <c r="Q228" s="61"/>
      <c r="R228" s="209">
        <f t="shared" ref="R228:R291" si="77">SUM(C228,E228)</f>
        <v>0</v>
      </c>
      <c r="S228" s="279">
        <f t="shared" ref="S228:S291" si="78">SUM(D228,F228)</f>
        <v>0</v>
      </c>
    </row>
    <row r="229" spans="1:19" hidden="1" outlineLevel="1">
      <c r="A229" s="57">
        <v>43317</v>
      </c>
      <c r="B229" s="58">
        <f t="shared" si="76"/>
        <v>8</v>
      </c>
      <c r="C229" s="27"/>
      <c r="D229" s="28"/>
      <c r="E229" s="34"/>
      <c r="F229" s="13"/>
      <c r="G229" s="61"/>
      <c r="H229" s="27"/>
      <c r="I229" s="28"/>
      <c r="J229" s="34"/>
      <c r="K229" s="13"/>
      <c r="L229" s="61"/>
      <c r="M229" s="27">
        <f t="shared" si="72"/>
        <v>0</v>
      </c>
      <c r="N229" s="28">
        <f t="shared" si="73"/>
        <v>0</v>
      </c>
      <c r="O229" s="34">
        <f t="shared" si="74"/>
        <v>0</v>
      </c>
      <c r="P229" s="13">
        <f t="shared" si="75"/>
        <v>0</v>
      </c>
      <c r="Q229" s="61"/>
      <c r="R229" s="209">
        <f t="shared" si="77"/>
        <v>0</v>
      </c>
      <c r="S229" s="279">
        <f t="shared" si="78"/>
        <v>0</v>
      </c>
    </row>
    <row r="230" spans="1:19" hidden="1" outlineLevel="1">
      <c r="A230" s="57">
        <v>43318</v>
      </c>
      <c r="B230" s="58">
        <f t="shared" si="76"/>
        <v>8</v>
      </c>
      <c r="C230" s="27"/>
      <c r="D230" s="28"/>
      <c r="E230" s="34"/>
      <c r="F230" s="13"/>
      <c r="G230" s="61"/>
      <c r="H230" s="27"/>
      <c r="I230" s="28"/>
      <c r="J230" s="34"/>
      <c r="K230" s="13"/>
      <c r="L230" s="61"/>
      <c r="M230" s="27">
        <f t="shared" si="72"/>
        <v>0</v>
      </c>
      <c r="N230" s="28">
        <f t="shared" si="73"/>
        <v>0</v>
      </c>
      <c r="O230" s="34">
        <f t="shared" si="74"/>
        <v>0</v>
      </c>
      <c r="P230" s="13">
        <f t="shared" si="75"/>
        <v>0</v>
      </c>
      <c r="Q230" s="61"/>
      <c r="R230" s="209">
        <f t="shared" si="77"/>
        <v>0</v>
      </c>
      <c r="S230" s="279">
        <f t="shared" si="78"/>
        <v>0</v>
      </c>
    </row>
    <row r="231" spans="1:19" hidden="1" outlineLevel="1">
      <c r="A231" s="57">
        <v>43319</v>
      </c>
      <c r="B231" s="58">
        <f t="shared" si="76"/>
        <v>8</v>
      </c>
      <c r="C231" s="27"/>
      <c r="D231" s="28"/>
      <c r="E231" s="34"/>
      <c r="F231" s="13"/>
      <c r="G231" s="61"/>
      <c r="H231" s="27"/>
      <c r="I231" s="28"/>
      <c r="J231" s="34"/>
      <c r="K231" s="13"/>
      <c r="L231" s="61"/>
      <c r="M231" s="27">
        <f t="shared" si="72"/>
        <v>0</v>
      </c>
      <c r="N231" s="28">
        <f t="shared" si="73"/>
        <v>0</v>
      </c>
      <c r="O231" s="34">
        <f t="shared" si="74"/>
        <v>0</v>
      </c>
      <c r="P231" s="13">
        <f t="shared" si="75"/>
        <v>0</v>
      </c>
      <c r="Q231" s="61"/>
      <c r="R231" s="209">
        <f t="shared" si="77"/>
        <v>0</v>
      </c>
      <c r="S231" s="279">
        <f t="shared" si="78"/>
        <v>0</v>
      </c>
    </row>
    <row r="232" spans="1:19" hidden="1" outlineLevel="1">
      <c r="A232" s="57">
        <v>43320</v>
      </c>
      <c r="B232" s="58">
        <f t="shared" si="76"/>
        <v>8</v>
      </c>
      <c r="C232" s="27"/>
      <c r="D232" s="28"/>
      <c r="E232" s="34"/>
      <c r="F232" s="13"/>
      <c r="G232" s="61"/>
      <c r="H232" s="27"/>
      <c r="I232" s="28"/>
      <c r="J232" s="34"/>
      <c r="K232" s="13"/>
      <c r="L232" s="61"/>
      <c r="M232" s="27">
        <f t="shared" si="72"/>
        <v>0</v>
      </c>
      <c r="N232" s="28">
        <f t="shared" si="73"/>
        <v>0</v>
      </c>
      <c r="O232" s="34">
        <f t="shared" si="74"/>
        <v>0</v>
      </c>
      <c r="P232" s="13">
        <f t="shared" si="75"/>
        <v>0</v>
      </c>
      <c r="Q232" s="61"/>
      <c r="R232" s="209">
        <f t="shared" si="77"/>
        <v>0</v>
      </c>
      <c r="S232" s="279">
        <f t="shared" si="78"/>
        <v>0</v>
      </c>
    </row>
    <row r="233" spans="1:19" hidden="1" outlineLevel="1">
      <c r="A233" s="57">
        <v>43321</v>
      </c>
      <c r="B233" s="58">
        <f t="shared" si="76"/>
        <v>8</v>
      </c>
      <c r="C233" s="27"/>
      <c r="D233" s="28"/>
      <c r="E233" s="34"/>
      <c r="F233" s="13"/>
      <c r="G233" s="61"/>
      <c r="H233" s="27"/>
      <c r="I233" s="28"/>
      <c r="J233" s="34"/>
      <c r="K233" s="13"/>
      <c r="L233" s="61"/>
      <c r="M233" s="27">
        <f t="shared" si="72"/>
        <v>0</v>
      </c>
      <c r="N233" s="28">
        <f t="shared" si="73"/>
        <v>0</v>
      </c>
      <c r="O233" s="34">
        <f t="shared" si="74"/>
        <v>0</v>
      </c>
      <c r="P233" s="13">
        <f t="shared" si="75"/>
        <v>0</v>
      </c>
      <c r="Q233" s="61"/>
      <c r="R233" s="209">
        <f t="shared" si="77"/>
        <v>0</v>
      </c>
      <c r="S233" s="279">
        <f t="shared" si="78"/>
        <v>0</v>
      </c>
    </row>
    <row r="234" spans="1:19" hidden="1" outlineLevel="1">
      <c r="A234" s="57">
        <v>43322</v>
      </c>
      <c r="B234" s="58">
        <f t="shared" si="76"/>
        <v>8</v>
      </c>
      <c r="C234" s="27"/>
      <c r="D234" s="28"/>
      <c r="E234" s="34"/>
      <c r="F234" s="13"/>
      <c r="G234" s="61"/>
      <c r="H234" s="27"/>
      <c r="I234" s="28"/>
      <c r="J234" s="34"/>
      <c r="K234" s="13"/>
      <c r="L234" s="61"/>
      <c r="M234" s="27">
        <f t="shared" si="72"/>
        <v>0</v>
      </c>
      <c r="N234" s="28">
        <f t="shared" si="73"/>
        <v>0</v>
      </c>
      <c r="O234" s="34">
        <f t="shared" si="74"/>
        <v>0</v>
      </c>
      <c r="P234" s="13">
        <f t="shared" si="75"/>
        <v>0</v>
      </c>
      <c r="Q234" s="61"/>
      <c r="R234" s="209">
        <f t="shared" si="77"/>
        <v>0</v>
      </c>
      <c r="S234" s="279">
        <f t="shared" si="78"/>
        <v>0</v>
      </c>
    </row>
    <row r="235" spans="1:19" hidden="1" outlineLevel="1">
      <c r="A235" s="57">
        <v>43323</v>
      </c>
      <c r="B235" s="58">
        <f t="shared" si="76"/>
        <v>8</v>
      </c>
      <c r="C235" s="27"/>
      <c r="D235" s="28"/>
      <c r="E235" s="34"/>
      <c r="F235" s="13"/>
      <c r="G235" s="61"/>
      <c r="H235" s="27"/>
      <c r="I235" s="28"/>
      <c r="J235" s="34"/>
      <c r="K235" s="13"/>
      <c r="L235" s="61"/>
      <c r="M235" s="27">
        <f t="shared" si="72"/>
        <v>0</v>
      </c>
      <c r="N235" s="28">
        <f t="shared" si="73"/>
        <v>0</v>
      </c>
      <c r="O235" s="34">
        <f t="shared" si="74"/>
        <v>0</v>
      </c>
      <c r="P235" s="13">
        <f t="shared" si="75"/>
        <v>0</v>
      </c>
      <c r="Q235" s="61"/>
      <c r="R235" s="209">
        <f t="shared" si="77"/>
        <v>0</v>
      </c>
      <c r="S235" s="279">
        <f t="shared" si="78"/>
        <v>0</v>
      </c>
    </row>
    <row r="236" spans="1:19" hidden="1" outlineLevel="1">
      <c r="A236" s="57">
        <v>43324</v>
      </c>
      <c r="B236" s="58">
        <f t="shared" si="76"/>
        <v>8</v>
      </c>
      <c r="C236" s="27"/>
      <c r="D236" s="28"/>
      <c r="E236" s="34"/>
      <c r="F236" s="13"/>
      <c r="G236" s="61"/>
      <c r="H236" s="27"/>
      <c r="I236" s="28"/>
      <c r="J236" s="34"/>
      <c r="K236" s="13"/>
      <c r="L236" s="61"/>
      <c r="M236" s="27">
        <f t="shared" si="72"/>
        <v>0</v>
      </c>
      <c r="N236" s="28">
        <f t="shared" si="73"/>
        <v>0</v>
      </c>
      <c r="O236" s="34">
        <f t="shared" si="74"/>
        <v>0</v>
      </c>
      <c r="P236" s="13">
        <f t="shared" si="75"/>
        <v>0</v>
      </c>
      <c r="Q236" s="61"/>
      <c r="R236" s="209">
        <f t="shared" si="77"/>
        <v>0</v>
      </c>
      <c r="S236" s="279">
        <f t="shared" si="78"/>
        <v>0</v>
      </c>
    </row>
    <row r="237" spans="1:19" hidden="1" outlineLevel="1">
      <c r="A237" s="57">
        <v>43325</v>
      </c>
      <c r="B237" s="58">
        <f t="shared" si="76"/>
        <v>8</v>
      </c>
      <c r="C237" s="27"/>
      <c r="D237" s="28"/>
      <c r="E237" s="34"/>
      <c r="F237" s="13"/>
      <c r="G237" s="61"/>
      <c r="H237" s="27"/>
      <c r="I237" s="28"/>
      <c r="J237" s="34"/>
      <c r="K237" s="13"/>
      <c r="L237" s="61"/>
      <c r="M237" s="27">
        <f t="shared" si="72"/>
        <v>0</v>
      </c>
      <c r="N237" s="28">
        <f t="shared" si="73"/>
        <v>0</v>
      </c>
      <c r="O237" s="34">
        <f t="shared" si="74"/>
        <v>0</v>
      </c>
      <c r="P237" s="13">
        <f t="shared" si="75"/>
        <v>0</v>
      </c>
      <c r="Q237" s="61"/>
      <c r="R237" s="209">
        <f t="shared" si="77"/>
        <v>0</v>
      </c>
      <c r="S237" s="279">
        <f t="shared" si="78"/>
        <v>0</v>
      </c>
    </row>
    <row r="238" spans="1:19" hidden="1" outlineLevel="1">
      <c r="A238" s="57">
        <v>43326</v>
      </c>
      <c r="B238" s="58">
        <f t="shared" si="76"/>
        <v>8</v>
      </c>
      <c r="C238" s="27"/>
      <c r="D238" s="28"/>
      <c r="E238" s="34"/>
      <c r="F238" s="13"/>
      <c r="G238" s="61"/>
      <c r="H238" s="27"/>
      <c r="I238" s="28"/>
      <c r="J238" s="34"/>
      <c r="K238" s="13"/>
      <c r="L238" s="61"/>
      <c r="M238" s="27">
        <f t="shared" si="72"/>
        <v>0</v>
      </c>
      <c r="N238" s="28">
        <f t="shared" si="73"/>
        <v>0</v>
      </c>
      <c r="O238" s="34">
        <f t="shared" si="74"/>
        <v>0</v>
      </c>
      <c r="P238" s="13">
        <f t="shared" si="75"/>
        <v>0</v>
      </c>
      <c r="Q238" s="61"/>
      <c r="R238" s="209">
        <f t="shared" si="77"/>
        <v>0</v>
      </c>
      <c r="S238" s="279">
        <f t="shared" si="78"/>
        <v>0</v>
      </c>
    </row>
    <row r="239" spans="1:19" hidden="1" outlineLevel="1">
      <c r="A239" s="57">
        <v>43327</v>
      </c>
      <c r="B239" s="58">
        <f t="shared" si="76"/>
        <v>8</v>
      </c>
      <c r="C239" s="27"/>
      <c r="D239" s="28"/>
      <c r="E239" s="34"/>
      <c r="F239" s="13"/>
      <c r="G239" s="61"/>
      <c r="H239" s="27"/>
      <c r="I239" s="28"/>
      <c r="J239" s="34"/>
      <c r="K239" s="13"/>
      <c r="L239" s="61"/>
      <c r="M239" s="27">
        <f t="shared" si="72"/>
        <v>0</v>
      </c>
      <c r="N239" s="28">
        <f t="shared" si="73"/>
        <v>0</v>
      </c>
      <c r="O239" s="34">
        <f t="shared" si="74"/>
        <v>0</v>
      </c>
      <c r="P239" s="13">
        <f t="shared" si="75"/>
        <v>0</v>
      </c>
      <c r="Q239" s="61"/>
      <c r="R239" s="209">
        <f t="shared" si="77"/>
        <v>0</v>
      </c>
      <c r="S239" s="279">
        <f t="shared" si="78"/>
        <v>0</v>
      </c>
    </row>
    <row r="240" spans="1:19" hidden="1" outlineLevel="1">
      <c r="A240" s="57">
        <v>43328</v>
      </c>
      <c r="B240" s="58">
        <f t="shared" si="76"/>
        <v>8</v>
      </c>
      <c r="C240" s="27"/>
      <c r="D240" s="28"/>
      <c r="E240" s="34"/>
      <c r="F240" s="13"/>
      <c r="G240" s="61"/>
      <c r="H240" s="27"/>
      <c r="I240" s="28"/>
      <c r="J240" s="34"/>
      <c r="K240" s="13"/>
      <c r="L240" s="61"/>
      <c r="M240" s="27">
        <f t="shared" si="72"/>
        <v>0</v>
      </c>
      <c r="N240" s="28">
        <f t="shared" si="73"/>
        <v>0</v>
      </c>
      <c r="O240" s="34">
        <f t="shared" si="74"/>
        <v>0</v>
      </c>
      <c r="P240" s="13">
        <f t="shared" si="75"/>
        <v>0</v>
      </c>
      <c r="Q240" s="61"/>
      <c r="R240" s="209">
        <f t="shared" si="77"/>
        <v>0</v>
      </c>
      <c r="S240" s="279">
        <f t="shared" si="78"/>
        <v>0</v>
      </c>
    </row>
    <row r="241" spans="1:19" hidden="1" outlineLevel="1">
      <c r="A241" s="57">
        <v>43329</v>
      </c>
      <c r="B241" s="58">
        <f t="shared" si="76"/>
        <v>8</v>
      </c>
      <c r="C241" s="27"/>
      <c r="D241" s="28"/>
      <c r="E241" s="34"/>
      <c r="F241" s="13"/>
      <c r="G241" s="61"/>
      <c r="H241" s="27"/>
      <c r="I241" s="28"/>
      <c r="J241" s="34"/>
      <c r="K241" s="13"/>
      <c r="L241" s="61"/>
      <c r="M241" s="27">
        <f t="shared" si="72"/>
        <v>0</v>
      </c>
      <c r="N241" s="28">
        <f t="shared" si="73"/>
        <v>0</v>
      </c>
      <c r="O241" s="34">
        <f t="shared" si="74"/>
        <v>0</v>
      </c>
      <c r="P241" s="13">
        <f t="shared" si="75"/>
        <v>0</v>
      </c>
      <c r="Q241" s="61"/>
      <c r="R241" s="209">
        <f t="shared" si="77"/>
        <v>0</v>
      </c>
      <c r="S241" s="279">
        <f t="shared" si="78"/>
        <v>0</v>
      </c>
    </row>
    <row r="242" spans="1:19" hidden="1" outlineLevel="1">
      <c r="A242" s="57">
        <v>43330</v>
      </c>
      <c r="B242" s="58">
        <f t="shared" si="76"/>
        <v>8</v>
      </c>
      <c r="C242" s="27"/>
      <c r="D242" s="28"/>
      <c r="E242" s="34"/>
      <c r="F242" s="13"/>
      <c r="G242" s="61"/>
      <c r="H242" s="27"/>
      <c r="I242" s="28"/>
      <c r="J242" s="34"/>
      <c r="K242" s="13"/>
      <c r="L242" s="61"/>
      <c r="M242" s="27">
        <f t="shared" si="72"/>
        <v>0</v>
      </c>
      <c r="N242" s="28">
        <f t="shared" si="73"/>
        <v>0</v>
      </c>
      <c r="O242" s="34">
        <f t="shared" si="74"/>
        <v>0</v>
      </c>
      <c r="P242" s="13">
        <f t="shared" si="75"/>
        <v>0</v>
      </c>
      <c r="Q242" s="61"/>
      <c r="R242" s="209">
        <f t="shared" si="77"/>
        <v>0</v>
      </c>
      <c r="S242" s="279">
        <f t="shared" si="78"/>
        <v>0</v>
      </c>
    </row>
    <row r="243" spans="1:19" hidden="1" outlineLevel="1">
      <c r="A243" s="57">
        <v>43331</v>
      </c>
      <c r="B243" s="58">
        <f t="shared" si="76"/>
        <v>8</v>
      </c>
      <c r="C243" s="27"/>
      <c r="D243" s="28"/>
      <c r="E243" s="34"/>
      <c r="F243" s="13"/>
      <c r="G243" s="61"/>
      <c r="H243" s="27"/>
      <c r="I243" s="28"/>
      <c r="J243" s="34"/>
      <c r="K243" s="13"/>
      <c r="L243" s="61"/>
      <c r="M243" s="27">
        <f t="shared" si="72"/>
        <v>0</v>
      </c>
      <c r="N243" s="28">
        <f t="shared" si="73"/>
        <v>0</v>
      </c>
      <c r="O243" s="34">
        <f t="shared" si="74"/>
        <v>0</v>
      </c>
      <c r="P243" s="13">
        <f t="shared" si="75"/>
        <v>0</v>
      </c>
      <c r="Q243" s="61"/>
      <c r="R243" s="209">
        <f t="shared" si="77"/>
        <v>0</v>
      </c>
      <c r="S243" s="279">
        <f t="shared" si="78"/>
        <v>0</v>
      </c>
    </row>
    <row r="244" spans="1:19" hidden="1" outlineLevel="1">
      <c r="A244" s="57">
        <v>43332</v>
      </c>
      <c r="B244" s="58">
        <f t="shared" si="76"/>
        <v>8</v>
      </c>
      <c r="C244" s="27"/>
      <c r="D244" s="28"/>
      <c r="E244" s="34"/>
      <c r="F244" s="13"/>
      <c r="G244" s="61"/>
      <c r="H244" s="27"/>
      <c r="I244" s="28"/>
      <c r="J244" s="34"/>
      <c r="K244" s="13"/>
      <c r="L244" s="61"/>
      <c r="M244" s="27">
        <f t="shared" si="72"/>
        <v>0</v>
      </c>
      <c r="N244" s="28">
        <f t="shared" si="73"/>
        <v>0</v>
      </c>
      <c r="O244" s="34">
        <f t="shared" si="74"/>
        <v>0</v>
      </c>
      <c r="P244" s="13">
        <f t="shared" si="75"/>
        <v>0</v>
      </c>
      <c r="Q244" s="61"/>
      <c r="R244" s="209">
        <f t="shared" si="77"/>
        <v>0</v>
      </c>
      <c r="S244" s="279">
        <f t="shared" si="78"/>
        <v>0</v>
      </c>
    </row>
    <row r="245" spans="1:19" hidden="1" outlineLevel="1">
      <c r="A245" s="57">
        <v>43333</v>
      </c>
      <c r="B245" s="58">
        <f t="shared" si="76"/>
        <v>8</v>
      </c>
      <c r="C245" s="27"/>
      <c r="D245" s="28"/>
      <c r="E245" s="34"/>
      <c r="F245" s="13"/>
      <c r="G245" s="61"/>
      <c r="H245" s="27"/>
      <c r="I245" s="28"/>
      <c r="J245" s="34"/>
      <c r="K245" s="13"/>
      <c r="L245" s="61"/>
      <c r="M245" s="27">
        <f t="shared" si="72"/>
        <v>0</v>
      </c>
      <c r="N245" s="28">
        <f t="shared" si="73"/>
        <v>0</v>
      </c>
      <c r="O245" s="34">
        <f t="shared" si="74"/>
        <v>0</v>
      </c>
      <c r="P245" s="13">
        <f t="shared" si="75"/>
        <v>0</v>
      </c>
      <c r="Q245" s="61"/>
      <c r="R245" s="209">
        <f t="shared" si="77"/>
        <v>0</v>
      </c>
      <c r="S245" s="279">
        <f t="shared" si="78"/>
        <v>0</v>
      </c>
    </row>
    <row r="246" spans="1:19" hidden="1" outlineLevel="1">
      <c r="A246" s="57">
        <v>43334</v>
      </c>
      <c r="B246" s="58">
        <f t="shared" si="76"/>
        <v>8</v>
      </c>
      <c r="C246" s="27"/>
      <c r="D246" s="28"/>
      <c r="E246" s="34"/>
      <c r="F246" s="13"/>
      <c r="G246" s="61"/>
      <c r="H246" s="27"/>
      <c r="I246" s="28"/>
      <c r="J246" s="34"/>
      <c r="K246" s="13"/>
      <c r="L246" s="61"/>
      <c r="M246" s="27">
        <f t="shared" si="72"/>
        <v>0</v>
      </c>
      <c r="N246" s="28">
        <f t="shared" si="73"/>
        <v>0</v>
      </c>
      <c r="O246" s="34">
        <f t="shared" si="74"/>
        <v>0</v>
      </c>
      <c r="P246" s="13">
        <f t="shared" si="75"/>
        <v>0</v>
      </c>
      <c r="Q246" s="61"/>
      <c r="R246" s="209">
        <f t="shared" si="77"/>
        <v>0</v>
      </c>
      <c r="S246" s="279">
        <f t="shared" si="78"/>
        <v>0</v>
      </c>
    </row>
    <row r="247" spans="1:19" hidden="1" outlineLevel="1">
      <c r="A247" s="57">
        <v>43335</v>
      </c>
      <c r="B247" s="58">
        <f t="shared" si="76"/>
        <v>8</v>
      </c>
      <c r="C247" s="27"/>
      <c r="D247" s="28"/>
      <c r="E247" s="34"/>
      <c r="F247" s="13"/>
      <c r="G247" s="61"/>
      <c r="H247" s="27"/>
      <c r="I247" s="28"/>
      <c r="J247" s="34"/>
      <c r="K247" s="13"/>
      <c r="L247" s="61"/>
      <c r="M247" s="27">
        <f t="shared" si="72"/>
        <v>0</v>
      </c>
      <c r="N247" s="28">
        <f t="shared" si="73"/>
        <v>0</v>
      </c>
      <c r="O247" s="34">
        <f t="shared" si="74"/>
        <v>0</v>
      </c>
      <c r="P247" s="13">
        <f t="shared" si="75"/>
        <v>0</v>
      </c>
      <c r="Q247" s="61"/>
      <c r="R247" s="209">
        <f t="shared" si="77"/>
        <v>0</v>
      </c>
      <c r="S247" s="279">
        <f t="shared" si="78"/>
        <v>0</v>
      </c>
    </row>
    <row r="248" spans="1:19" hidden="1" outlineLevel="1">
      <c r="A248" s="57">
        <v>43336</v>
      </c>
      <c r="B248" s="58">
        <f t="shared" si="76"/>
        <v>8</v>
      </c>
      <c r="C248" s="27"/>
      <c r="D248" s="28"/>
      <c r="E248" s="34"/>
      <c r="F248" s="13"/>
      <c r="G248" s="61"/>
      <c r="H248" s="27"/>
      <c r="I248" s="28"/>
      <c r="J248" s="34"/>
      <c r="K248" s="13"/>
      <c r="L248" s="61"/>
      <c r="M248" s="27">
        <f t="shared" si="72"/>
        <v>0</v>
      </c>
      <c r="N248" s="28">
        <f t="shared" si="73"/>
        <v>0</v>
      </c>
      <c r="O248" s="34">
        <f t="shared" si="74"/>
        <v>0</v>
      </c>
      <c r="P248" s="13">
        <f t="shared" si="75"/>
        <v>0</v>
      </c>
      <c r="Q248" s="61"/>
      <c r="R248" s="209">
        <f t="shared" si="77"/>
        <v>0</v>
      </c>
      <c r="S248" s="279">
        <f t="shared" si="78"/>
        <v>0</v>
      </c>
    </row>
    <row r="249" spans="1:19" hidden="1" outlineLevel="1">
      <c r="A249" s="57">
        <v>43337</v>
      </c>
      <c r="B249" s="58">
        <f t="shared" si="76"/>
        <v>8</v>
      </c>
      <c r="C249" s="27"/>
      <c r="D249" s="28"/>
      <c r="E249" s="34"/>
      <c r="F249" s="13"/>
      <c r="G249" s="61"/>
      <c r="H249" s="27"/>
      <c r="I249" s="28"/>
      <c r="J249" s="34"/>
      <c r="K249" s="13"/>
      <c r="L249" s="61"/>
      <c r="M249" s="27">
        <f t="shared" si="72"/>
        <v>0</v>
      </c>
      <c r="N249" s="28">
        <f t="shared" si="73"/>
        <v>0</v>
      </c>
      <c r="O249" s="34">
        <f t="shared" si="74"/>
        <v>0</v>
      </c>
      <c r="P249" s="13">
        <f t="shared" si="75"/>
        <v>0</v>
      </c>
      <c r="Q249" s="61"/>
      <c r="R249" s="209">
        <f t="shared" si="77"/>
        <v>0</v>
      </c>
      <c r="S249" s="279">
        <f t="shared" si="78"/>
        <v>0</v>
      </c>
    </row>
    <row r="250" spans="1:19" hidden="1" outlineLevel="1">
      <c r="A250" s="57">
        <v>43338</v>
      </c>
      <c r="B250" s="58">
        <f t="shared" si="76"/>
        <v>8</v>
      </c>
      <c r="C250" s="27"/>
      <c r="D250" s="28"/>
      <c r="E250" s="34"/>
      <c r="F250" s="13"/>
      <c r="G250" s="61"/>
      <c r="H250" s="27"/>
      <c r="I250" s="28"/>
      <c r="J250" s="34"/>
      <c r="K250" s="13"/>
      <c r="L250" s="61"/>
      <c r="M250" s="27">
        <f t="shared" si="72"/>
        <v>0</v>
      </c>
      <c r="N250" s="28">
        <f t="shared" si="73"/>
        <v>0</v>
      </c>
      <c r="O250" s="34">
        <f t="shared" si="74"/>
        <v>0</v>
      </c>
      <c r="P250" s="13">
        <f t="shared" si="75"/>
        <v>0</v>
      </c>
      <c r="Q250" s="61"/>
      <c r="R250" s="209">
        <f t="shared" si="77"/>
        <v>0</v>
      </c>
      <c r="S250" s="279">
        <f t="shared" si="78"/>
        <v>0</v>
      </c>
    </row>
    <row r="251" spans="1:19" hidden="1" outlineLevel="1">
      <c r="A251" s="57">
        <v>43339</v>
      </c>
      <c r="B251" s="58">
        <f t="shared" si="76"/>
        <v>8</v>
      </c>
      <c r="C251" s="27"/>
      <c r="D251" s="28"/>
      <c r="E251" s="34"/>
      <c r="F251" s="13"/>
      <c r="G251" s="61"/>
      <c r="H251" s="27"/>
      <c r="I251" s="28"/>
      <c r="J251" s="34"/>
      <c r="K251" s="13"/>
      <c r="L251" s="61"/>
      <c r="M251" s="27">
        <f t="shared" si="72"/>
        <v>0</v>
      </c>
      <c r="N251" s="28">
        <f t="shared" si="73"/>
        <v>0</v>
      </c>
      <c r="O251" s="34">
        <f t="shared" si="74"/>
        <v>0</v>
      </c>
      <c r="P251" s="13">
        <f t="shared" si="75"/>
        <v>0</v>
      </c>
      <c r="Q251" s="61"/>
      <c r="R251" s="209">
        <f t="shared" si="77"/>
        <v>0</v>
      </c>
      <c r="S251" s="279">
        <f t="shared" si="78"/>
        <v>0</v>
      </c>
    </row>
    <row r="252" spans="1:19" hidden="1" outlineLevel="1">
      <c r="A252" s="57">
        <v>43340</v>
      </c>
      <c r="B252" s="58">
        <f t="shared" si="76"/>
        <v>8</v>
      </c>
      <c r="C252" s="27"/>
      <c r="D252" s="28"/>
      <c r="E252" s="34"/>
      <c r="F252" s="13"/>
      <c r="G252" s="61"/>
      <c r="H252" s="27"/>
      <c r="I252" s="28"/>
      <c r="J252" s="34"/>
      <c r="K252" s="13"/>
      <c r="L252" s="61"/>
      <c r="M252" s="27">
        <f t="shared" si="72"/>
        <v>0</v>
      </c>
      <c r="N252" s="28">
        <f t="shared" si="73"/>
        <v>0</v>
      </c>
      <c r="O252" s="34">
        <f t="shared" si="74"/>
        <v>0</v>
      </c>
      <c r="P252" s="13">
        <f t="shared" si="75"/>
        <v>0</v>
      </c>
      <c r="Q252" s="61"/>
      <c r="R252" s="209">
        <f t="shared" si="77"/>
        <v>0</v>
      </c>
      <c r="S252" s="279">
        <f t="shared" si="78"/>
        <v>0</v>
      </c>
    </row>
    <row r="253" spans="1:19" hidden="1" outlineLevel="1">
      <c r="A253" s="57">
        <v>43341</v>
      </c>
      <c r="B253" s="58">
        <f t="shared" si="76"/>
        <v>8</v>
      </c>
      <c r="C253" s="27"/>
      <c r="D253" s="28"/>
      <c r="E253" s="34"/>
      <c r="F253" s="13"/>
      <c r="G253" s="61"/>
      <c r="H253" s="27"/>
      <c r="I253" s="28"/>
      <c r="J253" s="34"/>
      <c r="K253" s="13"/>
      <c r="L253" s="61"/>
      <c r="M253" s="27">
        <f t="shared" si="72"/>
        <v>0</v>
      </c>
      <c r="N253" s="28">
        <f t="shared" si="73"/>
        <v>0</v>
      </c>
      <c r="O253" s="34">
        <f t="shared" si="74"/>
        <v>0</v>
      </c>
      <c r="P253" s="13">
        <f t="shared" si="75"/>
        <v>0</v>
      </c>
      <c r="Q253" s="61"/>
      <c r="R253" s="209">
        <f t="shared" si="77"/>
        <v>0</v>
      </c>
      <c r="S253" s="279">
        <f t="shared" si="78"/>
        <v>0</v>
      </c>
    </row>
    <row r="254" spans="1:19" hidden="1" outlineLevel="1">
      <c r="A254" s="57">
        <v>43342</v>
      </c>
      <c r="B254" s="58">
        <f t="shared" si="76"/>
        <v>8</v>
      </c>
      <c r="C254" s="27"/>
      <c r="D254" s="28"/>
      <c r="E254" s="34"/>
      <c r="F254" s="13"/>
      <c r="G254" s="61"/>
      <c r="H254" s="27"/>
      <c r="I254" s="28"/>
      <c r="J254" s="34"/>
      <c r="K254" s="13"/>
      <c r="L254" s="61"/>
      <c r="M254" s="27">
        <f t="shared" si="72"/>
        <v>0</v>
      </c>
      <c r="N254" s="28">
        <f t="shared" si="73"/>
        <v>0</v>
      </c>
      <c r="O254" s="34">
        <f t="shared" si="74"/>
        <v>0</v>
      </c>
      <c r="P254" s="13">
        <f t="shared" si="75"/>
        <v>0</v>
      </c>
      <c r="Q254" s="61"/>
      <c r="R254" s="209">
        <f t="shared" si="77"/>
        <v>0</v>
      </c>
      <c r="S254" s="279">
        <f t="shared" si="78"/>
        <v>0</v>
      </c>
    </row>
    <row r="255" spans="1:19" hidden="1" outlineLevel="1">
      <c r="A255" s="57">
        <v>43343</v>
      </c>
      <c r="B255" s="58">
        <f t="shared" si="76"/>
        <v>8</v>
      </c>
      <c r="C255" s="27"/>
      <c r="D255" s="28"/>
      <c r="E255" s="34"/>
      <c r="F255" s="13"/>
      <c r="G255" s="61"/>
      <c r="H255" s="27"/>
      <c r="I255" s="28"/>
      <c r="J255" s="34"/>
      <c r="K255" s="13"/>
      <c r="L255" s="61"/>
      <c r="M255" s="27">
        <f t="shared" si="72"/>
        <v>0</v>
      </c>
      <c r="N255" s="28">
        <f t="shared" si="73"/>
        <v>0</v>
      </c>
      <c r="O255" s="34">
        <f t="shared" si="74"/>
        <v>0</v>
      </c>
      <c r="P255" s="13">
        <f t="shared" si="75"/>
        <v>0</v>
      </c>
      <c r="Q255" s="61"/>
      <c r="R255" s="209">
        <f t="shared" si="77"/>
        <v>0</v>
      </c>
      <c r="S255" s="279">
        <f t="shared" si="78"/>
        <v>0</v>
      </c>
    </row>
    <row r="256" spans="1:19" collapsed="1">
      <c r="A256" s="64"/>
      <c r="B256" s="64" t="s">
        <v>21</v>
      </c>
      <c r="C256" s="65">
        <f t="shared" ref="C256:P256" si="79">SUBTOTAL(9,C257:C286)</f>
        <v>0</v>
      </c>
      <c r="D256" s="66">
        <f t="shared" si="79"/>
        <v>0</v>
      </c>
      <c r="E256" s="67">
        <f t="shared" si="79"/>
        <v>0</v>
      </c>
      <c r="F256" s="10">
        <f t="shared" si="79"/>
        <v>0</v>
      </c>
      <c r="G256" s="63"/>
      <c r="H256" s="65">
        <f t="shared" si="79"/>
        <v>0</v>
      </c>
      <c r="I256" s="66">
        <f t="shared" si="79"/>
        <v>0</v>
      </c>
      <c r="J256" s="67">
        <f t="shared" si="79"/>
        <v>0</v>
      </c>
      <c r="K256" s="10">
        <f t="shared" si="79"/>
        <v>0</v>
      </c>
      <c r="L256" s="63"/>
      <c r="M256" s="65">
        <f t="shared" si="79"/>
        <v>0</v>
      </c>
      <c r="N256" s="66">
        <f t="shared" si="79"/>
        <v>0</v>
      </c>
      <c r="O256" s="67">
        <f t="shared" si="79"/>
        <v>0</v>
      </c>
      <c r="P256" s="10">
        <f t="shared" si="79"/>
        <v>0</v>
      </c>
      <c r="Q256" s="63"/>
      <c r="R256" s="209">
        <f t="shared" si="77"/>
        <v>0</v>
      </c>
      <c r="S256" s="279">
        <f t="shared" si="78"/>
        <v>0</v>
      </c>
    </row>
    <row r="257" spans="1:19" hidden="1" outlineLevel="1">
      <c r="A257" s="70">
        <v>43344</v>
      </c>
      <c r="B257" s="71">
        <f t="shared" si="76"/>
        <v>9</v>
      </c>
      <c r="C257" s="27"/>
      <c r="D257" s="28"/>
      <c r="E257" s="34"/>
      <c r="F257" s="13"/>
      <c r="G257" s="61"/>
      <c r="H257" s="27"/>
      <c r="I257" s="28"/>
      <c r="J257" s="34"/>
      <c r="K257" s="13"/>
      <c r="L257" s="61"/>
      <c r="M257" s="27">
        <f t="shared" ref="M257:M286" si="80">C257-H257</f>
        <v>0</v>
      </c>
      <c r="N257" s="28">
        <f t="shared" ref="N257:N286" si="81">D257-I257</f>
        <v>0</v>
      </c>
      <c r="O257" s="34">
        <f t="shared" ref="O257:O286" si="82">E257-J257</f>
        <v>0</v>
      </c>
      <c r="P257" s="13">
        <f t="shared" ref="P257:P286" si="83">F257-K257</f>
        <v>0</v>
      </c>
      <c r="Q257" s="61"/>
      <c r="R257" s="209">
        <f t="shared" si="77"/>
        <v>0</v>
      </c>
      <c r="S257" s="279">
        <f t="shared" si="78"/>
        <v>0</v>
      </c>
    </row>
    <row r="258" spans="1:19" hidden="1" outlineLevel="1">
      <c r="A258" s="70">
        <v>43345</v>
      </c>
      <c r="B258" s="71">
        <f t="shared" si="76"/>
        <v>9</v>
      </c>
      <c r="C258" s="27"/>
      <c r="D258" s="28"/>
      <c r="E258" s="34"/>
      <c r="F258" s="13"/>
      <c r="G258" s="61"/>
      <c r="H258" s="27"/>
      <c r="I258" s="28"/>
      <c r="J258" s="34"/>
      <c r="K258" s="13"/>
      <c r="L258" s="61"/>
      <c r="M258" s="27">
        <f t="shared" si="80"/>
        <v>0</v>
      </c>
      <c r="N258" s="28">
        <f t="shared" si="81"/>
        <v>0</v>
      </c>
      <c r="O258" s="34">
        <f t="shared" si="82"/>
        <v>0</v>
      </c>
      <c r="P258" s="13">
        <f t="shared" si="83"/>
        <v>0</v>
      </c>
      <c r="Q258" s="61"/>
      <c r="R258" s="209">
        <f t="shared" si="77"/>
        <v>0</v>
      </c>
      <c r="S258" s="279">
        <f t="shared" si="78"/>
        <v>0</v>
      </c>
    </row>
    <row r="259" spans="1:19" hidden="1" outlineLevel="1">
      <c r="A259" s="70">
        <v>43346</v>
      </c>
      <c r="B259" s="71">
        <f t="shared" si="76"/>
        <v>9</v>
      </c>
      <c r="C259" s="27"/>
      <c r="D259" s="28"/>
      <c r="E259" s="34"/>
      <c r="F259" s="13"/>
      <c r="G259" s="61"/>
      <c r="H259" s="27"/>
      <c r="I259" s="28"/>
      <c r="J259" s="34"/>
      <c r="K259" s="13"/>
      <c r="L259" s="61"/>
      <c r="M259" s="27">
        <f t="shared" si="80"/>
        <v>0</v>
      </c>
      <c r="N259" s="28">
        <f t="shared" si="81"/>
        <v>0</v>
      </c>
      <c r="O259" s="34">
        <f t="shared" si="82"/>
        <v>0</v>
      </c>
      <c r="P259" s="13">
        <f t="shared" si="83"/>
        <v>0</v>
      </c>
      <c r="Q259" s="61"/>
      <c r="R259" s="209">
        <f t="shared" si="77"/>
        <v>0</v>
      </c>
      <c r="S259" s="279">
        <f t="shared" si="78"/>
        <v>0</v>
      </c>
    </row>
    <row r="260" spans="1:19" hidden="1" outlineLevel="1">
      <c r="A260" s="70">
        <v>43347</v>
      </c>
      <c r="B260" s="71">
        <f t="shared" si="76"/>
        <v>9</v>
      </c>
      <c r="C260" s="27"/>
      <c r="D260" s="28"/>
      <c r="E260" s="34"/>
      <c r="F260" s="13"/>
      <c r="G260" s="61"/>
      <c r="H260" s="27"/>
      <c r="I260" s="28"/>
      <c r="J260" s="34"/>
      <c r="K260" s="13"/>
      <c r="L260" s="61"/>
      <c r="M260" s="27">
        <f t="shared" si="80"/>
        <v>0</v>
      </c>
      <c r="N260" s="28">
        <f t="shared" si="81"/>
        <v>0</v>
      </c>
      <c r="O260" s="34">
        <f t="shared" si="82"/>
        <v>0</v>
      </c>
      <c r="P260" s="13">
        <f t="shared" si="83"/>
        <v>0</v>
      </c>
      <c r="Q260" s="61"/>
      <c r="R260" s="209">
        <f t="shared" si="77"/>
        <v>0</v>
      </c>
      <c r="S260" s="279">
        <f t="shared" si="78"/>
        <v>0</v>
      </c>
    </row>
    <row r="261" spans="1:19" hidden="1" outlineLevel="1">
      <c r="A261" s="70">
        <v>43348</v>
      </c>
      <c r="B261" s="71">
        <f t="shared" si="76"/>
        <v>9</v>
      </c>
      <c r="C261" s="27"/>
      <c r="D261" s="28"/>
      <c r="E261" s="34"/>
      <c r="F261" s="13"/>
      <c r="G261" s="61"/>
      <c r="H261" s="27"/>
      <c r="I261" s="28"/>
      <c r="J261" s="34"/>
      <c r="K261" s="13"/>
      <c r="L261" s="61"/>
      <c r="M261" s="27">
        <f t="shared" si="80"/>
        <v>0</v>
      </c>
      <c r="N261" s="28">
        <f t="shared" si="81"/>
        <v>0</v>
      </c>
      <c r="O261" s="34">
        <f t="shared" si="82"/>
        <v>0</v>
      </c>
      <c r="P261" s="13">
        <f t="shared" si="83"/>
        <v>0</v>
      </c>
      <c r="Q261" s="61"/>
      <c r="R261" s="209">
        <f t="shared" si="77"/>
        <v>0</v>
      </c>
      <c r="S261" s="279">
        <f t="shared" si="78"/>
        <v>0</v>
      </c>
    </row>
    <row r="262" spans="1:19" hidden="1" outlineLevel="1">
      <c r="A262" s="70">
        <v>43349</v>
      </c>
      <c r="B262" s="71">
        <f t="shared" si="76"/>
        <v>9</v>
      </c>
      <c r="C262" s="27"/>
      <c r="D262" s="28"/>
      <c r="E262" s="34"/>
      <c r="F262" s="13"/>
      <c r="G262" s="61"/>
      <c r="H262" s="27"/>
      <c r="I262" s="28"/>
      <c r="J262" s="34"/>
      <c r="K262" s="13"/>
      <c r="L262" s="61"/>
      <c r="M262" s="27">
        <f t="shared" si="80"/>
        <v>0</v>
      </c>
      <c r="N262" s="28">
        <f t="shared" si="81"/>
        <v>0</v>
      </c>
      <c r="O262" s="34">
        <f t="shared" si="82"/>
        <v>0</v>
      </c>
      <c r="P262" s="13">
        <f t="shared" si="83"/>
        <v>0</v>
      </c>
      <c r="Q262" s="61"/>
      <c r="R262" s="209">
        <f t="shared" si="77"/>
        <v>0</v>
      </c>
      <c r="S262" s="279">
        <f t="shared" si="78"/>
        <v>0</v>
      </c>
    </row>
    <row r="263" spans="1:19" hidden="1" outlineLevel="1">
      <c r="A263" s="70">
        <v>43350</v>
      </c>
      <c r="B263" s="71">
        <f t="shared" si="76"/>
        <v>9</v>
      </c>
      <c r="C263" s="27"/>
      <c r="D263" s="28"/>
      <c r="E263" s="34"/>
      <c r="F263" s="13"/>
      <c r="G263" s="61"/>
      <c r="H263" s="27"/>
      <c r="I263" s="28"/>
      <c r="J263" s="34"/>
      <c r="K263" s="13"/>
      <c r="L263" s="61"/>
      <c r="M263" s="27">
        <f t="shared" si="80"/>
        <v>0</v>
      </c>
      <c r="N263" s="28">
        <f t="shared" si="81"/>
        <v>0</v>
      </c>
      <c r="O263" s="34">
        <f t="shared" si="82"/>
        <v>0</v>
      </c>
      <c r="P263" s="13">
        <f t="shared" si="83"/>
        <v>0</v>
      </c>
      <c r="Q263" s="61"/>
      <c r="R263" s="209">
        <f t="shared" si="77"/>
        <v>0</v>
      </c>
      <c r="S263" s="279">
        <f t="shared" si="78"/>
        <v>0</v>
      </c>
    </row>
    <row r="264" spans="1:19" hidden="1" outlineLevel="1">
      <c r="A264" s="70">
        <v>43351</v>
      </c>
      <c r="B264" s="71">
        <f t="shared" si="76"/>
        <v>9</v>
      </c>
      <c r="C264" s="27"/>
      <c r="D264" s="28"/>
      <c r="E264" s="34"/>
      <c r="F264" s="13"/>
      <c r="G264" s="61"/>
      <c r="H264" s="27"/>
      <c r="I264" s="28"/>
      <c r="J264" s="34"/>
      <c r="K264" s="13"/>
      <c r="L264" s="61"/>
      <c r="M264" s="27">
        <f t="shared" si="80"/>
        <v>0</v>
      </c>
      <c r="N264" s="28">
        <f t="shared" si="81"/>
        <v>0</v>
      </c>
      <c r="O264" s="34">
        <f t="shared" si="82"/>
        <v>0</v>
      </c>
      <c r="P264" s="13">
        <f t="shared" si="83"/>
        <v>0</v>
      </c>
      <c r="Q264" s="61"/>
      <c r="R264" s="209">
        <f t="shared" si="77"/>
        <v>0</v>
      </c>
      <c r="S264" s="279">
        <f t="shared" si="78"/>
        <v>0</v>
      </c>
    </row>
    <row r="265" spans="1:19" hidden="1" outlineLevel="1">
      <c r="A265" s="70">
        <v>43352</v>
      </c>
      <c r="B265" s="71">
        <f t="shared" si="76"/>
        <v>9</v>
      </c>
      <c r="C265" s="27"/>
      <c r="D265" s="28"/>
      <c r="E265" s="34"/>
      <c r="F265" s="13"/>
      <c r="G265" s="61"/>
      <c r="H265" s="27"/>
      <c r="I265" s="28"/>
      <c r="J265" s="34"/>
      <c r="K265" s="13"/>
      <c r="L265" s="61"/>
      <c r="M265" s="27">
        <f t="shared" si="80"/>
        <v>0</v>
      </c>
      <c r="N265" s="28">
        <f t="shared" si="81"/>
        <v>0</v>
      </c>
      <c r="O265" s="34">
        <f t="shared" si="82"/>
        <v>0</v>
      </c>
      <c r="P265" s="13">
        <f t="shared" si="83"/>
        <v>0</v>
      </c>
      <c r="Q265" s="61"/>
      <c r="R265" s="209">
        <f t="shared" si="77"/>
        <v>0</v>
      </c>
      <c r="S265" s="279">
        <f t="shared" si="78"/>
        <v>0</v>
      </c>
    </row>
    <row r="266" spans="1:19" hidden="1" outlineLevel="1">
      <c r="A266" s="70">
        <v>43353</v>
      </c>
      <c r="B266" s="71">
        <f t="shared" si="76"/>
        <v>9</v>
      </c>
      <c r="C266" s="27"/>
      <c r="D266" s="28"/>
      <c r="E266" s="34"/>
      <c r="F266" s="13"/>
      <c r="G266" s="61"/>
      <c r="H266" s="27"/>
      <c r="I266" s="28"/>
      <c r="J266" s="34"/>
      <c r="K266" s="13"/>
      <c r="L266" s="61"/>
      <c r="M266" s="27">
        <f t="shared" si="80"/>
        <v>0</v>
      </c>
      <c r="N266" s="28">
        <f t="shared" si="81"/>
        <v>0</v>
      </c>
      <c r="O266" s="34">
        <f t="shared" si="82"/>
        <v>0</v>
      </c>
      <c r="P266" s="13">
        <f t="shared" si="83"/>
        <v>0</v>
      </c>
      <c r="Q266" s="61"/>
      <c r="R266" s="209">
        <f t="shared" si="77"/>
        <v>0</v>
      </c>
      <c r="S266" s="279">
        <f t="shared" si="78"/>
        <v>0</v>
      </c>
    </row>
    <row r="267" spans="1:19" hidden="1" outlineLevel="1">
      <c r="A267" s="70">
        <v>43354</v>
      </c>
      <c r="B267" s="71">
        <f t="shared" si="76"/>
        <v>9</v>
      </c>
      <c r="C267" s="27"/>
      <c r="D267" s="28"/>
      <c r="E267" s="34"/>
      <c r="F267" s="13"/>
      <c r="G267" s="61"/>
      <c r="H267" s="27"/>
      <c r="I267" s="28"/>
      <c r="J267" s="34"/>
      <c r="K267" s="13"/>
      <c r="L267" s="61"/>
      <c r="M267" s="27">
        <f t="shared" si="80"/>
        <v>0</v>
      </c>
      <c r="N267" s="28">
        <f t="shared" si="81"/>
        <v>0</v>
      </c>
      <c r="O267" s="34">
        <f t="shared" si="82"/>
        <v>0</v>
      </c>
      <c r="P267" s="13">
        <f t="shared" si="83"/>
        <v>0</v>
      </c>
      <c r="Q267" s="61"/>
      <c r="R267" s="209">
        <f t="shared" si="77"/>
        <v>0</v>
      </c>
      <c r="S267" s="279">
        <f t="shared" si="78"/>
        <v>0</v>
      </c>
    </row>
    <row r="268" spans="1:19" hidden="1" outlineLevel="1">
      <c r="A268" s="70">
        <v>43355</v>
      </c>
      <c r="B268" s="71">
        <f t="shared" si="76"/>
        <v>9</v>
      </c>
      <c r="C268" s="27"/>
      <c r="D268" s="28"/>
      <c r="E268" s="34"/>
      <c r="F268" s="13"/>
      <c r="G268" s="61"/>
      <c r="H268" s="27"/>
      <c r="I268" s="28"/>
      <c r="J268" s="34"/>
      <c r="K268" s="13"/>
      <c r="L268" s="61"/>
      <c r="M268" s="27">
        <f t="shared" si="80"/>
        <v>0</v>
      </c>
      <c r="N268" s="28">
        <f t="shared" si="81"/>
        <v>0</v>
      </c>
      <c r="O268" s="34">
        <f t="shared" si="82"/>
        <v>0</v>
      </c>
      <c r="P268" s="13">
        <f t="shared" si="83"/>
        <v>0</v>
      </c>
      <c r="Q268" s="61"/>
      <c r="R268" s="209">
        <f t="shared" si="77"/>
        <v>0</v>
      </c>
      <c r="S268" s="279">
        <f t="shared" si="78"/>
        <v>0</v>
      </c>
    </row>
    <row r="269" spans="1:19" hidden="1" outlineLevel="1">
      <c r="A269" s="70">
        <v>43356</v>
      </c>
      <c r="B269" s="71">
        <f t="shared" si="76"/>
        <v>9</v>
      </c>
      <c r="C269" s="27"/>
      <c r="D269" s="28"/>
      <c r="E269" s="34"/>
      <c r="F269" s="13"/>
      <c r="G269" s="61"/>
      <c r="H269" s="27"/>
      <c r="I269" s="28"/>
      <c r="J269" s="34"/>
      <c r="K269" s="13"/>
      <c r="L269" s="61"/>
      <c r="M269" s="27">
        <f t="shared" si="80"/>
        <v>0</v>
      </c>
      <c r="N269" s="28">
        <f t="shared" si="81"/>
        <v>0</v>
      </c>
      <c r="O269" s="34">
        <f t="shared" si="82"/>
        <v>0</v>
      </c>
      <c r="P269" s="13">
        <f t="shared" si="83"/>
        <v>0</v>
      </c>
      <c r="Q269" s="61"/>
      <c r="R269" s="209">
        <f t="shared" si="77"/>
        <v>0</v>
      </c>
      <c r="S269" s="279">
        <f t="shared" si="78"/>
        <v>0</v>
      </c>
    </row>
    <row r="270" spans="1:19" hidden="1" outlineLevel="1">
      <c r="A270" s="70">
        <v>43357</v>
      </c>
      <c r="B270" s="71">
        <f t="shared" si="76"/>
        <v>9</v>
      </c>
      <c r="C270" s="27"/>
      <c r="D270" s="28"/>
      <c r="E270" s="34"/>
      <c r="F270" s="13"/>
      <c r="G270" s="61"/>
      <c r="H270" s="27"/>
      <c r="I270" s="28"/>
      <c r="J270" s="34"/>
      <c r="K270" s="13"/>
      <c r="L270" s="61"/>
      <c r="M270" s="27">
        <f t="shared" si="80"/>
        <v>0</v>
      </c>
      <c r="N270" s="28">
        <f t="shared" si="81"/>
        <v>0</v>
      </c>
      <c r="O270" s="34">
        <f t="shared" si="82"/>
        <v>0</v>
      </c>
      <c r="P270" s="13">
        <f t="shared" si="83"/>
        <v>0</v>
      </c>
      <c r="Q270" s="61"/>
      <c r="R270" s="209">
        <f t="shared" si="77"/>
        <v>0</v>
      </c>
      <c r="S270" s="279">
        <f t="shared" si="78"/>
        <v>0</v>
      </c>
    </row>
    <row r="271" spans="1:19" hidden="1" outlineLevel="1">
      <c r="A271" s="70">
        <v>43358</v>
      </c>
      <c r="B271" s="71">
        <f t="shared" si="76"/>
        <v>9</v>
      </c>
      <c r="C271" s="27"/>
      <c r="D271" s="28"/>
      <c r="E271" s="34"/>
      <c r="F271" s="13"/>
      <c r="G271" s="61"/>
      <c r="H271" s="27"/>
      <c r="I271" s="28"/>
      <c r="J271" s="34"/>
      <c r="K271" s="13"/>
      <c r="L271" s="61"/>
      <c r="M271" s="27">
        <f t="shared" si="80"/>
        <v>0</v>
      </c>
      <c r="N271" s="28">
        <f t="shared" si="81"/>
        <v>0</v>
      </c>
      <c r="O271" s="34">
        <f t="shared" si="82"/>
        <v>0</v>
      </c>
      <c r="P271" s="13">
        <f t="shared" si="83"/>
        <v>0</v>
      </c>
      <c r="Q271" s="61"/>
      <c r="R271" s="209">
        <f t="shared" si="77"/>
        <v>0</v>
      </c>
      <c r="S271" s="279">
        <f t="shared" si="78"/>
        <v>0</v>
      </c>
    </row>
    <row r="272" spans="1:19" hidden="1" outlineLevel="1">
      <c r="A272" s="70">
        <v>43359</v>
      </c>
      <c r="B272" s="71">
        <f t="shared" si="76"/>
        <v>9</v>
      </c>
      <c r="C272" s="27"/>
      <c r="D272" s="28"/>
      <c r="E272" s="34"/>
      <c r="F272" s="13"/>
      <c r="G272" s="61"/>
      <c r="H272" s="27"/>
      <c r="I272" s="28"/>
      <c r="J272" s="34"/>
      <c r="K272" s="13"/>
      <c r="L272" s="61"/>
      <c r="M272" s="27">
        <f t="shared" si="80"/>
        <v>0</v>
      </c>
      <c r="N272" s="28">
        <f t="shared" si="81"/>
        <v>0</v>
      </c>
      <c r="O272" s="34">
        <f t="shared" si="82"/>
        <v>0</v>
      </c>
      <c r="P272" s="13">
        <f t="shared" si="83"/>
        <v>0</v>
      </c>
      <c r="Q272" s="61"/>
      <c r="R272" s="209">
        <f t="shared" si="77"/>
        <v>0</v>
      </c>
      <c r="S272" s="279">
        <f t="shared" si="78"/>
        <v>0</v>
      </c>
    </row>
    <row r="273" spans="1:19" hidden="1" outlineLevel="1">
      <c r="A273" s="70">
        <v>43360</v>
      </c>
      <c r="B273" s="71">
        <f t="shared" si="76"/>
        <v>9</v>
      </c>
      <c r="C273" s="27"/>
      <c r="D273" s="28"/>
      <c r="E273" s="34"/>
      <c r="F273" s="13"/>
      <c r="G273" s="61"/>
      <c r="H273" s="27"/>
      <c r="I273" s="28"/>
      <c r="J273" s="34"/>
      <c r="K273" s="13"/>
      <c r="L273" s="61"/>
      <c r="M273" s="27">
        <f t="shared" si="80"/>
        <v>0</v>
      </c>
      <c r="N273" s="28">
        <f t="shared" si="81"/>
        <v>0</v>
      </c>
      <c r="O273" s="34">
        <f t="shared" si="82"/>
        <v>0</v>
      </c>
      <c r="P273" s="13">
        <f t="shared" si="83"/>
        <v>0</v>
      </c>
      <c r="Q273" s="61"/>
      <c r="R273" s="209">
        <f t="shared" si="77"/>
        <v>0</v>
      </c>
      <c r="S273" s="279">
        <f t="shared" si="78"/>
        <v>0</v>
      </c>
    </row>
    <row r="274" spans="1:19" hidden="1" outlineLevel="1">
      <c r="A274" s="70">
        <v>43361</v>
      </c>
      <c r="B274" s="71">
        <f t="shared" si="76"/>
        <v>9</v>
      </c>
      <c r="C274" s="27"/>
      <c r="D274" s="28"/>
      <c r="E274" s="34"/>
      <c r="F274" s="13"/>
      <c r="G274" s="61"/>
      <c r="H274" s="27"/>
      <c r="I274" s="28"/>
      <c r="J274" s="34"/>
      <c r="K274" s="13"/>
      <c r="L274" s="61"/>
      <c r="M274" s="27">
        <f t="shared" si="80"/>
        <v>0</v>
      </c>
      <c r="N274" s="28">
        <f t="shared" si="81"/>
        <v>0</v>
      </c>
      <c r="O274" s="34">
        <f t="shared" si="82"/>
        <v>0</v>
      </c>
      <c r="P274" s="13">
        <f t="shared" si="83"/>
        <v>0</v>
      </c>
      <c r="Q274" s="61"/>
      <c r="R274" s="209">
        <f t="shared" si="77"/>
        <v>0</v>
      </c>
      <c r="S274" s="279">
        <f t="shared" si="78"/>
        <v>0</v>
      </c>
    </row>
    <row r="275" spans="1:19" hidden="1" outlineLevel="1">
      <c r="A275" s="70">
        <v>43362</v>
      </c>
      <c r="B275" s="71">
        <f t="shared" si="76"/>
        <v>9</v>
      </c>
      <c r="C275" s="27"/>
      <c r="D275" s="28"/>
      <c r="E275" s="34"/>
      <c r="F275" s="13"/>
      <c r="G275" s="61"/>
      <c r="H275" s="27"/>
      <c r="I275" s="28"/>
      <c r="J275" s="34"/>
      <c r="K275" s="13"/>
      <c r="L275" s="61"/>
      <c r="M275" s="27">
        <f t="shared" si="80"/>
        <v>0</v>
      </c>
      <c r="N275" s="28">
        <f t="shared" si="81"/>
        <v>0</v>
      </c>
      <c r="O275" s="34">
        <f t="shared" si="82"/>
        <v>0</v>
      </c>
      <c r="P275" s="13">
        <f t="shared" si="83"/>
        <v>0</v>
      </c>
      <c r="Q275" s="61"/>
      <c r="R275" s="209">
        <f t="shared" si="77"/>
        <v>0</v>
      </c>
      <c r="S275" s="279">
        <f t="shared" si="78"/>
        <v>0</v>
      </c>
    </row>
    <row r="276" spans="1:19" hidden="1" outlineLevel="1">
      <c r="A276" s="70">
        <v>43363</v>
      </c>
      <c r="B276" s="71">
        <f t="shared" si="76"/>
        <v>9</v>
      </c>
      <c r="C276" s="27"/>
      <c r="D276" s="28"/>
      <c r="E276" s="34"/>
      <c r="F276" s="13"/>
      <c r="G276" s="61"/>
      <c r="H276" s="27"/>
      <c r="I276" s="28"/>
      <c r="J276" s="34"/>
      <c r="K276" s="13"/>
      <c r="L276" s="61"/>
      <c r="M276" s="27">
        <f t="shared" si="80"/>
        <v>0</v>
      </c>
      <c r="N276" s="28">
        <f t="shared" si="81"/>
        <v>0</v>
      </c>
      <c r="O276" s="34">
        <f t="shared" si="82"/>
        <v>0</v>
      </c>
      <c r="P276" s="13">
        <f t="shared" si="83"/>
        <v>0</v>
      </c>
      <c r="Q276" s="61"/>
      <c r="R276" s="209">
        <f t="shared" si="77"/>
        <v>0</v>
      </c>
      <c r="S276" s="279">
        <f t="shared" si="78"/>
        <v>0</v>
      </c>
    </row>
    <row r="277" spans="1:19" hidden="1" outlineLevel="1">
      <c r="A277" s="70">
        <v>43364</v>
      </c>
      <c r="B277" s="71">
        <f t="shared" si="76"/>
        <v>9</v>
      </c>
      <c r="C277" s="27"/>
      <c r="D277" s="28"/>
      <c r="E277" s="34"/>
      <c r="F277" s="13"/>
      <c r="G277" s="61"/>
      <c r="H277" s="27"/>
      <c r="I277" s="28"/>
      <c r="J277" s="34"/>
      <c r="K277" s="13"/>
      <c r="L277" s="61"/>
      <c r="M277" s="27">
        <f t="shared" si="80"/>
        <v>0</v>
      </c>
      <c r="N277" s="28">
        <f t="shared" si="81"/>
        <v>0</v>
      </c>
      <c r="O277" s="34">
        <f t="shared" si="82"/>
        <v>0</v>
      </c>
      <c r="P277" s="13">
        <f t="shared" si="83"/>
        <v>0</v>
      </c>
      <c r="Q277" s="61"/>
      <c r="R277" s="209">
        <f t="shared" si="77"/>
        <v>0</v>
      </c>
      <c r="S277" s="279">
        <f t="shared" si="78"/>
        <v>0</v>
      </c>
    </row>
    <row r="278" spans="1:19" hidden="1" outlineLevel="1">
      <c r="A278" s="70">
        <v>43365</v>
      </c>
      <c r="B278" s="71">
        <f t="shared" si="76"/>
        <v>9</v>
      </c>
      <c r="C278" s="27"/>
      <c r="D278" s="28"/>
      <c r="E278" s="34"/>
      <c r="F278" s="13"/>
      <c r="G278" s="61"/>
      <c r="H278" s="27"/>
      <c r="I278" s="28"/>
      <c r="J278" s="34"/>
      <c r="K278" s="13"/>
      <c r="L278" s="61"/>
      <c r="M278" s="27">
        <f t="shared" si="80"/>
        <v>0</v>
      </c>
      <c r="N278" s="28">
        <f t="shared" si="81"/>
        <v>0</v>
      </c>
      <c r="O278" s="34">
        <f t="shared" si="82"/>
        <v>0</v>
      </c>
      <c r="P278" s="13">
        <f t="shared" si="83"/>
        <v>0</v>
      </c>
      <c r="Q278" s="61"/>
      <c r="R278" s="209">
        <f t="shared" si="77"/>
        <v>0</v>
      </c>
      <c r="S278" s="279">
        <f t="shared" si="78"/>
        <v>0</v>
      </c>
    </row>
    <row r="279" spans="1:19" hidden="1" outlineLevel="1">
      <c r="A279" s="70">
        <v>43366</v>
      </c>
      <c r="B279" s="71">
        <f t="shared" si="76"/>
        <v>9</v>
      </c>
      <c r="C279" s="27"/>
      <c r="D279" s="28"/>
      <c r="E279" s="34"/>
      <c r="F279" s="13"/>
      <c r="G279" s="61"/>
      <c r="H279" s="27"/>
      <c r="I279" s="28"/>
      <c r="J279" s="34"/>
      <c r="K279" s="13"/>
      <c r="L279" s="61"/>
      <c r="M279" s="27">
        <f t="shared" si="80"/>
        <v>0</v>
      </c>
      <c r="N279" s="28">
        <f t="shared" si="81"/>
        <v>0</v>
      </c>
      <c r="O279" s="34">
        <f t="shared" si="82"/>
        <v>0</v>
      </c>
      <c r="P279" s="13">
        <f t="shared" si="83"/>
        <v>0</v>
      </c>
      <c r="Q279" s="61"/>
      <c r="R279" s="209">
        <f t="shared" si="77"/>
        <v>0</v>
      </c>
      <c r="S279" s="279">
        <f t="shared" si="78"/>
        <v>0</v>
      </c>
    </row>
    <row r="280" spans="1:19" hidden="1" outlineLevel="1">
      <c r="A280" s="70">
        <v>43367</v>
      </c>
      <c r="B280" s="71">
        <f t="shared" si="76"/>
        <v>9</v>
      </c>
      <c r="C280" s="27"/>
      <c r="D280" s="28"/>
      <c r="E280" s="34"/>
      <c r="F280" s="13"/>
      <c r="G280" s="61"/>
      <c r="H280" s="27"/>
      <c r="I280" s="28"/>
      <c r="J280" s="34"/>
      <c r="K280" s="13"/>
      <c r="L280" s="61"/>
      <c r="M280" s="27">
        <f t="shared" si="80"/>
        <v>0</v>
      </c>
      <c r="N280" s="28">
        <f t="shared" si="81"/>
        <v>0</v>
      </c>
      <c r="O280" s="34">
        <f t="shared" si="82"/>
        <v>0</v>
      </c>
      <c r="P280" s="13">
        <f t="shared" si="83"/>
        <v>0</v>
      </c>
      <c r="Q280" s="61"/>
      <c r="R280" s="209">
        <f t="shared" si="77"/>
        <v>0</v>
      </c>
      <c r="S280" s="279">
        <f t="shared" si="78"/>
        <v>0</v>
      </c>
    </row>
    <row r="281" spans="1:19" hidden="1" outlineLevel="1">
      <c r="A281" s="70">
        <v>43368</v>
      </c>
      <c r="B281" s="71">
        <f t="shared" si="76"/>
        <v>9</v>
      </c>
      <c r="C281" s="27"/>
      <c r="D281" s="28"/>
      <c r="E281" s="34"/>
      <c r="F281" s="13"/>
      <c r="G281" s="61"/>
      <c r="H281" s="27"/>
      <c r="I281" s="28"/>
      <c r="J281" s="34"/>
      <c r="K281" s="13"/>
      <c r="L281" s="61"/>
      <c r="M281" s="27">
        <f t="shared" si="80"/>
        <v>0</v>
      </c>
      <c r="N281" s="28">
        <f t="shared" si="81"/>
        <v>0</v>
      </c>
      <c r="O281" s="34">
        <f t="shared" si="82"/>
        <v>0</v>
      </c>
      <c r="P281" s="13">
        <f t="shared" si="83"/>
        <v>0</v>
      </c>
      <c r="Q281" s="61"/>
      <c r="R281" s="209">
        <f t="shared" si="77"/>
        <v>0</v>
      </c>
      <c r="S281" s="279">
        <f t="shared" si="78"/>
        <v>0</v>
      </c>
    </row>
    <row r="282" spans="1:19" hidden="1" outlineLevel="1">
      <c r="A282" s="70">
        <v>43369</v>
      </c>
      <c r="B282" s="71">
        <f t="shared" si="76"/>
        <v>9</v>
      </c>
      <c r="C282" s="27"/>
      <c r="D282" s="28"/>
      <c r="E282" s="34"/>
      <c r="F282" s="13"/>
      <c r="G282" s="61"/>
      <c r="H282" s="27"/>
      <c r="I282" s="28"/>
      <c r="J282" s="34"/>
      <c r="K282" s="13"/>
      <c r="L282" s="61"/>
      <c r="M282" s="27">
        <f t="shared" si="80"/>
        <v>0</v>
      </c>
      <c r="N282" s="28">
        <f t="shared" si="81"/>
        <v>0</v>
      </c>
      <c r="O282" s="34">
        <f t="shared" si="82"/>
        <v>0</v>
      </c>
      <c r="P282" s="13">
        <f t="shared" si="83"/>
        <v>0</v>
      </c>
      <c r="Q282" s="61"/>
      <c r="R282" s="209">
        <f t="shared" si="77"/>
        <v>0</v>
      </c>
      <c r="S282" s="279">
        <f t="shared" si="78"/>
        <v>0</v>
      </c>
    </row>
    <row r="283" spans="1:19" hidden="1" outlineLevel="1">
      <c r="A283" s="70">
        <v>43370</v>
      </c>
      <c r="B283" s="71">
        <f t="shared" si="76"/>
        <v>9</v>
      </c>
      <c r="C283" s="27"/>
      <c r="D283" s="28"/>
      <c r="E283" s="34"/>
      <c r="F283" s="13"/>
      <c r="G283" s="61"/>
      <c r="H283" s="27"/>
      <c r="I283" s="28"/>
      <c r="J283" s="34"/>
      <c r="K283" s="13"/>
      <c r="L283" s="61"/>
      <c r="M283" s="27">
        <f t="shared" si="80"/>
        <v>0</v>
      </c>
      <c r="N283" s="28">
        <f t="shared" si="81"/>
        <v>0</v>
      </c>
      <c r="O283" s="34">
        <f t="shared" si="82"/>
        <v>0</v>
      </c>
      <c r="P283" s="13">
        <f t="shared" si="83"/>
        <v>0</v>
      </c>
      <c r="Q283" s="61"/>
      <c r="R283" s="209">
        <f t="shared" si="77"/>
        <v>0</v>
      </c>
      <c r="S283" s="279">
        <f t="shared" si="78"/>
        <v>0</v>
      </c>
    </row>
    <row r="284" spans="1:19" hidden="1" outlineLevel="1">
      <c r="A284" s="70">
        <v>43371</v>
      </c>
      <c r="B284" s="71">
        <f t="shared" si="76"/>
        <v>9</v>
      </c>
      <c r="C284" s="27"/>
      <c r="D284" s="28"/>
      <c r="E284" s="34"/>
      <c r="F284" s="13"/>
      <c r="G284" s="61"/>
      <c r="H284" s="27"/>
      <c r="I284" s="28"/>
      <c r="J284" s="34"/>
      <c r="K284" s="13"/>
      <c r="L284" s="61"/>
      <c r="M284" s="27">
        <f t="shared" si="80"/>
        <v>0</v>
      </c>
      <c r="N284" s="28">
        <f t="shared" si="81"/>
        <v>0</v>
      </c>
      <c r="O284" s="34">
        <f t="shared" si="82"/>
        <v>0</v>
      </c>
      <c r="P284" s="13">
        <f t="shared" si="83"/>
        <v>0</v>
      </c>
      <c r="Q284" s="61"/>
      <c r="R284" s="209">
        <f t="shared" si="77"/>
        <v>0</v>
      </c>
      <c r="S284" s="279">
        <f t="shared" si="78"/>
        <v>0</v>
      </c>
    </row>
    <row r="285" spans="1:19" hidden="1" outlineLevel="1">
      <c r="A285" s="70">
        <v>43372</v>
      </c>
      <c r="B285" s="71">
        <f t="shared" si="76"/>
        <v>9</v>
      </c>
      <c r="C285" s="27"/>
      <c r="D285" s="28"/>
      <c r="E285" s="34"/>
      <c r="F285" s="13"/>
      <c r="G285" s="61"/>
      <c r="H285" s="27"/>
      <c r="I285" s="28"/>
      <c r="J285" s="34"/>
      <c r="K285" s="13"/>
      <c r="L285" s="61"/>
      <c r="M285" s="27">
        <f t="shared" si="80"/>
        <v>0</v>
      </c>
      <c r="N285" s="28">
        <f t="shared" si="81"/>
        <v>0</v>
      </c>
      <c r="O285" s="34">
        <f t="shared" si="82"/>
        <v>0</v>
      </c>
      <c r="P285" s="13">
        <f t="shared" si="83"/>
        <v>0</v>
      </c>
      <c r="Q285" s="61"/>
      <c r="R285" s="209">
        <f t="shared" si="77"/>
        <v>0</v>
      </c>
      <c r="S285" s="279">
        <f t="shared" si="78"/>
        <v>0</v>
      </c>
    </row>
    <row r="286" spans="1:19" hidden="1" outlineLevel="1">
      <c r="A286" s="70">
        <v>43373</v>
      </c>
      <c r="B286" s="71">
        <f t="shared" si="76"/>
        <v>9</v>
      </c>
      <c r="C286" s="27"/>
      <c r="D286" s="28"/>
      <c r="E286" s="34"/>
      <c r="F286" s="13"/>
      <c r="G286" s="61"/>
      <c r="H286" s="27"/>
      <c r="I286" s="28"/>
      <c r="J286" s="34"/>
      <c r="K286" s="13"/>
      <c r="L286" s="61"/>
      <c r="M286" s="27">
        <f t="shared" si="80"/>
        <v>0</v>
      </c>
      <c r="N286" s="28">
        <f t="shared" si="81"/>
        <v>0</v>
      </c>
      <c r="O286" s="34">
        <f t="shared" si="82"/>
        <v>0</v>
      </c>
      <c r="P286" s="13">
        <f t="shared" si="83"/>
        <v>0</v>
      </c>
      <c r="Q286" s="61"/>
      <c r="R286" s="209">
        <f t="shared" si="77"/>
        <v>0</v>
      </c>
      <c r="S286" s="279">
        <f t="shared" si="78"/>
        <v>0</v>
      </c>
    </row>
    <row r="287" spans="1:19" collapsed="1">
      <c r="A287" s="64"/>
      <c r="B287" s="64" t="s">
        <v>22</v>
      </c>
      <c r="C287" s="65">
        <f t="shared" ref="C287:P287" si="84">SUBTOTAL(9,C288:C318)</f>
        <v>0</v>
      </c>
      <c r="D287" s="66">
        <f t="shared" si="84"/>
        <v>0</v>
      </c>
      <c r="E287" s="67">
        <f t="shared" si="84"/>
        <v>0</v>
      </c>
      <c r="F287" s="10">
        <f t="shared" si="84"/>
        <v>0</v>
      </c>
      <c r="G287" s="63"/>
      <c r="H287" s="65">
        <f t="shared" si="84"/>
        <v>0</v>
      </c>
      <c r="I287" s="66">
        <f t="shared" si="84"/>
        <v>0</v>
      </c>
      <c r="J287" s="67">
        <f t="shared" si="84"/>
        <v>0</v>
      </c>
      <c r="K287" s="10">
        <f t="shared" si="84"/>
        <v>0</v>
      </c>
      <c r="L287" s="63"/>
      <c r="M287" s="65">
        <f t="shared" si="84"/>
        <v>0</v>
      </c>
      <c r="N287" s="66">
        <f t="shared" si="84"/>
        <v>0</v>
      </c>
      <c r="O287" s="67">
        <f t="shared" si="84"/>
        <v>0</v>
      </c>
      <c r="P287" s="10">
        <f t="shared" si="84"/>
        <v>0</v>
      </c>
      <c r="Q287" s="63"/>
      <c r="R287" s="209">
        <f t="shared" si="77"/>
        <v>0</v>
      </c>
      <c r="S287" s="279">
        <f t="shared" si="78"/>
        <v>0</v>
      </c>
    </row>
    <row r="288" spans="1:19" hidden="1" outlineLevel="1">
      <c r="A288" s="57">
        <v>43374</v>
      </c>
      <c r="B288" s="58">
        <f t="shared" si="76"/>
        <v>10</v>
      </c>
      <c r="C288" s="27"/>
      <c r="D288" s="28"/>
      <c r="E288" s="34"/>
      <c r="F288" s="13"/>
      <c r="G288" s="61"/>
      <c r="H288" s="27"/>
      <c r="I288" s="28"/>
      <c r="J288" s="34"/>
      <c r="K288" s="13"/>
      <c r="L288" s="61"/>
      <c r="M288" s="27">
        <f t="shared" ref="M288:M318" si="85">C288-H288</f>
        <v>0</v>
      </c>
      <c r="N288" s="28">
        <f t="shared" ref="N288:N318" si="86">D288-I288</f>
        <v>0</v>
      </c>
      <c r="O288" s="34">
        <f t="shared" ref="O288:O318" si="87">E288-J288</f>
        <v>0</v>
      </c>
      <c r="P288" s="13">
        <f t="shared" ref="P288:P318" si="88">F288-K288</f>
        <v>0</v>
      </c>
      <c r="Q288" s="61"/>
      <c r="R288" s="209">
        <f t="shared" si="77"/>
        <v>0</v>
      </c>
      <c r="S288" s="279">
        <f t="shared" si="78"/>
        <v>0</v>
      </c>
    </row>
    <row r="289" spans="1:19" hidden="1" outlineLevel="1">
      <c r="A289" s="57">
        <v>43375</v>
      </c>
      <c r="B289" s="58">
        <f t="shared" si="76"/>
        <v>10</v>
      </c>
      <c r="C289" s="27"/>
      <c r="D289" s="28"/>
      <c r="E289" s="34"/>
      <c r="F289" s="13"/>
      <c r="G289" s="61"/>
      <c r="H289" s="27"/>
      <c r="I289" s="28"/>
      <c r="J289" s="34"/>
      <c r="K289" s="13"/>
      <c r="L289" s="61"/>
      <c r="M289" s="27">
        <f t="shared" si="85"/>
        <v>0</v>
      </c>
      <c r="N289" s="28">
        <f t="shared" si="86"/>
        <v>0</v>
      </c>
      <c r="O289" s="34">
        <f t="shared" si="87"/>
        <v>0</v>
      </c>
      <c r="P289" s="13">
        <f t="shared" si="88"/>
        <v>0</v>
      </c>
      <c r="Q289" s="61"/>
      <c r="R289" s="209">
        <f t="shared" si="77"/>
        <v>0</v>
      </c>
      <c r="S289" s="279">
        <f t="shared" si="78"/>
        <v>0</v>
      </c>
    </row>
    <row r="290" spans="1:19" hidden="1" outlineLevel="1">
      <c r="A290" s="57">
        <v>43376</v>
      </c>
      <c r="B290" s="58">
        <f t="shared" si="76"/>
        <v>10</v>
      </c>
      <c r="C290" s="27"/>
      <c r="D290" s="28"/>
      <c r="E290" s="34"/>
      <c r="F290" s="13"/>
      <c r="G290" s="61"/>
      <c r="H290" s="27"/>
      <c r="I290" s="28"/>
      <c r="J290" s="34"/>
      <c r="K290" s="13"/>
      <c r="L290" s="61"/>
      <c r="M290" s="27">
        <f t="shared" si="85"/>
        <v>0</v>
      </c>
      <c r="N290" s="28">
        <f t="shared" si="86"/>
        <v>0</v>
      </c>
      <c r="O290" s="34">
        <f t="shared" si="87"/>
        <v>0</v>
      </c>
      <c r="P290" s="13">
        <f t="shared" si="88"/>
        <v>0</v>
      </c>
      <c r="Q290" s="61"/>
      <c r="R290" s="209">
        <f t="shared" si="77"/>
        <v>0</v>
      </c>
      <c r="S290" s="279">
        <f t="shared" si="78"/>
        <v>0</v>
      </c>
    </row>
    <row r="291" spans="1:19" hidden="1" outlineLevel="1">
      <c r="A291" s="57">
        <v>43377</v>
      </c>
      <c r="B291" s="58">
        <f t="shared" si="76"/>
        <v>10</v>
      </c>
      <c r="C291" s="27"/>
      <c r="D291" s="28"/>
      <c r="E291" s="34"/>
      <c r="F291" s="13"/>
      <c r="G291" s="61"/>
      <c r="H291" s="27"/>
      <c r="I291" s="28"/>
      <c r="J291" s="34"/>
      <c r="K291" s="13"/>
      <c r="L291" s="61"/>
      <c r="M291" s="27">
        <f t="shared" si="85"/>
        <v>0</v>
      </c>
      <c r="N291" s="28">
        <f t="shared" si="86"/>
        <v>0</v>
      </c>
      <c r="O291" s="34">
        <f t="shared" si="87"/>
        <v>0</v>
      </c>
      <c r="P291" s="13">
        <f t="shared" si="88"/>
        <v>0</v>
      </c>
      <c r="Q291" s="61"/>
      <c r="R291" s="209">
        <f t="shared" si="77"/>
        <v>0</v>
      </c>
      <c r="S291" s="279">
        <f t="shared" si="78"/>
        <v>0</v>
      </c>
    </row>
    <row r="292" spans="1:19" hidden="1" outlineLevel="1">
      <c r="A292" s="57">
        <v>43378</v>
      </c>
      <c r="B292" s="58">
        <f t="shared" ref="B292:B357" si="89">MONTH(A292)</f>
        <v>10</v>
      </c>
      <c r="C292" s="27"/>
      <c r="D292" s="28"/>
      <c r="E292" s="34"/>
      <c r="F292" s="13"/>
      <c r="G292" s="61"/>
      <c r="H292" s="27"/>
      <c r="I292" s="28"/>
      <c r="J292" s="34"/>
      <c r="K292" s="13"/>
      <c r="L292" s="61"/>
      <c r="M292" s="27">
        <f t="shared" si="85"/>
        <v>0</v>
      </c>
      <c r="N292" s="28">
        <f t="shared" si="86"/>
        <v>0</v>
      </c>
      <c r="O292" s="34">
        <f t="shared" si="87"/>
        <v>0</v>
      </c>
      <c r="P292" s="13">
        <f t="shared" si="88"/>
        <v>0</v>
      </c>
      <c r="Q292" s="61"/>
      <c r="R292" s="209">
        <f t="shared" ref="R292:R350" si="90">SUM(C292,E292)</f>
        <v>0</v>
      </c>
      <c r="S292" s="279">
        <f t="shared" ref="S292:S350" si="91">SUM(D292,F292)</f>
        <v>0</v>
      </c>
    </row>
    <row r="293" spans="1:19" hidden="1" outlineLevel="1">
      <c r="A293" s="57">
        <v>43379</v>
      </c>
      <c r="B293" s="58">
        <f t="shared" si="89"/>
        <v>10</v>
      </c>
      <c r="C293" s="27"/>
      <c r="D293" s="28"/>
      <c r="E293" s="34"/>
      <c r="F293" s="13"/>
      <c r="G293" s="61"/>
      <c r="H293" s="27"/>
      <c r="I293" s="28"/>
      <c r="J293" s="34"/>
      <c r="K293" s="13"/>
      <c r="L293" s="61"/>
      <c r="M293" s="27">
        <f t="shared" si="85"/>
        <v>0</v>
      </c>
      <c r="N293" s="28">
        <f t="shared" si="86"/>
        <v>0</v>
      </c>
      <c r="O293" s="34">
        <f t="shared" si="87"/>
        <v>0</v>
      </c>
      <c r="P293" s="13">
        <f t="shared" si="88"/>
        <v>0</v>
      </c>
      <c r="Q293" s="61"/>
      <c r="R293" s="209">
        <f t="shared" si="90"/>
        <v>0</v>
      </c>
      <c r="S293" s="279">
        <f t="shared" si="91"/>
        <v>0</v>
      </c>
    </row>
    <row r="294" spans="1:19" hidden="1" outlineLevel="1">
      <c r="A294" s="57">
        <v>43380</v>
      </c>
      <c r="B294" s="58">
        <f t="shared" si="89"/>
        <v>10</v>
      </c>
      <c r="C294" s="27"/>
      <c r="D294" s="28"/>
      <c r="E294" s="34"/>
      <c r="F294" s="13"/>
      <c r="G294" s="61"/>
      <c r="H294" s="27"/>
      <c r="I294" s="28"/>
      <c r="J294" s="34"/>
      <c r="K294" s="13"/>
      <c r="L294" s="61"/>
      <c r="M294" s="27">
        <f t="shared" si="85"/>
        <v>0</v>
      </c>
      <c r="N294" s="28">
        <f t="shared" si="86"/>
        <v>0</v>
      </c>
      <c r="O294" s="34">
        <f t="shared" si="87"/>
        <v>0</v>
      </c>
      <c r="P294" s="13">
        <f t="shared" si="88"/>
        <v>0</v>
      </c>
      <c r="Q294" s="61"/>
      <c r="R294" s="209">
        <f t="shared" si="90"/>
        <v>0</v>
      </c>
      <c r="S294" s="279">
        <f t="shared" si="91"/>
        <v>0</v>
      </c>
    </row>
    <row r="295" spans="1:19" hidden="1" outlineLevel="1">
      <c r="A295" s="57">
        <v>43381</v>
      </c>
      <c r="B295" s="58">
        <f t="shared" si="89"/>
        <v>10</v>
      </c>
      <c r="C295" s="27"/>
      <c r="D295" s="28"/>
      <c r="E295" s="34"/>
      <c r="F295" s="13"/>
      <c r="G295" s="61"/>
      <c r="H295" s="27"/>
      <c r="I295" s="28"/>
      <c r="J295" s="34"/>
      <c r="K295" s="13"/>
      <c r="L295" s="61"/>
      <c r="M295" s="27">
        <f t="shared" si="85"/>
        <v>0</v>
      </c>
      <c r="N295" s="28">
        <f t="shared" si="86"/>
        <v>0</v>
      </c>
      <c r="O295" s="34">
        <f t="shared" si="87"/>
        <v>0</v>
      </c>
      <c r="P295" s="13">
        <f t="shared" si="88"/>
        <v>0</v>
      </c>
      <c r="Q295" s="61"/>
      <c r="R295" s="209">
        <f t="shared" si="90"/>
        <v>0</v>
      </c>
      <c r="S295" s="279">
        <f t="shared" si="91"/>
        <v>0</v>
      </c>
    </row>
    <row r="296" spans="1:19" hidden="1" outlineLevel="1">
      <c r="A296" s="57">
        <v>43382</v>
      </c>
      <c r="B296" s="58">
        <f t="shared" si="89"/>
        <v>10</v>
      </c>
      <c r="C296" s="27"/>
      <c r="D296" s="28"/>
      <c r="E296" s="34"/>
      <c r="F296" s="13"/>
      <c r="G296" s="61"/>
      <c r="H296" s="27"/>
      <c r="I296" s="28"/>
      <c r="J296" s="34"/>
      <c r="K296" s="13"/>
      <c r="L296" s="61"/>
      <c r="M296" s="27">
        <f t="shared" si="85"/>
        <v>0</v>
      </c>
      <c r="N296" s="28">
        <f t="shared" si="86"/>
        <v>0</v>
      </c>
      <c r="O296" s="34">
        <f t="shared" si="87"/>
        <v>0</v>
      </c>
      <c r="P296" s="13">
        <f t="shared" si="88"/>
        <v>0</v>
      </c>
      <c r="Q296" s="61"/>
      <c r="R296" s="209">
        <f t="shared" si="90"/>
        <v>0</v>
      </c>
      <c r="S296" s="279">
        <f t="shared" si="91"/>
        <v>0</v>
      </c>
    </row>
    <row r="297" spans="1:19" hidden="1" outlineLevel="1">
      <c r="A297" s="57">
        <v>43383</v>
      </c>
      <c r="B297" s="58">
        <f t="shared" si="89"/>
        <v>10</v>
      </c>
      <c r="C297" s="27"/>
      <c r="D297" s="28"/>
      <c r="E297" s="34"/>
      <c r="F297" s="13"/>
      <c r="G297" s="61"/>
      <c r="H297" s="27"/>
      <c r="I297" s="28"/>
      <c r="J297" s="34"/>
      <c r="K297" s="13"/>
      <c r="L297" s="61"/>
      <c r="M297" s="27">
        <f t="shared" si="85"/>
        <v>0</v>
      </c>
      <c r="N297" s="28">
        <f t="shared" si="86"/>
        <v>0</v>
      </c>
      <c r="O297" s="34">
        <f t="shared" si="87"/>
        <v>0</v>
      </c>
      <c r="P297" s="13">
        <f t="shared" si="88"/>
        <v>0</v>
      </c>
      <c r="Q297" s="61"/>
      <c r="R297" s="209">
        <f t="shared" si="90"/>
        <v>0</v>
      </c>
      <c r="S297" s="279">
        <f t="shared" si="91"/>
        <v>0</v>
      </c>
    </row>
    <row r="298" spans="1:19" hidden="1" outlineLevel="1">
      <c r="A298" s="57">
        <v>43384</v>
      </c>
      <c r="B298" s="58">
        <f t="shared" si="89"/>
        <v>10</v>
      </c>
      <c r="C298" s="27"/>
      <c r="D298" s="28"/>
      <c r="E298" s="34"/>
      <c r="F298" s="13"/>
      <c r="G298" s="61"/>
      <c r="H298" s="27"/>
      <c r="I298" s="28"/>
      <c r="J298" s="34"/>
      <c r="K298" s="13"/>
      <c r="L298" s="61"/>
      <c r="M298" s="27">
        <f t="shared" si="85"/>
        <v>0</v>
      </c>
      <c r="N298" s="28">
        <f t="shared" si="86"/>
        <v>0</v>
      </c>
      <c r="O298" s="34">
        <f t="shared" si="87"/>
        <v>0</v>
      </c>
      <c r="P298" s="13">
        <f t="shared" si="88"/>
        <v>0</v>
      </c>
      <c r="Q298" s="61"/>
      <c r="R298" s="209">
        <f t="shared" si="90"/>
        <v>0</v>
      </c>
      <c r="S298" s="279">
        <f t="shared" si="91"/>
        <v>0</v>
      </c>
    </row>
    <row r="299" spans="1:19" hidden="1" outlineLevel="1">
      <c r="A299" s="57">
        <v>43385</v>
      </c>
      <c r="B299" s="58">
        <f t="shared" si="89"/>
        <v>10</v>
      </c>
      <c r="C299" s="27"/>
      <c r="D299" s="28"/>
      <c r="E299" s="34"/>
      <c r="F299" s="13"/>
      <c r="G299" s="61"/>
      <c r="H299" s="27"/>
      <c r="I299" s="28"/>
      <c r="J299" s="34"/>
      <c r="K299" s="13"/>
      <c r="L299" s="61"/>
      <c r="M299" s="27">
        <f t="shared" si="85"/>
        <v>0</v>
      </c>
      <c r="N299" s="28">
        <f t="shared" si="86"/>
        <v>0</v>
      </c>
      <c r="O299" s="34">
        <f t="shared" si="87"/>
        <v>0</v>
      </c>
      <c r="P299" s="13">
        <f t="shared" si="88"/>
        <v>0</v>
      </c>
      <c r="Q299" s="61"/>
      <c r="R299" s="209">
        <f t="shared" si="90"/>
        <v>0</v>
      </c>
      <c r="S299" s="279">
        <f t="shared" si="91"/>
        <v>0</v>
      </c>
    </row>
    <row r="300" spans="1:19" hidden="1" outlineLevel="1">
      <c r="A300" s="57">
        <v>43386</v>
      </c>
      <c r="B300" s="58">
        <f t="shared" si="89"/>
        <v>10</v>
      </c>
      <c r="C300" s="27"/>
      <c r="D300" s="28"/>
      <c r="E300" s="34"/>
      <c r="F300" s="13"/>
      <c r="G300" s="61"/>
      <c r="H300" s="27"/>
      <c r="I300" s="28"/>
      <c r="J300" s="34"/>
      <c r="K300" s="13"/>
      <c r="L300" s="61"/>
      <c r="M300" s="27">
        <f t="shared" si="85"/>
        <v>0</v>
      </c>
      <c r="N300" s="28">
        <f t="shared" si="86"/>
        <v>0</v>
      </c>
      <c r="O300" s="34">
        <f t="shared" si="87"/>
        <v>0</v>
      </c>
      <c r="P300" s="13">
        <f t="shared" si="88"/>
        <v>0</v>
      </c>
      <c r="Q300" s="61"/>
      <c r="R300" s="209">
        <f t="shared" si="90"/>
        <v>0</v>
      </c>
      <c r="S300" s="279">
        <f t="shared" si="91"/>
        <v>0</v>
      </c>
    </row>
    <row r="301" spans="1:19" hidden="1" outlineLevel="1">
      <c r="A301" s="57">
        <v>43387</v>
      </c>
      <c r="B301" s="58">
        <f t="shared" si="89"/>
        <v>10</v>
      </c>
      <c r="C301" s="27"/>
      <c r="D301" s="28"/>
      <c r="E301" s="34"/>
      <c r="F301" s="13"/>
      <c r="G301" s="61"/>
      <c r="H301" s="27"/>
      <c r="I301" s="28"/>
      <c r="J301" s="34"/>
      <c r="K301" s="13"/>
      <c r="L301" s="61"/>
      <c r="M301" s="27">
        <f t="shared" si="85"/>
        <v>0</v>
      </c>
      <c r="N301" s="28">
        <f t="shared" si="86"/>
        <v>0</v>
      </c>
      <c r="O301" s="34">
        <f t="shared" si="87"/>
        <v>0</v>
      </c>
      <c r="P301" s="13">
        <f t="shared" si="88"/>
        <v>0</v>
      </c>
      <c r="Q301" s="61"/>
      <c r="R301" s="209">
        <f t="shared" si="90"/>
        <v>0</v>
      </c>
      <c r="S301" s="279">
        <f t="shared" si="91"/>
        <v>0</v>
      </c>
    </row>
    <row r="302" spans="1:19" hidden="1" outlineLevel="1">
      <c r="A302" s="57">
        <v>43388</v>
      </c>
      <c r="B302" s="58">
        <f t="shared" si="89"/>
        <v>10</v>
      </c>
      <c r="C302" s="27"/>
      <c r="D302" s="28"/>
      <c r="E302" s="34"/>
      <c r="F302" s="13"/>
      <c r="G302" s="61"/>
      <c r="H302" s="27"/>
      <c r="I302" s="28"/>
      <c r="J302" s="34"/>
      <c r="K302" s="13"/>
      <c r="L302" s="61"/>
      <c r="M302" s="27">
        <f t="shared" si="85"/>
        <v>0</v>
      </c>
      <c r="N302" s="28">
        <f t="shared" si="86"/>
        <v>0</v>
      </c>
      <c r="O302" s="34">
        <f t="shared" si="87"/>
        <v>0</v>
      </c>
      <c r="P302" s="13">
        <f t="shared" si="88"/>
        <v>0</v>
      </c>
      <c r="Q302" s="61"/>
      <c r="R302" s="209">
        <f t="shared" si="90"/>
        <v>0</v>
      </c>
      <c r="S302" s="279">
        <f t="shared" si="91"/>
        <v>0</v>
      </c>
    </row>
    <row r="303" spans="1:19" hidden="1" outlineLevel="1">
      <c r="A303" s="57">
        <v>43389</v>
      </c>
      <c r="B303" s="58">
        <f t="shared" si="89"/>
        <v>10</v>
      </c>
      <c r="C303" s="27"/>
      <c r="D303" s="28"/>
      <c r="E303" s="34"/>
      <c r="F303" s="13"/>
      <c r="G303" s="61"/>
      <c r="H303" s="27"/>
      <c r="I303" s="28"/>
      <c r="J303" s="34"/>
      <c r="K303" s="13"/>
      <c r="L303" s="61"/>
      <c r="M303" s="27">
        <f t="shared" si="85"/>
        <v>0</v>
      </c>
      <c r="N303" s="28">
        <f t="shared" si="86"/>
        <v>0</v>
      </c>
      <c r="O303" s="34">
        <f t="shared" si="87"/>
        <v>0</v>
      </c>
      <c r="P303" s="13">
        <f t="shared" si="88"/>
        <v>0</v>
      </c>
      <c r="Q303" s="61"/>
      <c r="R303" s="209">
        <f t="shared" si="90"/>
        <v>0</v>
      </c>
      <c r="S303" s="279">
        <f t="shared" si="91"/>
        <v>0</v>
      </c>
    </row>
    <row r="304" spans="1:19" hidden="1" outlineLevel="1">
      <c r="A304" s="57">
        <v>43390</v>
      </c>
      <c r="B304" s="58">
        <f t="shared" si="89"/>
        <v>10</v>
      </c>
      <c r="C304" s="27"/>
      <c r="D304" s="28"/>
      <c r="E304" s="34"/>
      <c r="F304" s="13"/>
      <c r="G304" s="61"/>
      <c r="H304" s="27"/>
      <c r="I304" s="28"/>
      <c r="J304" s="34"/>
      <c r="K304" s="13"/>
      <c r="L304" s="61"/>
      <c r="M304" s="27">
        <f t="shared" si="85"/>
        <v>0</v>
      </c>
      <c r="N304" s="28">
        <f t="shared" si="86"/>
        <v>0</v>
      </c>
      <c r="O304" s="34">
        <f t="shared" si="87"/>
        <v>0</v>
      </c>
      <c r="P304" s="13">
        <f t="shared" si="88"/>
        <v>0</v>
      </c>
      <c r="Q304" s="61"/>
      <c r="R304" s="209">
        <f t="shared" si="90"/>
        <v>0</v>
      </c>
      <c r="S304" s="279">
        <f t="shared" si="91"/>
        <v>0</v>
      </c>
    </row>
    <row r="305" spans="1:19" hidden="1" outlineLevel="1">
      <c r="A305" s="57">
        <v>43391</v>
      </c>
      <c r="B305" s="58">
        <f t="shared" si="89"/>
        <v>10</v>
      </c>
      <c r="C305" s="27"/>
      <c r="D305" s="28"/>
      <c r="E305" s="34"/>
      <c r="F305" s="13"/>
      <c r="G305" s="61"/>
      <c r="H305" s="27"/>
      <c r="I305" s="28"/>
      <c r="J305" s="34"/>
      <c r="K305" s="13"/>
      <c r="L305" s="61"/>
      <c r="M305" s="27">
        <f t="shared" si="85"/>
        <v>0</v>
      </c>
      <c r="N305" s="28">
        <f t="shared" si="86"/>
        <v>0</v>
      </c>
      <c r="O305" s="34">
        <f t="shared" si="87"/>
        <v>0</v>
      </c>
      <c r="P305" s="13">
        <f t="shared" si="88"/>
        <v>0</v>
      </c>
      <c r="Q305" s="61"/>
      <c r="R305" s="209">
        <f t="shared" si="90"/>
        <v>0</v>
      </c>
      <c r="S305" s="279">
        <f t="shared" si="91"/>
        <v>0</v>
      </c>
    </row>
    <row r="306" spans="1:19" hidden="1" outlineLevel="1">
      <c r="A306" s="57">
        <v>43392</v>
      </c>
      <c r="B306" s="58">
        <f t="shared" si="89"/>
        <v>10</v>
      </c>
      <c r="C306" s="27"/>
      <c r="D306" s="28"/>
      <c r="E306" s="34"/>
      <c r="F306" s="13"/>
      <c r="G306" s="61"/>
      <c r="H306" s="27"/>
      <c r="I306" s="28"/>
      <c r="J306" s="34"/>
      <c r="K306" s="13"/>
      <c r="L306" s="61"/>
      <c r="M306" s="27">
        <f t="shared" si="85"/>
        <v>0</v>
      </c>
      <c r="N306" s="28">
        <f t="shared" si="86"/>
        <v>0</v>
      </c>
      <c r="O306" s="34">
        <f t="shared" si="87"/>
        <v>0</v>
      </c>
      <c r="P306" s="13">
        <f t="shared" si="88"/>
        <v>0</v>
      </c>
      <c r="Q306" s="61"/>
      <c r="R306" s="209">
        <f t="shared" si="90"/>
        <v>0</v>
      </c>
      <c r="S306" s="279">
        <f t="shared" si="91"/>
        <v>0</v>
      </c>
    </row>
    <row r="307" spans="1:19" hidden="1" outlineLevel="1">
      <c r="A307" s="57">
        <v>43393</v>
      </c>
      <c r="B307" s="58">
        <f t="shared" si="89"/>
        <v>10</v>
      </c>
      <c r="C307" s="27"/>
      <c r="D307" s="28"/>
      <c r="E307" s="34"/>
      <c r="F307" s="13"/>
      <c r="G307" s="61"/>
      <c r="H307" s="27"/>
      <c r="I307" s="28"/>
      <c r="J307" s="34"/>
      <c r="K307" s="13"/>
      <c r="L307" s="61"/>
      <c r="M307" s="27">
        <f t="shared" si="85"/>
        <v>0</v>
      </c>
      <c r="N307" s="28">
        <f t="shared" si="86"/>
        <v>0</v>
      </c>
      <c r="O307" s="34">
        <f t="shared" si="87"/>
        <v>0</v>
      </c>
      <c r="P307" s="13">
        <f t="shared" si="88"/>
        <v>0</v>
      </c>
      <c r="Q307" s="61"/>
      <c r="R307" s="209">
        <f t="shared" si="90"/>
        <v>0</v>
      </c>
      <c r="S307" s="279">
        <f t="shared" si="91"/>
        <v>0</v>
      </c>
    </row>
    <row r="308" spans="1:19" hidden="1" outlineLevel="1">
      <c r="A308" s="57">
        <v>43394</v>
      </c>
      <c r="B308" s="58">
        <f t="shared" si="89"/>
        <v>10</v>
      </c>
      <c r="C308" s="27"/>
      <c r="D308" s="28"/>
      <c r="E308" s="34"/>
      <c r="F308" s="13"/>
      <c r="G308" s="61"/>
      <c r="H308" s="27"/>
      <c r="I308" s="28"/>
      <c r="J308" s="34"/>
      <c r="K308" s="13"/>
      <c r="L308" s="61"/>
      <c r="M308" s="27">
        <f t="shared" si="85"/>
        <v>0</v>
      </c>
      <c r="N308" s="28">
        <f t="shared" si="86"/>
        <v>0</v>
      </c>
      <c r="O308" s="34">
        <f t="shared" si="87"/>
        <v>0</v>
      </c>
      <c r="P308" s="13">
        <f t="shared" si="88"/>
        <v>0</v>
      </c>
      <c r="Q308" s="61"/>
      <c r="R308" s="209">
        <f t="shared" si="90"/>
        <v>0</v>
      </c>
      <c r="S308" s="279">
        <f t="shared" si="91"/>
        <v>0</v>
      </c>
    </row>
    <row r="309" spans="1:19" hidden="1" outlineLevel="1">
      <c r="A309" s="57">
        <v>43395</v>
      </c>
      <c r="B309" s="58">
        <f t="shared" si="89"/>
        <v>10</v>
      </c>
      <c r="C309" s="27"/>
      <c r="D309" s="28"/>
      <c r="E309" s="34"/>
      <c r="F309" s="13"/>
      <c r="G309" s="61"/>
      <c r="H309" s="27"/>
      <c r="I309" s="28"/>
      <c r="J309" s="34"/>
      <c r="K309" s="13"/>
      <c r="L309" s="61"/>
      <c r="M309" s="27">
        <f t="shared" si="85"/>
        <v>0</v>
      </c>
      <c r="N309" s="28">
        <f t="shared" si="86"/>
        <v>0</v>
      </c>
      <c r="O309" s="34">
        <f t="shared" si="87"/>
        <v>0</v>
      </c>
      <c r="P309" s="13">
        <f t="shared" si="88"/>
        <v>0</v>
      </c>
      <c r="Q309" s="61"/>
      <c r="R309" s="209">
        <f t="shared" si="90"/>
        <v>0</v>
      </c>
      <c r="S309" s="279">
        <f t="shared" si="91"/>
        <v>0</v>
      </c>
    </row>
    <row r="310" spans="1:19" hidden="1" outlineLevel="1">
      <c r="A310" s="57">
        <v>43396</v>
      </c>
      <c r="B310" s="58">
        <f t="shared" si="89"/>
        <v>10</v>
      </c>
      <c r="C310" s="27"/>
      <c r="D310" s="28"/>
      <c r="E310" s="34"/>
      <c r="F310" s="13"/>
      <c r="G310" s="61"/>
      <c r="H310" s="27"/>
      <c r="I310" s="28"/>
      <c r="J310" s="34"/>
      <c r="K310" s="13"/>
      <c r="L310" s="61"/>
      <c r="M310" s="27">
        <f t="shared" si="85"/>
        <v>0</v>
      </c>
      <c r="N310" s="28">
        <f t="shared" si="86"/>
        <v>0</v>
      </c>
      <c r="O310" s="34">
        <f t="shared" si="87"/>
        <v>0</v>
      </c>
      <c r="P310" s="13">
        <f t="shared" si="88"/>
        <v>0</v>
      </c>
      <c r="Q310" s="61"/>
      <c r="R310" s="209">
        <f t="shared" si="90"/>
        <v>0</v>
      </c>
      <c r="S310" s="279">
        <f t="shared" si="91"/>
        <v>0</v>
      </c>
    </row>
    <row r="311" spans="1:19" hidden="1" outlineLevel="1">
      <c r="A311" s="57">
        <v>43397</v>
      </c>
      <c r="B311" s="58">
        <f t="shared" si="89"/>
        <v>10</v>
      </c>
      <c r="C311" s="27"/>
      <c r="D311" s="28"/>
      <c r="E311" s="34"/>
      <c r="F311" s="13"/>
      <c r="G311" s="61"/>
      <c r="H311" s="27"/>
      <c r="I311" s="28"/>
      <c r="J311" s="34"/>
      <c r="K311" s="13"/>
      <c r="L311" s="61"/>
      <c r="M311" s="27">
        <f t="shared" si="85"/>
        <v>0</v>
      </c>
      <c r="N311" s="28">
        <f t="shared" si="86"/>
        <v>0</v>
      </c>
      <c r="O311" s="34">
        <f t="shared" si="87"/>
        <v>0</v>
      </c>
      <c r="P311" s="13">
        <f t="shared" si="88"/>
        <v>0</v>
      </c>
      <c r="Q311" s="61"/>
      <c r="R311" s="209">
        <f t="shared" si="90"/>
        <v>0</v>
      </c>
      <c r="S311" s="279">
        <f t="shared" si="91"/>
        <v>0</v>
      </c>
    </row>
    <row r="312" spans="1:19" hidden="1" outlineLevel="1">
      <c r="A312" s="57">
        <v>43398</v>
      </c>
      <c r="B312" s="58">
        <f t="shared" si="89"/>
        <v>10</v>
      </c>
      <c r="C312" s="27"/>
      <c r="D312" s="28"/>
      <c r="E312" s="34"/>
      <c r="F312" s="13"/>
      <c r="G312" s="61"/>
      <c r="H312" s="27"/>
      <c r="I312" s="28"/>
      <c r="J312" s="34"/>
      <c r="K312" s="13"/>
      <c r="L312" s="61"/>
      <c r="M312" s="27">
        <f t="shared" si="85"/>
        <v>0</v>
      </c>
      <c r="N312" s="28">
        <f t="shared" si="86"/>
        <v>0</v>
      </c>
      <c r="O312" s="34">
        <f t="shared" si="87"/>
        <v>0</v>
      </c>
      <c r="P312" s="13">
        <f t="shared" si="88"/>
        <v>0</v>
      </c>
      <c r="Q312" s="61"/>
      <c r="R312" s="209">
        <f t="shared" si="90"/>
        <v>0</v>
      </c>
      <c r="S312" s="279">
        <f t="shared" si="91"/>
        <v>0</v>
      </c>
    </row>
    <row r="313" spans="1:19" hidden="1" outlineLevel="1">
      <c r="A313" s="57">
        <v>43399</v>
      </c>
      <c r="B313" s="58">
        <f t="shared" si="89"/>
        <v>10</v>
      </c>
      <c r="C313" s="27"/>
      <c r="D313" s="28"/>
      <c r="E313" s="34"/>
      <c r="F313" s="13"/>
      <c r="G313" s="61"/>
      <c r="H313" s="27"/>
      <c r="I313" s="28"/>
      <c r="J313" s="34"/>
      <c r="K313" s="13"/>
      <c r="L313" s="61"/>
      <c r="M313" s="27">
        <f t="shared" si="85"/>
        <v>0</v>
      </c>
      <c r="N313" s="28">
        <f t="shared" si="86"/>
        <v>0</v>
      </c>
      <c r="O313" s="34">
        <f t="shared" si="87"/>
        <v>0</v>
      </c>
      <c r="P313" s="13">
        <f t="shared" si="88"/>
        <v>0</v>
      </c>
      <c r="Q313" s="61"/>
      <c r="R313" s="209">
        <f t="shared" si="90"/>
        <v>0</v>
      </c>
      <c r="S313" s="279">
        <f t="shared" si="91"/>
        <v>0</v>
      </c>
    </row>
    <row r="314" spans="1:19" hidden="1" outlineLevel="1">
      <c r="A314" s="57">
        <v>43400</v>
      </c>
      <c r="B314" s="58">
        <f t="shared" si="89"/>
        <v>10</v>
      </c>
      <c r="C314" s="27"/>
      <c r="D314" s="28"/>
      <c r="E314" s="34"/>
      <c r="F314" s="13"/>
      <c r="G314" s="61"/>
      <c r="H314" s="27"/>
      <c r="I314" s="28"/>
      <c r="J314" s="34"/>
      <c r="K314" s="13"/>
      <c r="L314" s="61"/>
      <c r="M314" s="27">
        <f t="shared" si="85"/>
        <v>0</v>
      </c>
      <c r="N314" s="28">
        <f t="shared" si="86"/>
        <v>0</v>
      </c>
      <c r="O314" s="34">
        <f t="shared" si="87"/>
        <v>0</v>
      </c>
      <c r="P314" s="13">
        <f t="shared" si="88"/>
        <v>0</v>
      </c>
      <c r="Q314" s="61"/>
      <c r="R314" s="209">
        <f t="shared" si="90"/>
        <v>0</v>
      </c>
      <c r="S314" s="279">
        <f t="shared" si="91"/>
        <v>0</v>
      </c>
    </row>
    <row r="315" spans="1:19" hidden="1" outlineLevel="1">
      <c r="A315" s="57">
        <v>43401</v>
      </c>
      <c r="B315" s="58">
        <f t="shared" si="89"/>
        <v>10</v>
      </c>
      <c r="C315" s="27"/>
      <c r="D315" s="28"/>
      <c r="E315" s="34"/>
      <c r="F315" s="13"/>
      <c r="G315" s="61"/>
      <c r="H315" s="27"/>
      <c r="I315" s="28"/>
      <c r="J315" s="34"/>
      <c r="K315" s="13"/>
      <c r="L315" s="61"/>
      <c r="M315" s="27">
        <f t="shared" si="85"/>
        <v>0</v>
      </c>
      <c r="N315" s="28">
        <f t="shared" si="86"/>
        <v>0</v>
      </c>
      <c r="O315" s="34">
        <f t="shared" si="87"/>
        <v>0</v>
      </c>
      <c r="P315" s="13">
        <f t="shared" si="88"/>
        <v>0</v>
      </c>
      <c r="Q315" s="61"/>
      <c r="R315" s="209">
        <f t="shared" si="90"/>
        <v>0</v>
      </c>
      <c r="S315" s="279">
        <f t="shared" si="91"/>
        <v>0</v>
      </c>
    </row>
    <row r="316" spans="1:19" hidden="1" outlineLevel="1">
      <c r="A316" s="57">
        <v>43402</v>
      </c>
      <c r="B316" s="58">
        <f t="shared" si="89"/>
        <v>10</v>
      </c>
      <c r="C316" s="27"/>
      <c r="D316" s="28"/>
      <c r="E316" s="34"/>
      <c r="F316" s="13"/>
      <c r="G316" s="61"/>
      <c r="H316" s="27"/>
      <c r="I316" s="28"/>
      <c r="J316" s="34"/>
      <c r="K316" s="13"/>
      <c r="L316" s="61"/>
      <c r="M316" s="27">
        <f t="shared" si="85"/>
        <v>0</v>
      </c>
      <c r="N316" s="28">
        <f t="shared" si="86"/>
        <v>0</v>
      </c>
      <c r="O316" s="34">
        <f t="shared" si="87"/>
        <v>0</v>
      </c>
      <c r="P316" s="13">
        <f t="shared" si="88"/>
        <v>0</v>
      </c>
      <c r="Q316" s="61"/>
      <c r="R316" s="209">
        <f t="shared" si="90"/>
        <v>0</v>
      </c>
      <c r="S316" s="279">
        <f t="shared" si="91"/>
        <v>0</v>
      </c>
    </row>
    <row r="317" spans="1:19" hidden="1" outlineLevel="1">
      <c r="A317" s="57">
        <v>43403</v>
      </c>
      <c r="B317" s="58">
        <f t="shared" si="89"/>
        <v>10</v>
      </c>
      <c r="C317" s="27"/>
      <c r="D317" s="28"/>
      <c r="E317" s="34"/>
      <c r="F317" s="13"/>
      <c r="G317" s="61"/>
      <c r="H317" s="27"/>
      <c r="I317" s="28"/>
      <c r="J317" s="34"/>
      <c r="K317" s="13"/>
      <c r="L317" s="61"/>
      <c r="M317" s="27">
        <f t="shared" si="85"/>
        <v>0</v>
      </c>
      <c r="N317" s="28">
        <f t="shared" si="86"/>
        <v>0</v>
      </c>
      <c r="O317" s="34">
        <f t="shared" si="87"/>
        <v>0</v>
      </c>
      <c r="P317" s="13">
        <f t="shared" si="88"/>
        <v>0</v>
      </c>
      <c r="Q317" s="61"/>
      <c r="R317" s="209">
        <f t="shared" si="90"/>
        <v>0</v>
      </c>
      <c r="S317" s="279">
        <f t="shared" si="91"/>
        <v>0</v>
      </c>
    </row>
    <row r="318" spans="1:19" hidden="1" outlineLevel="1">
      <c r="A318" s="57">
        <v>43404</v>
      </c>
      <c r="B318" s="58">
        <f t="shared" si="89"/>
        <v>10</v>
      </c>
      <c r="C318" s="27"/>
      <c r="D318" s="28"/>
      <c r="E318" s="34"/>
      <c r="F318" s="13"/>
      <c r="G318" s="61"/>
      <c r="H318" s="27"/>
      <c r="I318" s="28"/>
      <c r="J318" s="34"/>
      <c r="K318" s="13"/>
      <c r="L318" s="61"/>
      <c r="M318" s="27">
        <f t="shared" si="85"/>
        <v>0</v>
      </c>
      <c r="N318" s="28">
        <f t="shared" si="86"/>
        <v>0</v>
      </c>
      <c r="O318" s="34">
        <f t="shared" si="87"/>
        <v>0</v>
      </c>
      <c r="P318" s="13">
        <f t="shared" si="88"/>
        <v>0</v>
      </c>
      <c r="Q318" s="61"/>
      <c r="R318" s="209">
        <f t="shared" si="90"/>
        <v>0</v>
      </c>
      <c r="S318" s="279">
        <f t="shared" si="91"/>
        <v>0</v>
      </c>
    </row>
    <row r="319" spans="1:19" collapsed="1">
      <c r="A319" s="64"/>
      <c r="B319" s="64" t="s">
        <v>23</v>
      </c>
      <c r="C319" s="65">
        <f t="shared" ref="C319:P319" si="92">SUBTOTAL(9,C320:C349)</f>
        <v>0</v>
      </c>
      <c r="D319" s="66">
        <f t="shared" si="92"/>
        <v>0</v>
      </c>
      <c r="E319" s="67">
        <f t="shared" si="92"/>
        <v>0</v>
      </c>
      <c r="F319" s="10">
        <f t="shared" si="92"/>
        <v>0</v>
      </c>
      <c r="G319" s="63"/>
      <c r="H319" s="65">
        <f t="shared" si="92"/>
        <v>0</v>
      </c>
      <c r="I319" s="66">
        <f t="shared" si="92"/>
        <v>0</v>
      </c>
      <c r="J319" s="67">
        <f t="shared" si="92"/>
        <v>0</v>
      </c>
      <c r="K319" s="10">
        <f t="shared" si="92"/>
        <v>0</v>
      </c>
      <c r="L319" s="63"/>
      <c r="M319" s="65">
        <f t="shared" si="92"/>
        <v>0</v>
      </c>
      <c r="N319" s="66">
        <f t="shared" si="92"/>
        <v>0</v>
      </c>
      <c r="O319" s="67">
        <f t="shared" si="92"/>
        <v>0</v>
      </c>
      <c r="P319" s="10">
        <f t="shared" si="92"/>
        <v>0</v>
      </c>
      <c r="Q319" s="63"/>
      <c r="R319" s="209">
        <f t="shared" si="90"/>
        <v>0</v>
      </c>
      <c r="S319" s="279">
        <f t="shared" si="91"/>
        <v>0</v>
      </c>
    </row>
    <row r="320" spans="1:19" hidden="1" outlineLevel="1">
      <c r="A320" s="70">
        <v>43405</v>
      </c>
      <c r="B320" s="71">
        <f t="shared" si="89"/>
        <v>11</v>
      </c>
      <c r="C320" s="27"/>
      <c r="D320" s="28"/>
      <c r="E320" s="34"/>
      <c r="F320" s="13"/>
      <c r="G320" s="61"/>
      <c r="H320" s="27"/>
      <c r="I320" s="28"/>
      <c r="J320" s="34"/>
      <c r="K320" s="13"/>
      <c r="L320" s="61"/>
      <c r="M320" s="27">
        <f t="shared" ref="M320:M349" si="93">C320-H320</f>
        <v>0</v>
      </c>
      <c r="N320" s="28">
        <f t="shared" ref="N320:N349" si="94">D320-I320</f>
        <v>0</v>
      </c>
      <c r="O320" s="34">
        <f t="shared" ref="O320:O349" si="95">E320-J320</f>
        <v>0</v>
      </c>
      <c r="P320" s="13">
        <f t="shared" ref="P320:P349" si="96">F320-K320</f>
        <v>0</v>
      </c>
      <c r="Q320" s="61"/>
      <c r="R320" s="209">
        <f t="shared" si="90"/>
        <v>0</v>
      </c>
      <c r="S320" s="279">
        <f t="shared" si="91"/>
        <v>0</v>
      </c>
    </row>
    <row r="321" spans="1:19" hidden="1" outlineLevel="1">
      <c r="A321" s="70">
        <v>43406</v>
      </c>
      <c r="B321" s="71">
        <f t="shared" si="89"/>
        <v>11</v>
      </c>
      <c r="C321" s="27"/>
      <c r="D321" s="28"/>
      <c r="E321" s="34"/>
      <c r="F321" s="13"/>
      <c r="G321" s="61"/>
      <c r="H321" s="27"/>
      <c r="I321" s="28"/>
      <c r="J321" s="34"/>
      <c r="K321" s="13"/>
      <c r="L321" s="61"/>
      <c r="M321" s="27">
        <f t="shared" si="93"/>
        <v>0</v>
      </c>
      <c r="N321" s="28">
        <f t="shared" si="94"/>
        <v>0</v>
      </c>
      <c r="O321" s="34">
        <f t="shared" si="95"/>
        <v>0</v>
      </c>
      <c r="P321" s="13">
        <f t="shared" si="96"/>
        <v>0</v>
      </c>
      <c r="Q321" s="61"/>
      <c r="R321" s="209">
        <f t="shared" si="90"/>
        <v>0</v>
      </c>
      <c r="S321" s="279">
        <f t="shared" si="91"/>
        <v>0</v>
      </c>
    </row>
    <row r="322" spans="1:19" hidden="1" outlineLevel="1">
      <c r="A322" s="70">
        <v>43407</v>
      </c>
      <c r="B322" s="71">
        <f t="shared" si="89"/>
        <v>11</v>
      </c>
      <c r="C322" s="27"/>
      <c r="D322" s="28"/>
      <c r="E322" s="34"/>
      <c r="F322" s="13"/>
      <c r="G322" s="61"/>
      <c r="H322" s="27"/>
      <c r="I322" s="28"/>
      <c r="J322" s="34"/>
      <c r="K322" s="13"/>
      <c r="L322" s="61"/>
      <c r="M322" s="27">
        <f t="shared" si="93"/>
        <v>0</v>
      </c>
      <c r="N322" s="28">
        <f t="shared" si="94"/>
        <v>0</v>
      </c>
      <c r="O322" s="34">
        <f t="shared" si="95"/>
        <v>0</v>
      </c>
      <c r="P322" s="13">
        <f t="shared" si="96"/>
        <v>0</v>
      </c>
      <c r="Q322" s="61"/>
      <c r="R322" s="209">
        <f t="shared" si="90"/>
        <v>0</v>
      </c>
      <c r="S322" s="279">
        <f t="shared" si="91"/>
        <v>0</v>
      </c>
    </row>
    <row r="323" spans="1:19" hidden="1" outlineLevel="1">
      <c r="A323" s="70">
        <v>43408</v>
      </c>
      <c r="B323" s="71">
        <f t="shared" si="89"/>
        <v>11</v>
      </c>
      <c r="C323" s="27"/>
      <c r="D323" s="28"/>
      <c r="E323" s="34"/>
      <c r="F323" s="13"/>
      <c r="G323" s="61"/>
      <c r="H323" s="27"/>
      <c r="I323" s="28"/>
      <c r="J323" s="34"/>
      <c r="K323" s="13"/>
      <c r="L323" s="61"/>
      <c r="M323" s="27">
        <f t="shared" si="93"/>
        <v>0</v>
      </c>
      <c r="N323" s="28">
        <f t="shared" si="94"/>
        <v>0</v>
      </c>
      <c r="O323" s="34">
        <f t="shared" si="95"/>
        <v>0</v>
      </c>
      <c r="P323" s="13">
        <f t="shared" si="96"/>
        <v>0</v>
      </c>
      <c r="Q323" s="61"/>
      <c r="R323" s="209">
        <f t="shared" si="90"/>
        <v>0</v>
      </c>
      <c r="S323" s="279">
        <f t="shared" si="91"/>
        <v>0</v>
      </c>
    </row>
    <row r="324" spans="1:19" hidden="1" outlineLevel="1">
      <c r="A324" s="70">
        <v>43409</v>
      </c>
      <c r="B324" s="71">
        <f t="shared" si="89"/>
        <v>11</v>
      </c>
      <c r="C324" s="27"/>
      <c r="D324" s="28"/>
      <c r="E324" s="34"/>
      <c r="F324" s="13"/>
      <c r="G324" s="61"/>
      <c r="H324" s="27"/>
      <c r="I324" s="28"/>
      <c r="J324" s="34"/>
      <c r="K324" s="13"/>
      <c r="L324" s="61"/>
      <c r="M324" s="27">
        <f t="shared" si="93"/>
        <v>0</v>
      </c>
      <c r="N324" s="28">
        <f t="shared" si="94"/>
        <v>0</v>
      </c>
      <c r="O324" s="34">
        <f t="shared" si="95"/>
        <v>0</v>
      </c>
      <c r="P324" s="13">
        <f t="shared" si="96"/>
        <v>0</v>
      </c>
      <c r="Q324" s="61"/>
      <c r="R324" s="209">
        <f t="shared" si="90"/>
        <v>0</v>
      </c>
      <c r="S324" s="279">
        <f t="shared" si="91"/>
        <v>0</v>
      </c>
    </row>
    <row r="325" spans="1:19" hidden="1" outlineLevel="1">
      <c r="A325" s="70">
        <v>43410</v>
      </c>
      <c r="B325" s="71">
        <f t="shared" si="89"/>
        <v>11</v>
      </c>
      <c r="C325" s="27"/>
      <c r="D325" s="28"/>
      <c r="E325" s="34"/>
      <c r="F325" s="13"/>
      <c r="G325" s="61"/>
      <c r="H325" s="27"/>
      <c r="I325" s="28"/>
      <c r="J325" s="34"/>
      <c r="K325" s="13"/>
      <c r="L325" s="61"/>
      <c r="M325" s="27">
        <f t="shared" si="93"/>
        <v>0</v>
      </c>
      <c r="N325" s="28">
        <f t="shared" si="94"/>
        <v>0</v>
      </c>
      <c r="O325" s="34">
        <f t="shared" si="95"/>
        <v>0</v>
      </c>
      <c r="P325" s="13">
        <f t="shared" si="96"/>
        <v>0</v>
      </c>
      <c r="Q325" s="61"/>
      <c r="R325" s="209">
        <f t="shared" si="90"/>
        <v>0</v>
      </c>
      <c r="S325" s="279">
        <f t="shared" si="91"/>
        <v>0</v>
      </c>
    </row>
    <row r="326" spans="1:19" hidden="1" outlineLevel="1">
      <c r="A326" s="70">
        <v>43411</v>
      </c>
      <c r="B326" s="71">
        <f t="shared" si="89"/>
        <v>11</v>
      </c>
      <c r="C326" s="27"/>
      <c r="D326" s="28"/>
      <c r="E326" s="34"/>
      <c r="F326" s="13"/>
      <c r="G326" s="61"/>
      <c r="H326" s="27"/>
      <c r="I326" s="28"/>
      <c r="J326" s="34"/>
      <c r="K326" s="13"/>
      <c r="L326" s="61"/>
      <c r="M326" s="27">
        <f t="shared" si="93"/>
        <v>0</v>
      </c>
      <c r="N326" s="28">
        <f t="shared" si="94"/>
        <v>0</v>
      </c>
      <c r="O326" s="34">
        <f t="shared" si="95"/>
        <v>0</v>
      </c>
      <c r="P326" s="13">
        <f t="shared" si="96"/>
        <v>0</v>
      </c>
      <c r="Q326" s="61"/>
      <c r="R326" s="209">
        <f t="shared" si="90"/>
        <v>0</v>
      </c>
      <c r="S326" s="279">
        <f t="shared" si="91"/>
        <v>0</v>
      </c>
    </row>
    <row r="327" spans="1:19" hidden="1" outlineLevel="1">
      <c r="A327" s="70">
        <v>43412</v>
      </c>
      <c r="B327" s="71">
        <f t="shared" si="89"/>
        <v>11</v>
      </c>
      <c r="C327" s="27"/>
      <c r="D327" s="28"/>
      <c r="E327" s="34"/>
      <c r="F327" s="13"/>
      <c r="G327" s="61"/>
      <c r="H327" s="27"/>
      <c r="I327" s="28"/>
      <c r="J327" s="34"/>
      <c r="K327" s="13"/>
      <c r="L327" s="61"/>
      <c r="M327" s="27">
        <f t="shared" si="93"/>
        <v>0</v>
      </c>
      <c r="N327" s="28">
        <f t="shared" si="94"/>
        <v>0</v>
      </c>
      <c r="O327" s="34">
        <f t="shared" si="95"/>
        <v>0</v>
      </c>
      <c r="P327" s="13">
        <f t="shared" si="96"/>
        <v>0</v>
      </c>
      <c r="Q327" s="61"/>
      <c r="R327" s="209">
        <f t="shared" si="90"/>
        <v>0</v>
      </c>
      <c r="S327" s="279">
        <f t="shared" si="91"/>
        <v>0</v>
      </c>
    </row>
    <row r="328" spans="1:19" hidden="1" outlineLevel="1">
      <c r="A328" s="70">
        <v>43413</v>
      </c>
      <c r="B328" s="71">
        <f t="shared" si="89"/>
        <v>11</v>
      </c>
      <c r="C328" s="27"/>
      <c r="D328" s="28"/>
      <c r="E328" s="34"/>
      <c r="F328" s="13"/>
      <c r="G328" s="61"/>
      <c r="H328" s="27"/>
      <c r="I328" s="28"/>
      <c r="J328" s="34"/>
      <c r="K328" s="13"/>
      <c r="L328" s="61"/>
      <c r="M328" s="27">
        <f t="shared" si="93"/>
        <v>0</v>
      </c>
      <c r="N328" s="28">
        <f t="shared" si="94"/>
        <v>0</v>
      </c>
      <c r="O328" s="34">
        <f t="shared" si="95"/>
        <v>0</v>
      </c>
      <c r="P328" s="13">
        <f t="shared" si="96"/>
        <v>0</v>
      </c>
      <c r="Q328" s="61"/>
      <c r="R328" s="209">
        <f t="shared" si="90"/>
        <v>0</v>
      </c>
      <c r="S328" s="279">
        <f t="shared" si="91"/>
        <v>0</v>
      </c>
    </row>
    <row r="329" spans="1:19" hidden="1" outlineLevel="1">
      <c r="A329" s="70">
        <v>43414</v>
      </c>
      <c r="B329" s="71">
        <f t="shared" si="89"/>
        <v>11</v>
      </c>
      <c r="C329" s="27"/>
      <c r="D329" s="28"/>
      <c r="E329" s="34"/>
      <c r="F329" s="13"/>
      <c r="G329" s="61"/>
      <c r="H329" s="27"/>
      <c r="I329" s="28"/>
      <c r="J329" s="34"/>
      <c r="K329" s="13"/>
      <c r="L329" s="61"/>
      <c r="M329" s="27">
        <f t="shared" si="93"/>
        <v>0</v>
      </c>
      <c r="N329" s="28">
        <f t="shared" si="94"/>
        <v>0</v>
      </c>
      <c r="O329" s="34">
        <f t="shared" si="95"/>
        <v>0</v>
      </c>
      <c r="P329" s="13">
        <f t="shared" si="96"/>
        <v>0</v>
      </c>
      <c r="Q329" s="61"/>
      <c r="R329" s="209">
        <f t="shared" si="90"/>
        <v>0</v>
      </c>
      <c r="S329" s="279">
        <f t="shared" si="91"/>
        <v>0</v>
      </c>
    </row>
    <row r="330" spans="1:19" hidden="1" outlineLevel="1">
      <c r="A330" s="70">
        <v>43415</v>
      </c>
      <c r="B330" s="71">
        <f t="shared" si="89"/>
        <v>11</v>
      </c>
      <c r="C330" s="27"/>
      <c r="D330" s="28"/>
      <c r="E330" s="34"/>
      <c r="F330" s="13"/>
      <c r="G330" s="61"/>
      <c r="H330" s="27"/>
      <c r="I330" s="28"/>
      <c r="J330" s="34"/>
      <c r="K330" s="13"/>
      <c r="L330" s="61"/>
      <c r="M330" s="27">
        <f t="shared" si="93"/>
        <v>0</v>
      </c>
      <c r="N330" s="28">
        <f t="shared" si="94"/>
        <v>0</v>
      </c>
      <c r="O330" s="34">
        <f t="shared" si="95"/>
        <v>0</v>
      </c>
      <c r="P330" s="13">
        <f t="shared" si="96"/>
        <v>0</v>
      </c>
      <c r="Q330" s="61"/>
      <c r="R330" s="209">
        <f t="shared" si="90"/>
        <v>0</v>
      </c>
      <c r="S330" s="279">
        <f t="shared" si="91"/>
        <v>0</v>
      </c>
    </row>
    <row r="331" spans="1:19" hidden="1" outlineLevel="1">
      <c r="A331" s="70">
        <v>43416</v>
      </c>
      <c r="B331" s="71">
        <f t="shared" si="89"/>
        <v>11</v>
      </c>
      <c r="C331" s="27"/>
      <c r="D331" s="28"/>
      <c r="E331" s="34"/>
      <c r="F331" s="13"/>
      <c r="G331" s="61"/>
      <c r="H331" s="27"/>
      <c r="I331" s="28"/>
      <c r="J331" s="34"/>
      <c r="K331" s="13"/>
      <c r="L331" s="61"/>
      <c r="M331" s="27">
        <f t="shared" si="93"/>
        <v>0</v>
      </c>
      <c r="N331" s="28">
        <f t="shared" si="94"/>
        <v>0</v>
      </c>
      <c r="O331" s="34">
        <f t="shared" si="95"/>
        <v>0</v>
      </c>
      <c r="P331" s="13">
        <f t="shared" si="96"/>
        <v>0</v>
      </c>
      <c r="Q331" s="61"/>
      <c r="R331" s="209">
        <f t="shared" si="90"/>
        <v>0</v>
      </c>
      <c r="S331" s="279">
        <f t="shared" si="91"/>
        <v>0</v>
      </c>
    </row>
    <row r="332" spans="1:19" hidden="1" outlineLevel="1">
      <c r="A332" s="70">
        <v>43417</v>
      </c>
      <c r="B332" s="71">
        <f t="shared" si="89"/>
        <v>11</v>
      </c>
      <c r="C332" s="27"/>
      <c r="D332" s="28"/>
      <c r="E332" s="34"/>
      <c r="F332" s="13"/>
      <c r="G332" s="61"/>
      <c r="H332" s="27"/>
      <c r="I332" s="28"/>
      <c r="J332" s="34"/>
      <c r="K332" s="13"/>
      <c r="L332" s="61"/>
      <c r="M332" s="27">
        <f t="shared" si="93"/>
        <v>0</v>
      </c>
      <c r="N332" s="28">
        <f t="shared" si="94"/>
        <v>0</v>
      </c>
      <c r="O332" s="34">
        <f t="shared" si="95"/>
        <v>0</v>
      </c>
      <c r="P332" s="13">
        <f t="shared" si="96"/>
        <v>0</v>
      </c>
      <c r="Q332" s="61"/>
      <c r="R332" s="209">
        <f t="shared" si="90"/>
        <v>0</v>
      </c>
      <c r="S332" s="279">
        <f t="shared" si="91"/>
        <v>0</v>
      </c>
    </row>
    <row r="333" spans="1:19" hidden="1" outlineLevel="1">
      <c r="A333" s="70">
        <v>43418</v>
      </c>
      <c r="B333" s="71">
        <f t="shared" si="89"/>
        <v>11</v>
      </c>
      <c r="C333" s="27"/>
      <c r="D333" s="28"/>
      <c r="E333" s="34"/>
      <c r="F333" s="13"/>
      <c r="G333" s="61"/>
      <c r="H333" s="27"/>
      <c r="I333" s="28"/>
      <c r="J333" s="34"/>
      <c r="K333" s="13"/>
      <c r="L333" s="61"/>
      <c r="M333" s="27">
        <f t="shared" si="93"/>
        <v>0</v>
      </c>
      <c r="N333" s="28">
        <f t="shared" si="94"/>
        <v>0</v>
      </c>
      <c r="O333" s="34">
        <f t="shared" si="95"/>
        <v>0</v>
      </c>
      <c r="P333" s="13">
        <f t="shared" si="96"/>
        <v>0</v>
      </c>
      <c r="Q333" s="61"/>
      <c r="R333" s="209">
        <f t="shared" si="90"/>
        <v>0</v>
      </c>
      <c r="S333" s="279">
        <f t="shared" si="91"/>
        <v>0</v>
      </c>
    </row>
    <row r="334" spans="1:19" hidden="1" outlineLevel="1">
      <c r="A334" s="70">
        <v>43419</v>
      </c>
      <c r="B334" s="71">
        <f t="shared" si="89"/>
        <v>11</v>
      </c>
      <c r="C334" s="27"/>
      <c r="D334" s="28"/>
      <c r="E334" s="34"/>
      <c r="F334" s="13"/>
      <c r="G334" s="61"/>
      <c r="H334" s="27"/>
      <c r="I334" s="28"/>
      <c r="J334" s="34"/>
      <c r="K334" s="13"/>
      <c r="L334" s="61"/>
      <c r="M334" s="27">
        <f t="shared" si="93"/>
        <v>0</v>
      </c>
      <c r="N334" s="28">
        <f t="shared" si="94"/>
        <v>0</v>
      </c>
      <c r="O334" s="34">
        <f t="shared" si="95"/>
        <v>0</v>
      </c>
      <c r="P334" s="13">
        <f t="shared" si="96"/>
        <v>0</v>
      </c>
      <c r="Q334" s="61"/>
      <c r="R334" s="209">
        <f t="shared" si="90"/>
        <v>0</v>
      </c>
      <c r="S334" s="279">
        <f t="shared" si="91"/>
        <v>0</v>
      </c>
    </row>
    <row r="335" spans="1:19" hidden="1" outlineLevel="1">
      <c r="A335" s="70">
        <v>43420</v>
      </c>
      <c r="B335" s="71">
        <f t="shared" si="89"/>
        <v>11</v>
      </c>
      <c r="C335" s="27"/>
      <c r="D335" s="28"/>
      <c r="E335" s="34"/>
      <c r="F335" s="13"/>
      <c r="G335" s="61"/>
      <c r="H335" s="27"/>
      <c r="I335" s="28"/>
      <c r="J335" s="34"/>
      <c r="K335" s="13"/>
      <c r="L335" s="61"/>
      <c r="M335" s="27">
        <f t="shared" si="93"/>
        <v>0</v>
      </c>
      <c r="N335" s="28">
        <f t="shared" si="94"/>
        <v>0</v>
      </c>
      <c r="O335" s="34">
        <f t="shared" si="95"/>
        <v>0</v>
      </c>
      <c r="P335" s="13">
        <f t="shared" si="96"/>
        <v>0</v>
      </c>
      <c r="Q335" s="61"/>
      <c r="R335" s="209">
        <f t="shared" si="90"/>
        <v>0</v>
      </c>
      <c r="S335" s="279">
        <f t="shared" si="91"/>
        <v>0</v>
      </c>
    </row>
    <row r="336" spans="1:19" hidden="1" outlineLevel="1">
      <c r="A336" s="70">
        <v>43421</v>
      </c>
      <c r="B336" s="71">
        <f t="shared" si="89"/>
        <v>11</v>
      </c>
      <c r="C336" s="27"/>
      <c r="D336" s="28"/>
      <c r="E336" s="34"/>
      <c r="F336" s="13"/>
      <c r="G336" s="61"/>
      <c r="H336" s="27"/>
      <c r="I336" s="28"/>
      <c r="J336" s="34"/>
      <c r="K336" s="13"/>
      <c r="L336" s="61"/>
      <c r="M336" s="27">
        <f t="shared" si="93"/>
        <v>0</v>
      </c>
      <c r="N336" s="28">
        <f t="shared" si="94"/>
        <v>0</v>
      </c>
      <c r="O336" s="34">
        <f t="shared" si="95"/>
        <v>0</v>
      </c>
      <c r="P336" s="13">
        <f t="shared" si="96"/>
        <v>0</v>
      </c>
      <c r="Q336" s="61"/>
      <c r="R336" s="209">
        <f t="shared" si="90"/>
        <v>0</v>
      </c>
      <c r="S336" s="279">
        <f t="shared" si="91"/>
        <v>0</v>
      </c>
    </row>
    <row r="337" spans="1:19" hidden="1" outlineLevel="1">
      <c r="A337" s="70">
        <v>43422</v>
      </c>
      <c r="B337" s="71">
        <f t="shared" si="89"/>
        <v>11</v>
      </c>
      <c r="C337" s="27"/>
      <c r="D337" s="28"/>
      <c r="E337" s="34"/>
      <c r="F337" s="13"/>
      <c r="G337" s="61"/>
      <c r="H337" s="27"/>
      <c r="I337" s="28"/>
      <c r="J337" s="34"/>
      <c r="K337" s="13"/>
      <c r="L337" s="61"/>
      <c r="M337" s="27">
        <f t="shared" si="93"/>
        <v>0</v>
      </c>
      <c r="N337" s="28">
        <f t="shared" si="94"/>
        <v>0</v>
      </c>
      <c r="O337" s="34">
        <f t="shared" si="95"/>
        <v>0</v>
      </c>
      <c r="P337" s="13">
        <f t="shared" si="96"/>
        <v>0</v>
      </c>
      <c r="Q337" s="61"/>
      <c r="R337" s="209">
        <f t="shared" si="90"/>
        <v>0</v>
      </c>
      <c r="S337" s="279">
        <f t="shared" si="91"/>
        <v>0</v>
      </c>
    </row>
    <row r="338" spans="1:19" hidden="1" outlineLevel="1">
      <c r="A338" s="70">
        <v>43423</v>
      </c>
      <c r="B338" s="71">
        <f t="shared" si="89"/>
        <v>11</v>
      </c>
      <c r="C338" s="27"/>
      <c r="D338" s="28"/>
      <c r="E338" s="34"/>
      <c r="F338" s="13"/>
      <c r="G338" s="61"/>
      <c r="H338" s="27"/>
      <c r="I338" s="28"/>
      <c r="J338" s="34"/>
      <c r="K338" s="13"/>
      <c r="L338" s="61"/>
      <c r="M338" s="27">
        <f t="shared" si="93"/>
        <v>0</v>
      </c>
      <c r="N338" s="28">
        <f t="shared" si="94"/>
        <v>0</v>
      </c>
      <c r="O338" s="34">
        <f t="shared" si="95"/>
        <v>0</v>
      </c>
      <c r="P338" s="13">
        <f t="shared" si="96"/>
        <v>0</v>
      </c>
      <c r="Q338" s="61"/>
      <c r="R338" s="209">
        <f t="shared" si="90"/>
        <v>0</v>
      </c>
      <c r="S338" s="279">
        <f t="shared" si="91"/>
        <v>0</v>
      </c>
    </row>
    <row r="339" spans="1:19" hidden="1" outlineLevel="1">
      <c r="A339" s="70">
        <v>43424</v>
      </c>
      <c r="B339" s="71">
        <f t="shared" si="89"/>
        <v>11</v>
      </c>
      <c r="C339" s="27"/>
      <c r="D339" s="28"/>
      <c r="E339" s="34"/>
      <c r="F339" s="13"/>
      <c r="G339" s="61"/>
      <c r="H339" s="27"/>
      <c r="I339" s="28"/>
      <c r="J339" s="34"/>
      <c r="K339" s="13"/>
      <c r="L339" s="61"/>
      <c r="M339" s="27">
        <f t="shared" si="93"/>
        <v>0</v>
      </c>
      <c r="N339" s="28">
        <f t="shared" si="94"/>
        <v>0</v>
      </c>
      <c r="O339" s="34">
        <f t="shared" si="95"/>
        <v>0</v>
      </c>
      <c r="P339" s="13">
        <f t="shared" si="96"/>
        <v>0</v>
      </c>
      <c r="Q339" s="61"/>
      <c r="R339" s="209">
        <f t="shared" si="90"/>
        <v>0</v>
      </c>
      <c r="S339" s="279">
        <f t="shared" si="91"/>
        <v>0</v>
      </c>
    </row>
    <row r="340" spans="1:19" hidden="1" outlineLevel="1">
      <c r="A340" s="70">
        <v>43425</v>
      </c>
      <c r="B340" s="71">
        <f t="shared" si="89"/>
        <v>11</v>
      </c>
      <c r="C340" s="27"/>
      <c r="D340" s="28"/>
      <c r="E340" s="34"/>
      <c r="F340" s="13"/>
      <c r="G340" s="61"/>
      <c r="H340" s="27"/>
      <c r="I340" s="28"/>
      <c r="J340" s="34"/>
      <c r="K340" s="13"/>
      <c r="L340" s="61"/>
      <c r="M340" s="27">
        <f t="shared" si="93"/>
        <v>0</v>
      </c>
      <c r="N340" s="28">
        <f t="shared" si="94"/>
        <v>0</v>
      </c>
      <c r="O340" s="34">
        <f t="shared" si="95"/>
        <v>0</v>
      </c>
      <c r="P340" s="13">
        <f t="shared" si="96"/>
        <v>0</v>
      </c>
      <c r="Q340" s="61"/>
      <c r="R340" s="209">
        <f t="shared" si="90"/>
        <v>0</v>
      </c>
      <c r="S340" s="279">
        <f t="shared" si="91"/>
        <v>0</v>
      </c>
    </row>
    <row r="341" spans="1:19" hidden="1" outlineLevel="1">
      <c r="A341" s="70">
        <v>43426</v>
      </c>
      <c r="B341" s="71">
        <f t="shared" si="89"/>
        <v>11</v>
      </c>
      <c r="C341" s="27"/>
      <c r="D341" s="28"/>
      <c r="E341" s="34"/>
      <c r="F341" s="13"/>
      <c r="G341" s="61"/>
      <c r="H341" s="27"/>
      <c r="I341" s="28"/>
      <c r="J341" s="34"/>
      <c r="K341" s="13"/>
      <c r="L341" s="61"/>
      <c r="M341" s="27">
        <f t="shared" si="93"/>
        <v>0</v>
      </c>
      <c r="N341" s="28">
        <f t="shared" si="94"/>
        <v>0</v>
      </c>
      <c r="O341" s="34">
        <f t="shared" si="95"/>
        <v>0</v>
      </c>
      <c r="P341" s="13">
        <f t="shared" si="96"/>
        <v>0</v>
      </c>
      <c r="Q341" s="61"/>
      <c r="R341" s="209">
        <f t="shared" si="90"/>
        <v>0</v>
      </c>
      <c r="S341" s="279">
        <f t="shared" si="91"/>
        <v>0</v>
      </c>
    </row>
    <row r="342" spans="1:19" hidden="1" outlineLevel="1">
      <c r="A342" s="70">
        <v>43427</v>
      </c>
      <c r="B342" s="71">
        <f t="shared" si="89"/>
        <v>11</v>
      </c>
      <c r="C342" s="27"/>
      <c r="D342" s="28"/>
      <c r="E342" s="34"/>
      <c r="F342" s="13"/>
      <c r="G342" s="61"/>
      <c r="H342" s="27"/>
      <c r="I342" s="28"/>
      <c r="J342" s="34"/>
      <c r="K342" s="13"/>
      <c r="L342" s="61"/>
      <c r="M342" s="27">
        <f t="shared" si="93"/>
        <v>0</v>
      </c>
      <c r="N342" s="28">
        <f t="shared" si="94"/>
        <v>0</v>
      </c>
      <c r="O342" s="34">
        <f t="shared" si="95"/>
        <v>0</v>
      </c>
      <c r="P342" s="13">
        <f t="shared" si="96"/>
        <v>0</v>
      </c>
      <c r="Q342" s="61"/>
      <c r="R342" s="209">
        <f t="shared" si="90"/>
        <v>0</v>
      </c>
      <c r="S342" s="279">
        <f t="shared" si="91"/>
        <v>0</v>
      </c>
    </row>
    <row r="343" spans="1:19" hidden="1" outlineLevel="1">
      <c r="A343" s="70">
        <v>43428</v>
      </c>
      <c r="B343" s="71">
        <f t="shared" si="89"/>
        <v>11</v>
      </c>
      <c r="C343" s="27"/>
      <c r="D343" s="28"/>
      <c r="E343" s="34"/>
      <c r="F343" s="13"/>
      <c r="G343" s="61"/>
      <c r="H343" s="27"/>
      <c r="I343" s="28"/>
      <c r="J343" s="34"/>
      <c r="K343" s="13"/>
      <c r="L343" s="61"/>
      <c r="M343" s="27">
        <f t="shared" si="93"/>
        <v>0</v>
      </c>
      <c r="N343" s="28">
        <f t="shared" si="94"/>
        <v>0</v>
      </c>
      <c r="O343" s="34">
        <f t="shared" si="95"/>
        <v>0</v>
      </c>
      <c r="P343" s="13">
        <f t="shared" si="96"/>
        <v>0</v>
      </c>
      <c r="Q343" s="61"/>
      <c r="R343" s="209">
        <f t="shared" si="90"/>
        <v>0</v>
      </c>
      <c r="S343" s="279">
        <f t="shared" si="91"/>
        <v>0</v>
      </c>
    </row>
    <row r="344" spans="1:19" hidden="1" outlineLevel="1">
      <c r="A344" s="70">
        <v>43429</v>
      </c>
      <c r="B344" s="71">
        <f t="shared" si="89"/>
        <v>11</v>
      </c>
      <c r="C344" s="27"/>
      <c r="D344" s="28"/>
      <c r="E344" s="34"/>
      <c r="F344" s="13"/>
      <c r="G344" s="61"/>
      <c r="H344" s="27"/>
      <c r="I344" s="28"/>
      <c r="J344" s="34"/>
      <c r="K344" s="13"/>
      <c r="L344" s="61"/>
      <c r="M344" s="27">
        <f t="shared" si="93"/>
        <v>0</v>
      </c>
      <c r="N344" s="28">
        <f t="shared" si="94"/>
        <v>0</v>
      </c>
      <c r="O344" s="34">
        <f t="shared" si="95"/>
        <v>0</v>
      </c>
      <c r="P344" s="13">
        <f t="shared" si="96"/>
        <v>0</v>
      </c>
      <c r="Q344" s="61"/>
      <c r="R344" s="209">
        <f t="shared" si="90"/>
        <v>0</v>
      </c>
      <c r="S344" s="279">
        <f t="shared" si="91"/>
        <v>0</v>
      </c>
    </row>
    <row r="345" spans="1:19" hidden="1" outlineLevel="1">
      <c r="A345" s="70">
        <v>43430</v>
      </c>
      <c r="B345" s="71">
        <f t="shared" si="89"/>
        <v>11</v>
      </c>
      <c r="C345" s="27"/>
      <c r="D345" s="28"/>
      <c r="E345" s="34"/>
      <c r="F345" s="13"/>
      <c r="G345" s="61"/>
      <c r="H345" s="27"/>
      <c r="I345" s="28"/>
      <c r="J345" s="34"/>
      <c r="K345" s="13"/>
      <c r="L345" s="61"/>
      <c r="M345" s="27">
        <f t="shared" si="93"/>
        <v>0</v>
      </c>
      <c r="N345" s="28">
        <f t="shared" si="94"/>
        <v>0</v>
      </c>
      <c r="O345" s="34">
        <f t="shared" si="95"/>
        <v>0</v>
      </c>
      <c r="P345" s="13">
        <f t="shared" si="96"/>
        <v>0</v>
      </c>
      <c r="Q345" s="61"/>
      <c r="R345" s="209">
        <f t="shared" si="90"/>
        <v>0</v>
      </c>
      <c r="S345" s="279">
        <f t="shared" si="91"/>
        <v>0</v>
      </c>
    </row>
    <row r="346" spans="1:19" hidden="1" outlineLevel="1">
      <c r="A346" s="70">
        <v>43431</v>
      </c>
      <c r="B346" s="71">
        <f t="shared" si="89"/>
        <v>11</v>
      </c>
      <c r="C346" s="27"/>
      <c r="D346" s="28"/>
      <c r="E346" s="34"/>
      <c r="F346" s="13"/>
      <c r="G346" s="61"/>
      <c r="H346" s="27"/>
      <c r="I346" s="28"/>
      <c r="J346" s="34"/>
      <c r="K346" s="13"/>
      <c r="L346" s="61"/>
      <c r="M346" s="27">
        <f t="shared" si="93"/>
        <v>0</v>
      </c>
      <c r="N346" s="28">
        <f t="shared" si="94"/>
        <v>0</v>
      </c>
      <c r="O346" s="34">
        <f t="shared" si="95"/>
        <v>0</v>
      </c>
      <c r="P346" s="13">
        <f t="shared" si="96"/>
        <v>0</v>
      </c>
      <c r="Q346" s="61"/>
      <c r="R346" s="209">
        <f t="shared" si="90"/>
        <v>0</v>
      </c>
      <c r="S346" s="279">
        <f t="shared" si="91"/>
        <v>0</v>
      </c>
    </row>
    <row r="347" spans="1:19" hidden="1" outlineLevel="1">
      <c r="A347" s="70">
        <v>43432</v>
      </c>
      <c r="B347" s="71">
        <f t="shared" si="89"/>
        <v>11</v>
      </c>
      <c r="C347" s="27"/>
      <c r="D347" s="28"/>
      <c r="E347" s="34"/>
      <c r="F347" s="13"/>
      <c r="G347" s="61"/>
      <c r="H347" s="27"/>
      <c r="I347" s="28"/>
      <c r="J347" s="34"/>
      <c r="K347" s="13"/>
      <c r="L347" s="61"/>
      <c r="M347" s="27">
        <f t="shared" si="93"/>
        <v>0</v>
      </c>
      <c r="N347" s="28">
        <f t="shared" si="94"/>
        <v>0</v>
      </c>
      <c r="O347" s="34">
        <f t="shared" si="95"/>
        <v>0</v>
      </c>
      <c r="P347" s="13">
        <f t="shared" si="96"/>
        <v>0</v>
      </c>
      <c r="Q347" s="61"/>
      <c r="R347" s="209">
        <f t="shared" si="90"/>
        <v>0</v>
      </c>
      <c r="S347" s="279">
        <f t="shared" si="91"/>
        <v>0</v>
      </c>
    </row>
    <row r="348" spans="1:19" hidden="1" outlineLevel="1">
      <c r="A348" s="70">
        <v>43433</v>
      </c>
      <c r="B348" s="71">
        <f t="shared" si="89"/>
        <v>11</v>
      </c>
      <c r="C348" s="27"/>
      <c r="D348" s="28"/>
      <c r="E348" s="34"/>
      <c r="F348" s="13"/>
      <c r="G348" s="61"/>
      <c r="H348" s="27"/>
      <c r="I348" s="28"/>
      <c r="J348" s="34"/>
      <c r="K348" s="13"/>
      <c r="L348" s="61"/>
      <c r="M348" s="27">
        <f t="shared" si="93"/>
        <v>0</v>
      </c>
      <c r="N348" s="28">
        <f t="shared" si="94"/>
        <v>0</v>
      </c>
      <c r="O348" s="34">
        <f t="shared" si="95"/>
        <v>0</v>
      </c>
      <c r="P348" s="13">
        <f t="shared" si="96"/>
        <v>0</v>
      </c>
      <c r="Q348" s="61"/>
      <c r="R348" s="209">
        <f t="shared" si="90"/>
        <v>0</v>
      </c>
      <c r="S348" s="279">
        <f t="shared" si="91"/>
        <v>0</v>
      </c>
    </row>
    <row r="349" spans="1:19" hidden="1" outlineLevel="1">
      <c r="A349" s="70">
        <v>43434</v>
      </c>
      <c r="B349" s="71">
        <f t="shared" si="89"/>
        <v>11</v>
      </c>
      <c r="C349" s="27"/>
      <c r="D349" s="28"/>
      <c r="E349" s="34"/>
      <c r="F349" s="13"/>
      <c r="G349" s="61"/>
      <c r="H349" s="27"/>
      <c r="I349" s="28"/>
      <c r="J349" s="34"/>
      <c r="K349" s="13"/>
      <c r="L349" s="61"/>
      <c r="M349" s="27">
        <f t="shared" si="93"/>
        <v>0</v>
      </c>
      <c r="N349" s="28">
        <f t="shared" si="94"/>
        <v>0</v>
      </c>
      <c r="O349" s="34">
        <f t="shared" si="95"/>
        <v>0</v>
      </c>
      <c r="P349" s="13">
        <f t="shared" si="96"/>
        <v>0</v>
      </c>
      <c r="Q349" s="61"/>
      <c r="R349" s="209">
        <f t="shared" si="90"/>
        <v>0</v>
      </c>
      <c r="S349" s="279">
        <f t="shared" si="91"/>
        <v>0</v>
      </c>
    </row>
    <row r="350" spans="1:19" collapsed="1">
      <c r="A350" s="64"/>
      <c r="B350" s="64" t="s">
        <v>24</v>
      </c>
      <c r="C350" s="65">
        <f t="shared" ref="C350:P350" si="97">SUBTOTAL(9,C351:C381)</f>
        <v>0</v>
      </c>
      <c r="D350" s="66">
        <f t="shared" si="97"/>
        <v>0</v>
      </c>
      <c r="E350" s="67">
        <f t="shared" si="97"/>
        <v>0</v>
      </c>
      <c r="F350" s="10">
        <f t="shared" si="97"/>
        <v>0</v>
      </c>
      <c r="G350" s="63"/>
      <c r="H350" s="65">
        <f t="shared" si="97"/>
        <v>0</v>
      </c>
      <c r="I350" s="66">
        <f t="shared" si="97"/>
        <v>0</v>
      </c>
      <c r="J350" s="67">
        <f t="shared" si="97"/>
        <v>0</v>
      </c>
      <c r="K350" s="10">
        <f t="shared" si="97"/>
        <v>0</v>
      </c>
      <c r="L350" s="63"/>
      <c r="M350" s="65">
        <f t="shared" si="97"/>
        <v>0</v>
      </c>
      <c r="N350" s="66">
        <f t="shared" si="97"/>
        <v>0</v>
      </c>
      <c r="O350" s="67">
        <f t="shared" si="97"/>
        <v>0</v>
      </c>
      <c r="P350" s="10">
        <f t="shared" si="97"/>
        <v>0</v>
      </c>
      <c r="Q350" s="63"/>
      <c r="R350" s="209">
        <f t="shared" si="90"/>
        <v>0</v>
      </c>
      <c r="S350" s="279">
        <f t="shared" si="91"/>
        <v>0</v>
      </c>
    </row>
    <row r="351" spans="1:19" hidden="1" outlineLevel="1">
      <c r="A351" s="57">
        <v>43435</v>
      </c>
      <c r="B351" s="58">
        <f t="shared" si="89"/>
        <v>12</v>
      </c>
      <c r="C351" s="27"/>
      <c r="D351" s="28"/>
      <c r="E351" s="34"/>
      <c r="F351" s="13"/>
      <c r="G351" s="63"/>
      <c r="H351" s="27"/>
      <c r="I351" s="28"/>
      <c r="J351" s="34"/>
      <c r="K351" s="13"/>
      <c r="L351" s="63"/>
      <c r="M351" s="27">
        <f t="shared" ref="M351:M381" si="98">C351-H351</f>
        <v>0</v>
      </c>
      <c r="N351" s="28">
        <f t="shared" ref="N351:N381" si="99">D351-I351</f>
        <v>0</v>
      </c>
      <c r="O351" s="34">
        <f t="shared" ref="O351:O381" si="100">E351-J351</f>
        <v>0</v>
      </c>
      <c r="P351" s="13">
        <f t="shared" ref="P351:P381" si="101">F351-K351</f>
        <v>0</v>
      </c>
      <c r="Q351" s="63"/>
      <c r="R351" s="209"/>
      <c r="S351" s="279"/>
    </row>
    <row r="352" spans="1:19" hidden="1" outlineLevel="1">
      <c r="A352" s="57">
        <v>43436</v>
      </c>
      <c r="B352" s="58">
        <f t="shared" si="89"/>
        <v>12</v>
      </c>
      <c r="C352" s="27"/>
      <c r="D352" s="28"/>
      <c r="E352" s="34"/>
      <c r="F352" s="13"/>
      <c r="G352" s="63"/>
      <c r="H352" s="27"/>
      <c r="I352" s="28"/>
      <c r="J352" s="34"/>
      <c r="K352" s="13"/>
      <c r="L352" s="63"/>
      <c r="M352" s="27">
        <f t="shared" si="98"/>
        <v>0</v>
      </c>
      <c r="N352" s="28">
        <f t="shared" si="99"/>
        <v>0</v>
      </c>
      <c r="O352" s="34">
        <f t="shared" si="100"/>
        <v>0</v>
      </c>
      <c r="P352" s="13">
        <f t="shared" si="101"/>
        <v>0</v>
      </c>
      <c r="Q352" s="63"/>
      <c r="R352" s="209"/>
      <c r="S352" s="279"/>
    </row>
    <row r="353" spans="1:19" hidden="1" outlineLevel="1">
      <c r="A353" s="57">
        <v>43437</v>
      </c>
      <c r="B353" s="58">
        <f t="shared" si="89"/>
        <v>12</v>
      </c>
      <c r="C353" s="27"/>
      <c r="D353" s="28"/>
      <c r="E353" s="34"/>
      <c r="F353" s="13"/>
      <c r="G353" s="63"/>
      <c r="H353" s="27"/>
      <c r="I353" s="28"/>
      <c r="J353" s="34"/>
      <c r="K353" s="13"/>
      <c r="L353" s="63"/>
      <c r="M353" s="27">
        <f t="shared" si="98"/>
        <v>0</v>
      </c>
      <c r="N353" s="28">
        <f t="shared" si="99"/>
        <v>0</v>
      </c>
      <c r="O353" s="34">
        <f t="shared" si="100"/>
        <v>0</v>
      </c>
      <c r="P353" s="13">
        <f t="shared" si="101"/>
        <v>0</v>
      </c>
      <c r="Q353" s="63"/>
      <c r="R353" s="209"/>
      <c r="S353" s="279"/>
    </row>
    <row r="354" spans="1:19" hidden="1" outlineLevel="1">
      <c r="A354" s="57">
        <v>43438</v>
      </c>
      <c r="B354" s="58">
        <f t="shared" si="89"/>
        <v>12</v>
      </c>
      <c r="C354" s="27"/>
      <c r="D354" s="28"/>
      <c r="E354" s="34"/>
      <c r="F354" s="13"/>
      <c r="G354" s="63"/>
      <c r="H354" s="27"/>
      <c r="I354" s="28"/>
      <c r="J354" s="34"/>
      <c r="K354" s="13"/>
      <c r="L354" s="63"/>
      <c r="M354" s="27">
        <f t="shared" si="98"/>
        <v>0</v>
      </c>
      <c r="N354" s="28">
        <f t="shared" si="99"/>
        <v>0</v>
      </c>
      <c r="O354" s="34">
        <f t="shared" si="100"/>
        <v>0</v>
      </c>
      <c r="P354" s="13">
        <f t="shared" si="101"/>
        <v>0</v>
      </c>
      <c r="Q354" s="63"/>
      <c r="R354" s="209"/>
      <c r="S354" s="279"/>
    </row>
    <row r="355" spans="1:19" hidden="1" outlineLevel="1">
      <c r="A355" s="57">
        <v>43439</v>
      </c>
      <c r="B355" s="58">
        <f t="shared" si="89"/>
        <v>12</v>
      </c>
      <c r="C355" s="27"/>
      <c r="D355" s="28"/>
      <c r="E355" s="34"/>
      <c r="F355" s="13"/>
      <c r="G355" s="63"/>
      <c r="H355" s="27"/>
      <c r="I355" s="28"/>
      <c r="J355" s="34"/>
      <c r="K355" s="13"/>
      <c r="L355" s="63"/>
      <c r="M355" s="27">
        <f t="shared" si="98"/>
        <v>0</v>
      </c>
      <c r="N355" s="28">
        <f t="shared" si="99"/>
        <v>0</v>
      </c>
      <c r="O355" s="34">
        <f t="shared" si="100"/>
        <v>0</v>
      </c>
      <c r="P355" s="13">
        <f t="shared" si="101"/>
        <v>0</v>
      </c>
      <c r="Q355" s="63"/>
      <c r="R355" s="209"/>
      <c r="S355" s="279"/>
    </row>
    <row r="356" spans="1:19" hidden="1" outlineLevel="1">
      <c r="A356" s="57">
        <v>43440</v>
      </c>
      <c r="B356" s="58">
        <f t="shared" si="89"/>
        <v>12</v>
      </c>
      <c r="C356" s="27"/>
      <c r="D356" s="28"/>
      <c r="E356" s="34"/>
      <c r="F356" s="13"/>
      <c r="G356" s="63"/>
      <c r="H356" s="27"/>
      <c r="I356" s="28"/>
      <c r="J356" s="34"/>
      <c r="K356" s="13"/>
      <c r="L356" s="63"/>
      <c r="M356" s="27">
        <f t="shared" si="98"/>
        <v>0</v>
      </c>
      <c r="N356" s="28">
        <f t="shared" si="99"/>
        <v>0</v>
      </c>
      <c r="O356" s="34">
        <f t="shared" si="100"/>
        <v>0</v>
      </c>
      <c r="P356" s="13">
        <f t="shared" si="101"/>
        <v>0</v>
      </c>
      <c r="Q356" s="63"/>
      <c r="R356" s="209"/>
      <c r="S356" s="279"/>
    </row>
    <row r="357" spans="1:19" hidden="1" outlineLevel="1">
      <c r="A357" s="57">
        <v>43441</v>
      </c>
      <c r="B357" s="58">
        <f t="shared" si="89"/>
        <v>12</v>
      </c>
      <c r="C357" s="27"/>
      <c r="D357" s="28"/>
      <c r="E357" s="34"/>
      <c r="F357" s="13"/>
      <c r="G357" s="63"/>
      <c r="H357" s="27"/>
      <c r="I357" s="28"/>
      <c r="J357" s="34"/>
      <c r="K357" s="13"/>
      <c r="L357" s="63"/>
      <c r="M357" s="27">
        <f t="shared" si="98"/>
        <v>0</v>
      </c>
      <c r="N357" s="28">
        <f t="shared" si="99"/>
        <v>0</v>
      </c>
      <c r="O357" s="34">
        <f t="shared" si="100"/>
        <v>0</v>
      </c>
      <c r="P357" s="13">
        <f t="shared" si="101"/>
        <v>0</v>
      </c>
      <c r="Q357" s="63"/>
      <c r="R357" s="209"/>
      <c r="S357" s="279"/>
    </row>
    <row r="358" spans="1:19" hidden="1" outlineLevel="1">
      <c r="A358" s="57">
        <v>43442</v>
      </c>
      <c r="B358" s="58">
        <f t="shared" ref="B358:B381" si="102">MONTH(A358)</f>
        <v>12</v>
      </c>
      <c r="C358" s="27"/>
      <c r="D358" s="28"/>
      <c r="E358" s="34"/>
      <c r="F358" s="13"/>
      <c r="G358" s="63"/>
      <c r="H358" s="27"/>
      <c r="I358" s="28"/>
      <c r="J358" s="34"/>
      <c r="K358" s="13"/>
      <c r="L358" s="63"/>
      <c r="M358" s="27">
        <f t="shared" si="98"/>
        <v>0</v>
      </c>
      <c r="N358" s="28">
        <f t="shared" si="99"/>
        <v>0</v>
      </c>
      <c r="O358" s="34">
        <f t="shared" si="100"/>
        <v>0</v>
      </c>
      <c r="P358" s="13">
        <f t="shared" si="101"/>
        <v>0</v>
      </c>
      <c r="Q358" s="63"/>
      <c r="R358" s="209"/>
      <c r="S358" s="279"/>
    </row>
    <row r="359" spans="1:19" hidden="1" outlineLevel="1">
      <c r="A359" s="57">
        <v>43443</v>
      </c>
      <c r="B359" s="58">
        <f t="shared" si="102"/>
        <v>12</v>
      </c>
      <c r="C359" s="27"/>
      <c r="D359" s="28"/>
      <c r="E359" s="34"/>
      <c r="F359" s="13"/>
      <c r="G359" s="63"/>
      <c r="H359" s="27"/>
      <c r="I359" s="28"/>
      <c r="J359" s="34"/>
      <c r="K359" s="13"/>
      <c r="L359" s="63"/>
      <c r="M359" s="27">
        <f t="shared" si="98"/>
        <v>0</v>
      </c>
      <c r="N359" s="28">
        <f t="shared" si="99"/>
        <v>0</v>
      </c>
      <c r="O359" s="34">
        <f t="shared" si="100"/>
        <v>0</v>
      </c>
      <c r="P359" s="13">
        <f t="shared" si="101"/>
        <v>0</v>
      </c>
      <c r="Q359" s="63"/>
      <c r="R359" s="209"/>
      <c r="S359" s="279"/>
    </row>
    <row r="360" spans="1:19" hidden="1" outlineLevel="1">
      <c r="A360" s="57">
        <v>43444</v>
      </c>
      <c r="B360" s="58">
        <f t="shared" si="102"/>
        <v>12</v>
      </c>
      <c r="C360" s="27"/>
      <c r="D360" s="28"/>
      <c r="E360" s="34"/>
      <c r="F360" s="13"/>
      <c r="G360" s="63"/>
      <c r="H360" s="27"/>
      <c r="I360" s="28"/>
      <c r="J360" s="34"/>
      <c r="K360" s="13"/>
      <c r="L360" s="63"/>
      <c r="M360" s="27">
        <f t="shared" si="98"/>
        <v>0</v>
      </c>
      <c r="N360" s="28">
        <f t="shared" si="99"/>
        <v>0</v>
      </c>
      <c r="O360" s="34">
        <f t="shared" si="100"/>
        <v>0</v>
      </c>
      <c r="P360" s="13">
        <f t="shared" si="101"/>
        <v>0</v>
      </c>
      <c r="Q360" s="63"/>
      <c r="R360" s="209"/>
      <c r="S360" s="279"/>
    </row>
    <row r="361" spans="1:19" hidden="1" outlineLevel="1">
      <c r="A361" s="57">
        <v>43445</v>
      </c>
      <c r="B361" s="58">
        <f t="shared" si="102"/>
        <v>12</v>
      </c>
      <c r="C361" s="27"/>
      <c r="D361" s="28"/>
      <c r="E361" s="34"/>
      <c r="F361" s="13"/>
      <c r="G361" s="63"/>
      <c r="H361" s="27"/>
      <c r="I361" s="28"/>
      <c r="J361" s="34"/>
      <c r="K361" s="13"/>
      <c r="L361" s="63"/>
      <c r="M361" s="27">
        <f t="shared" si="98"/>
        <v>0</v>
      </c>
      <c r="N361" s="28">
        <f t="shared" si="99"/>
        <v>0</v>
      </c>
      <c r="O361" s="34">
        <f t="shared" si="100"/>
        <v>0</v>
      </c>
      <c r="P361" s="13">
        <f t="shared" si="101"/>
        <v>0</v>
      </c>
      <c r="Q361" s="63"/>
      <c r="R361" s="209"/>
      <c r="S361" s="279"/>
    </row>
    <row r="362" spans="1:19" hidden="1" outlineLevel="1">
      <c r="A362" s="57">
        <v>43446</v>
      </c>
      <c r="B362" s="58">
        <f t="shared" si="102"/>
        <v>12</v>
      </c>
      <c r="C362" s="27"/>
      <c r="D362" s="28"/>
      <c r="E362" s="34"/>
      <c r="F362" s="13"/>
      <c r="G362" s="63"/>
      <c r="H362" s="27"/>
      <c r="I362" s="28"/>
      <c r="J362" s="34"/>
      <c r="K362" s="13"/>
      <c r="L362" s="63"/>
      <c r="M362" s="27">
        <f t="shared" si="98"/>
        <v>0</v>
      </c>
      <c r="N362" s="28">
        <f t="shared" si="99"/>
        <v>0</v>
      </c>
      <c r="O362" s="34">
        <f t="shared" si="100"/>
        <v>0</v>
      </c>
      <c r="P362" s="13">
        <f t="shared" si="101"/>
        <v>0</v>
      </c>
      <c r="Q362" s="63"/>
      <c r="R362" s="209"/>
      <c r="S362" s="279"/>
    </row>
    <row r="363" spans="1:19" hidden="1" outlineLevel="1">
      <c r="A363" s="57">
        <v>43447</v>
      </c>
      <c r="B363" s="58">
        <f t="shared" si="102"/>
        <v>12</v>
      </c>
      <c r="C363" s="27"/>
      <c r="D363" s="28"/>
      <c r="E363" s="34"/>
      <c r="F363" s="13"/>
      <c r="G363" s="63"/>
      <c r="H363" s="27"/>
      <c r="I363" s="28"/>
      <c r="J363" s="34"/>
      <c r="K363" s="13"/>
      <c r="L363" s="63"/>
      <c r="M363" s="27">
        <f t="shared" si="98"/>
        <v>0</v>
      </c>
      <c r="N363" s="28">
        <f t="shared" si="99"/>
        <v>0</v>
      </c>
      <c r="O363" s="34">
        <f t="shared" si="100"/>
        <v>0</v>
      </c>
      <c r="P363" s="13">
        <f t="shared" si="101"/>
        <v>0</v>
      </c>
      <c r="Q363" s="63"/>
      <c r="R363" s="209"/>
      <c r="S363" s="279"/>
    </row>
    <row r="364" spans="1:19" hidden="1" outlineLevel="1">
      <c r="A364" s="57">
        <v>43448</v>
      </c>
      <c r="B364" s="58">
        <f t="shared" si="102"/>
        <v>12</v>
      </c>
      <c r="C364" s="27"/>
      <c r="D364" s="28"/>
      <c r="E364" s="34"/>
      <c r="F364" s="13"/>
      <c r="G364" s="63"/>
      <c r="H364" s="27"/>
      <c r="I364" s="28"/>
      <c r="J364" s="34"/>
      <c r="K364" s="13"/>
      <c r="L364" s="63"/>
      <c r="M364" s="27">
        <f t="shared" si="98"/>
        <v>0</v>
      </c>
      <c r="N364" s="28">
        <f t="shared" si="99"/>
        <v>0</v>
      </c>
      <c r="O364" s="34">
        <f t="shared" si="100"/>
        <v>0</v>
      </c>
      <c r="P364" s="13">
        <f t="shared" si="101"/>
        <v>0</v>
      </c>
      <c r="Q364" s="63"/>
      <c r="R364" s="209"/>
      <c r="S364" s="279"/>
    </row>
    <row r="365" spans="1:19" hidden="1" outlineLevel="1">
      <c r="A365" s="57">
        <v>43449</v>
      </c>
      <c r="B365" s="58">
        <f t="shared" si="102"/>
        <v>12</v>
      </c>
      <c r="C365" s="27"/>
      <c r="D365" s="28"/>
      <c r="E365" s="34"/>
      <c r="F365" s="13"/>
      <c r="G365" s="63"/>
      <c r="H365" s="27"/>
      <c r="I365" s="28"/>
      <c r="J365" s="34"/>
      <c r="K365" s="13"/>
      <c r="L365" s="63"/>
      <c r="M365" s="27">
        <f t="shared" si="98"/>
        <v>0</v>
      </c>
      <c r="N365" s="28">
        <f t="shared" si="99"/>
        <v>0</v>
      </c>
      <c r="O365" s="34">
        <f t="shared" si="100"/>
        <v>0</v>
      </c>
      <c r="P365" s="13">
        <f t="shared" si="101"/>
        <v>0</v>
      </c>
      <c r="Q365" s="63"/>
      <c r="R365" s="209"/>
      <c r="S365" s="279"/>
    </row>
    <row r="366" spans="1:19" hidden="1" outlineLevel="1">
      <c r="A366" s="57">
        <v>43450</v>
      </c>
      <c r="B366" s="58">
        <f t="shared" si="102"/>
        <v>12</v>
      </c>
      <c r="C366" s="27"/>
      <c r="D366" s="28"/>
      <c r="E366" s="34"/>
      <c r="F366" s="13"/>
      <c r="G366" s="63"/>
      <c r="H366" s="27"/>
      <c r="I366" s="28"/>
      <c r="J366" s="34"/>
      <c r="K366" s="13"/>
      <c r="L366" s="63"/>
      <c r="M366" s="27">
        <f t="shared" si="98"/>
        <v>0</v>
      </c>
      <c r="N366" s="28">
        <f t="shared" si="99"/>
        <v>0</v>
      </c>
      <c r="O366" s="34">
        <f t="shared" si="100"/>
        <v>0</v>
      </c>
      <c r="P366" s="13">
        <f t="shared" si="101"/>
        <v>0</v>
      </c>
      <c r="Q366" s="63"/>
      <c r="R366" s="209"/>
      <c r="S366" s="279"/>
    </row>
    <row r="367" spans="1:19" hidden="1" outlineLevel="1">
      <c r="A367" s="57">
        <v>43451</v>
      </c>
      <c r="B367" s="58">
        <f t="shared" si="102"/>
        <v>12</v>
      </c>
      <c r="C367" s="27"/>
      <c r="D367" s="28"/>
      <c r="E367" s="34"/>
      <c r="F367" s="13"/>
      <c r="G367" s="63"/>
      <c r="H367" s="27"/>
      <c r="I367" s="28"/>
      <c r="J367" s="34"/>
      <c r="K367" s="13"/>
      <c r="L367" s="63"/>
      <c r="M367" s="27">
        <f t="shared" si="98"/>
        <v>0</v>
      </c>
      <c r="N367" s="28">
        <f t="shared" si="99"/>
        <v>0</v>
      </c>
      <c r="O367" s="34">
        <f t="shared" si="100"/>
        <v>0</v>
      </c>
      <c r="P367" s="13">
        <f t="shared" si="101"/>
        <v>0</v>
      </c>
      <c r="Q367" s="63"/>
      <c r="R367" s="209"/>
      <c r="S367" s="279"/>
    </row>
    <row r="368" spans="1:19" hidden="1" outlineLevel="1">
      <c r="A368" s="57">
        <v>43452</v>
      </c>
      <c r="B368" s="58">
        <f t="shared" si="102"/>
        <v>12</v>
      </c>
      <c r="C368" s="27"/>
      <c r="D368" s="28"/>
      <c r="E368" s="34"/>
      <c r="F368" s="13"/>
      <c r="G368" s="63"/>
      <c r="H368" s="27"/>
      <c r="I368" s="28"/>
      <c r="J368" s="34"/>
      <c r="K368" s="13"/>
      <c r="L368" s="63"/>
      <c r="M368" s="27">
        <f t="shared" si="98"/>
        <v>0</v>
      </c>
      <c r="N368" s="28">
        <f t="shared" si="99"/>
        <v>0</v>
      </c>
      <c r="O368" s="34">
        <f t="shared" si="100"/>
        <v>0</v>
      </c>
      <c r="P368" s="13">
        <f t="shared" si="101"/>
        <v>0</v>
      </c>
      <c r="Q368" s="63"/>
      <c r="R368" s="209"/>
      <c r="S368" s="279"/>
    </row>
    <row r="369" spans="1:19" hidden="1" outlineLevel="1">
      <c r="A369" s="57">
        <v>43453</v>
      </c>
      <c r="B369" s="58">
        <f t="shared" si="102"/>
        <v>12</v>
      </c>
      <c r="C369" s="27"/>
      <c r="D369" s="28"/>
      <c r="E369" s="34"/>
      <c r="F369" s="13"/>
      <c r="G369" s="63"/>
      <c r="H369" s="27"/>
      <c r="I369" s="28"/>
      <c r="J369" s="34"/>
      <c r="K369" s="13"/>
      <c r="L369" s="63"/>
      <c r="M369" s="27">
        <f t="shared" si="98"/>
        <v>0</v>
      </c>
      <c r="N369" s="28">
        <f t="shared" si="99"/>
        <v>0</v>
      </c>
      <c r="O369" s="34">
        <f t="shared" si="100"/>
        <v>0</v>
      </c>
      <c r="P369" s="13">
        <f t="shared" si="101"/>
        <v>0</v>
      </c>
      <c r="Q369" s="63"/>
      <c r="R369" s="209"/>
      <c r="S369" s="279"/>
    </row>
    <row r="370" spans="1:19" hidden="1" outlineLevel="1">
      <c r="A370" s="57">
        <v>43454</v>
      </c>
      <c r="B370" s="58">
        <f t="shared" si="102"/>
        <v>12</v>
      </c>
      <c r="C370" s="27"/>
      <c r="D370" s="28"/>
      <c r="E370" s="34"/>
      <c r="F370" s="13"/>
      <c r="G370" s="63"/>
      <c r="H370" s="27"/>
      <c r="I370" s="28"/>
      <c r="J370" s="34"/>
      <c r="K370" s="13"/>
      <c r="L370" s="63"/>
      <c r="M370" s="27">
        <f t="shared" si="98"/>
        <v>0</v>
      </c>
      <c r="N370" s="28">
        <f t="shared" si="99"/>
        <v>0</v>
      </c>
      <c r="O370" s="34">
        <f t="shared" si="100"/>
        <v>0</v>
      </c>
      <c r="P370" s="13">
        <f t="shared" si="101"/>
        <v>0</v>
      </c>
      <c r="Q370" s="63"/>
      <c r="R370" s="209"/>
      <c r="S370" s="279"/>
    </row>
    <row r="371" spans="1:19" hidden="1" outlineLevel="1">
      <c r="A371" s="57">
        <v>43455</v>
      </c>
      <c r="B371" s="58">
        <f t="shared" si="102"/>
        <v>12</v>
      </c>
      <c r="C371" s="27"/>
      <c r="D371" s="28"/>
      <c r="E371" s="34"/>
      <c r="F371" s="13"/>
      <c r="G371" s="63"/>
      <c r="H371" s="27"/>
      <c r="I371" s="28"/>
      <c r="J371" s="34"/>
      <c r="K371" s="13"/>
      <c r="L371" s="63"/>
      <c r="M371" s="27">
        <f t="shared" si="98"/>
        <v>0</v>
      </c>
      <c r="N371" s="28">
        <f t="shared" si="99"/>
        <v>0</v>
      </c>
      <c r="O371" s="34">
        <f t="shared" si="100"/>
        <v>0</v>
      </c>
      <c r="P371" s="13">
        <f t="shared" si="101"/>
        <v>0</v>
      </c>
      <c r="Q371" s="63"/>
      <c r="R371" s="209"/>
      <c r="S371" s="279"/>
    </row>
    <row r="372" spans="1:19" hidden="1" outlineLevel="1">
      <c r="A372" s="57">
        <v>43456</v>
      </c>
      <c r="B372" s="58">
        <f t="shared" si="102"/>
        <v>12</v>
      </c>
      <c r="C372" s="27"/>
      <c r="D372" s="28"/>
      <c r="E372" s="34"/>
      <c r="F372" s="13"/>
      <c r="G372" s="63"/>
      <c r="H372" s="27"/>
      <c r="I372" s="28"/>
      <c r="J372" s="34"/>
      <c r="K372" s="13"/>
      <c r="L372" s="63"/>
      <c r="M372" s="27">
        <f t="shared" si="98"/>
        <v>0</v>
      </c>
      <c r="N372" s="28">
        <f t="shared" si="99"/>
        <v>0</v>
      </c>
      <c r="O372" s="34">
        <f t="shared" si="100"/>
        <v>0</v>
      </c>
      <c r="P372" s="13">
        <f t="shared" si="101"/>
        <v>0</v>
      </c>
      <c r="Q372" s="63"/>
      <c r="R372" s="209"/>
      <c r="S372" s="279"/>
    </row>
    <row r="373" spans="1:19" hidden="1" outlineLevel="1">
      <c r="A373" s="57">
        <v>43457</v>
      </c>
      <c r="B373" s="58">
        <f t="shared" si="102"/>
        <v>12</v>
      </c>
      <c r="C373" s="27"/>
      <c r="D373" s="28"/>
      <c r="E373" s="34"/>
      <c r="F373" s="13"/>
      <c r="G373" s="63"/>
      <c r="H373" s="27"/>
      <c r="I373" s="28"/>
      <c r="J373" s="34"/>
      <c r="K373" s="13"/>
      <c r="L373" s="63"/>
      <c r="M373" s="27">
        <f t="shared" si="98"/>
        <v>0</v>
      </c>
      <c r="N373" s="28">
        <f t="shared" si="99"/>
        <v>0</v>
      </c>
      <c r="O373" s="34">
        <f t="shared" si="100"/>
        <v>0</v>
      </c>
      <c r="P373" s="13">
        <f t="shared" si="101"/>
        <v>0</v>
      </c>
      <c r="Q373" s="63"/>
      <c r="R373" s="209"/>
      <c r="S373" s="279"/>
    </row>
    <row r="374" spans="1:19" hidden="1" outlineLevel="1">
      <c r="A374" s="57">
        <v>43458</v>
      </c>
      <c r="B374" s="58">
        <f t="shared" si="102"/>
        <v>12</v>
      </c>
      <c r="C374" s="27"/>
      <c r="D374" s="28"/>
      <c r="E374" s="34"/>
      <c r="F374" s="13"/>
      <c r="G374" s="63"/>
      <c r="H374" s="27"/>
      <c r="I374" s="28"/>
      <c r="J374" s="34"/>
      <c r="K374" s="13"/>
      <c r="L374" s="63"/>
      <c r="M374" s="27">
        <f t="shared" si="98"/>
        <v>0</v>
      </c>
      <c r="N374" s="28">
        <f t="shared" si="99"/>
        <v>0</v>
      </c>
      <c r="O374" s="34">
        <f t="shared" si="100"/>
        <v>0</v>
      </c>
      <c r="P374" s="13">
        <f t="shared" si="101"/>
        <v>0</v>
      </c>
      <c r="Q374" s="63"/>
      <c r="R374" s="209"/>
      <c r="S374" s="279"/>
    </row>
    <row r="375" spans="1:19" hidden="1" outlineLevel="1">
      <c r="A375" s="57">
        <v>43459</v>
      </c>
      <c r="B375" s="58">
        <f t="shared" si="102"/>
        <v>12</v>
      </c>
      <c r="C375" s="27"/>
      <c r="D375" s="28"/>
      <c r="E375" s="34"/>
      <c r="F375" s="13"/>
      <c r="G375" s="63"/>
      <c r="H375" s="27"/>
      <c r="I375" s="28"/>
      <c r="J375" s="34"/>
      <c r="K375" s="13"/>
      <c r="L375" s="63"/>
      <c r="M375" s="27">
        <f t="shared" si="98"/>
        <v>0</v>
      </c>
      <c r="N375" s="28">
        <f t="shared" si="99"/>
        <v>0</v>
      </c>
      <c r="O375" s="34">
        <f t="shared" si="100"/>
        <v>0</v>
      </c>
      <c r="P375" s="13">
        <f t="shared" si="101"/>
        <v>0</v>
      </c>
      <c r="Q375" s="63"/>
      <c r="R375" s="209"/>
      <c r="S375" s="279"/>
    </row>
    <row r="376" spans="1:19" hidden="1" outlineLevel="1">
      <c r="A376" s="57">
        <v>43460</v>
      </c>
      <c r="B376" s="58">
        <f t="shared" si="102"/>
        <v>12</v>
      </c>
      <c r="C376" s="27"/>
      <c r="D376" s="28"/>
      <c r="E376" s="34"/>
      <c r="F376" s="13"/>
      <c r="G376" s="63"/>
      <c r="H376" s="27"/>
      <c r="I376" s="28"/>
      <c r="J376" s="34"/>
      <c r="K376" s="13"/>
      <c r="L376" s="63"/>
      <c r="M376" s="27">
        <f t="shared" si="98"/>
        <v>0</v>
      </c>
      <c r="N376" s="28">
        <f t="shared" si="99"/>
        <v>0</v>
      </c>
      <c r="O376" s="34">
        <f t="shared" si="100"/>
        <v>0</v>
      </c>
      <c r="P376" s="13">
        <f t="shared" si="101"/>
        <v>0</v>
      </c>
      <c r="Q376" s="63"/>
      <c r="R376" s="209"/>
      <c r="S376" s="279"/>
    </row>
    <row r="377" spans="1:19" hidden="1" outlineLevel="1">
      <c r="A377" s="57">
        <v>43461</v>
      </c>
      <c r="B377" s="58">
        <f t="shared" si="102"/>
        <v>12</v>
      </c>
      <c r="C377" s="27"/>
      <c r="D377" s="28"/>
      <c r="E377" s="34"/>
      <c r="F377" s="13"/>
      <c r="G377" s="63"/>
      <c r="H377" s="27"/>
      <c r="I377" s="28"/>
      <c r="J377" s="34"/>
      <c r="K377" s="13"/>
      <c r="L377" s="63"/>
      <c r="M377" s="27">
        <f t="shared" si="98"/>
        <v>0</v>
      </c>
      <c r="N377" s="28">
        <f t="shared" si="99"/>
        <v>0</v>
      </c>
      <c r="O377" s="34">
        <f t="shared" si="100"/>
        <v>0</v>
      </c>
      <c r="P377" s="13">
        <f t="shared" si="101"/>
        <v>0</v>
      </c>
      <c r="Q377" s="63"/>
      <c r="R377" s="209"/>
      <c r="S377" s="279"/>
    </row>
    <row r="378" spans="1:19" hidden="1" outlineLevel="1">
      <c r="A378" s="57">
        <v>43462</v>
      </c>
      <c r="B378" s="58">
        <f t="shared" si="102"/>
        <v>12</v>
      </c>
      <c r="C378" s="27"/>
      <c r="D378" s="28"/>
      <c r="E378" s="34"/>
      <c r="F378" s="13"/>
      <c r="G378" s="63"/>
      <c r="H378" s="27"/>
      <c r="I378" s="28"/>
      <c r="J378" s="34"/>
      <c r="K378" s="13"/>
      <c r="L378" s="63"/>
      <c r="M378" s="27">
        <f t="shared" si="98"/>
        <v>0</v>
      </c>
      <c r="N378" s="28">
        <f t="shared" si="99"/>
        <v>0</v>
      </c>
      <c r="O378" s="34">
        <f t="shared" si="100"/>
        <v>0</v>
      </c>
      <c r="P378" s="13">
        <f t="shared" si="101"/>
        <v>0</v>
      </c>
      <c r="Q378" s="63"/>
      <c r="R378" s="209"/>
      <c r="S378" s="279"/>
    </row>
    <row r="379" spans="1:19" hidden="1" outlineLevel="1">
      <c r="A379" s="57">
        <v>43463</v>
      </c>
      <c r="B379" s="58">
        <f t="shared" si="102"/>
        <v>12</v>
      </c>
      <c r="C379" s="27"/>
      <c r="D379" s="28"/>
      <c r="E379" s="34"/>
      <c r="F379" s="13"/>
      <c r="G379" s="63"/>
      <c r="H379" s="27"/>
      <c r="I379" s="28"/>
      <c r="J379" s="34"/>
      <c r="K379" s="13"/>
      <c r="L379" s="63"/>
      <c r="M379" s="27">
        <f t="shared" si="98"/>
        <v>0</v>
      </c>
      <c r="N379" s="28">
        <f t="shared" si="99"/>
        <v>0</v>
      </c>
      <c r="O379" s="34">
        <f t="shared" si="100"/>
        <v>0</v>
      </c>
      <c r="P379" s="13">
        <f t="shared" si="101"/>
        <v>0</v>
      </c>
      <c r="Q379" s="63"/>
      <c r="R379" s="209"/>
      <c r="S379" s="279"/>
    </row>
    <row r="380" spans="1:19" hidden="1" outlineLevel="1">
      <c r="A380" s="57">
        <v>43464</v>
      </c>
      <c r="B380" s="58">
        <f t="shared" si="102"/>
        <v>12</v>
      </c>
      <c r="C380" s="27"/>
      <c r="D380" s="28"/>
      <c r="E380" s="34"/>
      <c r="F380" s="13"/>
      <c r="G380" s="63"/>
      <c r="H380" s="27"/>
      <c r="I380" s="28"/>
      <c r="J380" s="34"/>
      <c r="K380" s="13"/>
      <c r="L380" s="63"/>
      <c r="M380" s="27">
        <f t="shared" si="98"/>
        <v>0</v>
      </c>
      <c r="N380" s="28">
        <f t="shared" si="99"/>
        <v>0</v>
      </c>
      <c r="O380" s="34">
        <f t="shared" si="100"/>
        <v>0</v>
      </c>
      <c r="P380" s="13">
        <f t="shared" si="101"/>
        <v>0</v>
      </c>
      <c r="Q380" s="63"/>
      <c r="R380" s="209"/>
      <c r="S380" s="279"/>
    </row>
    <row r="381" spans="1:19" hidden="1" outlineLevel="1">
      <c r="A381" s="57">
        <v>43465</v>
      </c>
      <c r="B381" s="58">
        <f t="shared" si="102"/>
        <v>12</v>
      </c>
      <c r="C381" s="27"/>
      <c r="D381" s="28"/>
      <c r="E381" s="34"/>
      <c r="F381" s="13"/>
      <c r="G381" s="63"/>
      <c r="H381" s="27"/>
      <c r="I381" s="28"/>
      <c r="J381" s="34"/>
      <c r="K381" s="13"/>
      <c r="L381" s="63"/>
      <c r="M381" s="27">
        <f t="shared" si="98"/>
        <v>0</v>
      </c>
      <c r="N381" s="28">
        <f t="shared" si="99"/>
        <v>0</v>
      </c>
      <c r="O381" s="34">
        <f t="shared" si="100"/>
        <v>0</v>
      </c>
      <c r="P381" s="13">
        <f t="shared" si="101"/>
        <v>0</v>
      </c>
      <c r="Q381" s="63"/>
      <c r="R381" s="209"/>
      <c r="S381" s="279"/>
    </row>
    <row r="382" spans="1:19" collapsed="1">
      <c r="G382" s="63"/>
      <c r="L382" s="63"/>
      <c r="Q382" s="63"/>
    </row>
    <row r="383" spans="1:19">
      <c r="A383" s="62" t="s">
        <v>69</v>
      </c>
      <c r="C383" s="332" t="s">
        <v>1</v>
      </c>
      <c r="D383" s="332"/>
      <c r="E383" s="337" t="s">
        <v>2</v>
      </c>
      <c r="F383" s="338"/>
      <c r="G383" s="63"/>
      <c r="H383" s="332" t="s">
        <v>1</v>
      </c>
      <c r="I383" s="332"/>
      <c r="J383" s="336" t="s">
        <v>2</v>
      </c>
      <c r="K383" s="336"/>
      <c r="L383" s="63"/>
      <c r="M383" s="332" t="s">
        <v>1</v>
      </c>
      <c r="N383" s="332"/>
      <c r="O383" s="336" t="s">
        <v>2</v>
      </c>
      <c r="P383" s="336"/>
      <c r="Q383" s="63"/>
    </row>
    <row r="384" spans="1:19">
      <c r="C384" s="1" t="s">
        <v>68</v>
      </c>
      <c r="D384" s="1" t="s">
        <v>28</v>
      </c>
      <c r="E384" s="2" t="s">
        <v>68</v>
      </c>
      <c r="F384" s="2" t="s">
        <v>28</v>
      </c>
      <c r="G384" s="63"/>
      <c r="H384" s="1" t="s">
        <v>68</v>
      </c>
      <c r="I384" s="1" t="s">
        <v>28</v>
      </c>
      <c r="J384" s="2" t="s">
        <v>68</v>
      </c>
      <c r="K384" s="2" t="s">
        <v>28</v>
      </c>
      <c r="L384" s="63"/>
      <c r="M384" s="1" t="s">
        <v>68</v>
      </c>
      <c r="N384" s="1" t="s">
        <v>28</v>
      </c>
      <c r="O384" s="2" t="s">
        <v>68</v>
      </c>
      <c r="P384" s="2" t="s">
        <v>28</v>
      </c>
      <c r="Q384" s="63"/>
    </row>
    <row r="385" spans="1:17">
      <c r="B385" s="206" t="s">
        <v>13</v>
      </c>
      <c r="C385" s="200">
        <f>'YouTube Performance'!E51</f>
        <v>1293975473.6658671</v>
      </c>
      <c r="D385" s="201">
        <f>'YouTube Performance'!E21</f>
        <v>1147271340</v>
      </c>
      <c r="E385" s="202">
        <f>'YouTube Performance'!G51</f>
        <v>81382105.262004226</v>
      </c>
      <c r="F385" s="202">
        <f>'YouTube Performance'!G21</f>
        <v>125989099</v>
      </c>
      <c r="G385" s="63"/>
      <c r="H385" s="200">
        <f>'YouTube Performance'!L51</f>
        <v>1183987558.4042685</v>
      </c>
      <c r="I385" s="201">
        <f>'YouTube Performance'!L21</f>
        <v>868466034</v>
      </c>
      <c r="J385" s="202">
        <f>'YouTube Performance'!N51</f>
        <v>72023163.156873748</v>
      </c>
      <c r="K385" s="202">
        <f>'YouTube Performance'!N21</f>
        <v>100691266</v>
      </c>
      <c r="L385" s="63"/>
      <c r="M385" s="200">
        <f>'YouTube Performance'!S51</f>
        <v>109987915.26159859</v>
      </c>
      <c r="N385" s="201">
        <f>'YouTube Performance'!S21</f>
        <v>278805306</v>
      </c>
      <c r="O385" s="202">
        <f>'YouTube Performance'!U51</f>
        <v>9358942.1051304787</v>
      </c>
      <c r="P385" s="202">
        <f>'YouTube Performance'!U21</f>
        <v>25297833</v>
      </c>
      <c r="Q385" s="63"/>
    </row>
    <row r="386" spans="1:17">
      <c r="B386" s="206" t="s">
        <v>14</v>
      </c>
      <c r="C386" s="200">
        <f>'YouTube Performance'!E52</f>
        <v>1154884209.7038028</v>
      </c>
      <c r="D386" s="201">
        <f>'YouTube Performance'!E22</f>
        <v>1266919294</v>
      </c>
      <c r="E386" s="202">
        <f>'YouTube Performance'!G52</f>
        <v>72634227.025396392</v>
      </c>
      <c r="F386" s="202">
        <f>'YouTube Performance'!G22</f>
        <v>100703382</v>
      </c>
      <c r="G386" s="63"/>
      <c r="H386" s="200">
        <f>'YouTube Performance'!L52</f>
        <v>1056719051.8789797</v>
      </c>
      <c r="I386" s="201">
        <f>'YouTube Performance'!L22</f>
        <v>854430643</v>
      </c>
      <c r="J386" s="202">
        <f>'YouTube Performance'!N52</f>
        <v>64281290.917475805</v>
      </c>
      <c r="K386" s="202">
        <f>'YouTube Performance'!N22</f>
        <v>87725110</v>
      </c>
      <c r="L386" s="63"/>
      <c r="M386" s="200">
        <f>'YouTube Performance'!S52</f>
        <v>98165157.824823141</v>
      </c>
      <c r="N386" s="201">
        <f>'YouTube Performance'!S22</f>
        <v>412488651</v>
      </c>
      <c r="O386" s="202">
        <f>'YouTube Performance'!U52</f>
        <v>8352936.1079205871</v>
      </c>
      <c r="P386" s="202">
        <f>'YouTube Performance'!U22</f>
        <v>12978272</v>
      </c>
      <c r="Q386" s="63"/>
    </row>
    <row r="387" spans="1:17">
      <c r="B387" s="206" t="s">
        <v>15</v>
      </c>
      <c r="C387" s="200">
        <f>'YouTube Performance'!E53</f>
        <v>1425364989.7508011</v>
      </c>
      <c r="D387" s="201">
        <f>'YouTube Performance'!E23</f>
        <v>1702385218</v>
      </c>
      <c r="E387" s="202">
        <f>'YouTube Performance'!G53</f>
        <v>89645596.839673027</v>
      </c>
      <c r="F387" s="202">
        <f>'YouTube Performance'!G23</f>
        <v>169816435</v>
      </c>
      <c r="G387" s="63"/>
      <c r="H387" s="200">
        <f>'YouTube Performance'!L53</f>
        <v>1304208965.6219831</v>
      </c>
      <c r="I387" s="201">
        <f>'YouTube Performance'!L23</f>
        <v>1004359740</v>
      </c>
      <c r="J387" s="202">
        <f>'YouTube Performance'!N53</f>
        <v>79336353.203110635</v>
      </c>
      <c r="K387" s="202">
        <f>'YouTube Performance'!N23</f>
        <v>153626660</v>
      </c>
      <c r="L387" s="63"/>
      <c r="M387" s="200">
        <f>'YouTube Performance'!S53</f>
        <v>121156024.12881804</v>
      </c>
      <c r="N387" s="201">
        <f>'YouTube Performance'!S23</f>
        <v>698025478</v>
      </c>
      <c r="O387" s="202">
        <f>'YouTube Performance'!U53</f>
        <v>10309243.636562392</v>
      </c>
      <c r="P387" s="202">
        <f>'YouTube Performance'!U23</f>
        <v>16189775</v>
      </c>
      <c r="Q387" s="63"/>
    </row>
    <row r="388" spans="1:17">
      <c r="B388" s="206" t="s">
        <v>16</v>
      </c>
      <c r="C388" s="200">
        <f>'YouTube Performance'!E54</f>
        <v>1496634963.1319337</v>
      </c>
      <c r="D388" s="201">
        <f>'YouTube Performance'!E24</f>
        <v>62504407</v>
      </c>
      <c r="E388" s="202">
        <f>'YouTube Performance'!G54</f>
        <v>94127985.102637336</v>
      </c>
      <c r="F388" s="202">
        <f>'YouTube Performance'!G24</f>
        <v>6678629</v>
      </c>
      <c r="G388" s="63"/>
      <c r="H388" s="200">
        <f>'YouTube Performance'!L54</f>
        <v>1369420991.2657194</v>
      </c>
      <c r="I388" s="201">
        <f>'YouTube Performance'!L24</f>
        <v>31197867</v>
      </c>
      <c r="J388" s="202">
        <f>'YouTube Performance'!N54</f>
        <v>83303266.815834045</v>
      </c>
      <c r="K388" s="202">
        <f>'YouTube Performance'!N24</f>
        <v>5864578</v>
      </c>
      <c r="L388" s="63"/>
      <c r="M388" s="200">
        <f>'YouTube Performance'!S54</f>
        <v>127213971.86621428</v>
      </c>
      <c r="N388" s="201">
        <f>'YouTube Performance'!S24</f>
        <v>31306540</v>
      </c>
      <c r="O388" s="202">
        <f>'YouTube Performance'!U54</f>
        <v>10824718.28680329</v>
      </c>
      <c r="P388" s="202">
        <f>'YouTube Performance'!U24</f>
        <v>814051</v>
      </c>
      <c r="Q388" s="63"/>
    </row>
    <row r="389" spans="1:17">
      <c r="B389" s="206" t="s">
        <v>17</v>
      </c>
      <c r="C389" s="200">
        <f>'YouTube Performance'!E55</f>
        <v>1621414011.0644324</v>
      </c>
      <c r="D389" s="201">
        <f>'YouTube Performance'!E25</f>
        <v>0</v>
      </c>
      <c r="E389" s="202">
        <f>'YouTube Performance'!G55</f>
        <v>101975723.96631651</v>
      </c>
      <c r="F389" s="202">
        <f>'YouTube Performance'!G25</f>
        <v>0</v>
      </c>
      <c r="G389" s="63"/>
      <c r="H389" s="200">
        <f>'YouTube Performance'!L55</f>
        <v>1483593820.1239557</v>
      </c>
      <c r="I389" s="201">
        <f>'YouTube Performance'!L25</f>
        <v>0</v>
      </c>
      <c r="J389" s="202">
        <f>'YouTube Performance'!N55</f>
        <v>90248515.710190102</v>
      </c>
      <c r="K389" s="202">
        <f>'YouTube Performance'!N25</f>
        <v>0</v>
      </c>
      <c r="L389" s="63"/>
      <c r="M389" s="200">
        <f>'YouTube Performance'!S55</f>
        <v>137820190.94047666</v>
      </c>
      <c r="N389" s="201">
        <f>'YouTube Performance'!S25</f>
        <v>0</v>
      </c>
      <c r="O389" s="202">
        <f>'YouTube Performance'!U55</f>
        <v>11727208.256126404</v>
      </c>
      <c r="P389" s="202">
        <f>'YouTube Performance'!U25</f>
        <v>0</v>
      </c>
      <c r="Q389" s="63"/>
    </row>
    <row r="390" spans="1:17">
      <c r="B390" s="206" t="s">
        <v>18</v>
      </c>
      <c r="C390" s="200">
        <f>'YouTube Performance'!E56</f>
        <v>1591243454.3715734</v>
      </c>
      <c r="D390" s="201">
        <f>'YouTube Performance'!E26</f>
        <v>0</v>
      </c>
      <c r="E390" s="202">
        <f>'YouTube Performance'!G56</f>
        <v>100078204.67745745</v>
      </c>
      <c r="F390" s="202">
        <f>'YouTube Performance'!G26</f>
        <v>0</v>
      </c>
      <c r="G390" s="63"/>
      <c r="H390" s="200">
        <f>'YouTube Performance'!L56</f>
        <v>1455987760.7499897</v>
      </c>
      <c r="I390" s="201">
        <f>'YouTube Performance'!L26</f>
        <v>0</v>
      </c>
      <c r="J390" s="202">
        <f>'YouTube Performance'!N56</f>
        <v>88569211.139549851</v>
      </c>
      <c r="K390" s="202">
        <f>'YouTube Performance'!N26</f>
        <v>0</v>
      </c>
      <c r="L390" s="63"/>
      <c r="M390" s="200">
        <f>'YouTube Performance'!S56</f>
        <v>135255693.6215837</v>
      </c>
      <c r="N390" s="201">
        <f>'YouTube Performance'!S26</f>
        <v>0</v>
      </c>
      <c r="O390" s="202">
        <f>'YouTube Performance'!U56</f>
        <v>11508993.5379076</v>
      </c>
      <c r="P390" s="202">
        <f>'YouTube Performance'!U26</f>
        <v>0</v>
      </c>
      <c r="Q390" s="63"/>
    </row>
    <row r="391" spans="1:17">
      <c r="B391" s="206" t="s">
        <v>19</v>
      </c>
      <c r="C391" s="200">
        <f>'YouTube Performance'!E57</f>
        <v>1718025511.1624486</v>
      </c>
      <c r="D391" s="201">
        <f>'YouTube Performance'!E27</f>
        <v>0</v>
      </c>
      <c r="E391" s="202">
        <f>'YouTube Performance'!G57</f>
        <v>108051918.94103451</v>
      </c>
      <c r="F391" s="202">
        <f>'YouTube Performance'!G27</f>
        <v>0</v>
      </c>
      <c r="G391" s="63"/>
      <c r="H391" s="200">
        <f>'YouTube Performance'!L57</f>
        <v>1571993342.7136407</v>
      </c>
      <c r="I391" s="201">
        <f>'YouTube Performance'!L27</f>
        <v>0</v>
      </c>
      <c r="J391" s="202">
        <f>'YouTube Performance'!N57</f>
        <v>95625948.26281555</v>
      </c>
      <c r="K391" s="202">
        <f>'YouTube Performance'!N27</f>
        <v>0</v>
      </c>
      <c r="L391" s="63"/>
      <c r="M391" s="200">
        <f>'YouTube Performance'!S57</f>
        <v>146032168.44880795</v>
      </c>
      <c r="N391" s="201">
        <f>'YouTube Performance'!S27</f>
        <v>0</v>
      </c>
      <c r="O391" s="202">
        <f>'YouTube Performance'!U57</f>
        <v>12425970.678218961</v>
      </c>
      <c r="P391" s="202">
        <f>'YouTube Performance'!U27</f>
        <v>0</v>
      </c>
      <c r="Q391" s="63"/>
    </row>
    <row r="392" spans="1:17">
      <c r="B392" s="206" t="s">
        <v>20</v>
      </c>
      <c r="C392" s="200">
        <f>'YouTube Performance'!E58</f>
        <v>1701988048.1496534</v>
      </c>
      <c r="D392" s="201">
        <f>'YouTube Performance'!E28</f>
        <v>0</v>
      </c>
      <c r="E392" s="202">
        <f>'YouTube Performance'!G58</f>
        <v>107043273.46853167</v>
      </c>
      <c r="F392" s="202">
        <f>'YouTube Performance'!G28</f>
        <v>0</v>
      </c>
      <c r="G392" s="63"/>
      <c r="H392" s="200">
        <f>'YouTube Performance'!L58</f>
        <v>1557319064.0569329</v>
      </c>
      <c r="I392" s="201">
        <f>'YouTube Performance'!L28</f>
        <v>0</v>
      </c>
      <c r="J392" s="202">
        <f>'YouTube Performance'!N58</f>
        <v>94733297.019650534</v>
      </c>
      <c r="K392" s="202">
        <f>'YouTube Performance'!N28</f>
        <v>0</v>
      </c>
      <c r="L392" s="63"/>
      <c r="M392" s="200">
        <f>'YouTube Performance'!S58</f>
        <v>144668984.09272051</v>
      </c>
      <c r="N392" s="201">
        <f>'YouTube Performance'!S28</f>
        <v>0</v>
      </c>
      <c r="O392" s="202">
        <f>'YouTube Performance'!U58</f>
        <v>12309976.448881134</v>
      </c>
      <c r="P392" s="202">
        <f>'YouTube Performance'!U28</f>
        <v>0</v>
      </c>
      <c r="Q392" s="63"/>
    </row>
    <row r="393" spans="1:17">
      <c r="B393" s="206" t="s">
        <v>21</v>
      </c>
      <c r="C393" s="200">
        <f>'YouTube Performance'!E59</f>
        <v>1795693670.4248385</v>
      </c>
      <c r="D393" s="201">
        <f>'YouTube Performance'!E29</f>
        <v>0</v>
      </c>
      <c r="E393" s="202">
        <f>'YouTube Performance'!G59</f>
        <v>112936708.83175085</v>
      </c>
      <c r="F393" s="202">
        <f>'YouTube Performance'!G29</f>
        <v>0</v>
      </c>
      <c r="G393" s="63"/>
      <c r="H393" s="200">
        <f>'YouTube Performance'!L59</f>
        <v>1643059708.4387274</v>
      </c>
      <c r="I393" s="201">
        <f>'YouTube Performance'!L29</f>
        <v>0</v>
      </c>
      <c r="J393" s="202">
        <f>'YouTube Performance'!N59</f>
        <v>99948987.31609951</v>
      </c>
      <c r="K393" s="202">
        <f>'YouTube Performance'!N29</f>
        <v>0</v>
      </c>
      <c r="L393" s="63"/>
      <c r="M393" s="200">
        <f>'YouTube Performance'!S59</f>
        <v>152633961.98611116</v>
      </c>
      <c r="N393" s="201">
        <f>'YouTube Performance'!S29</f>
        <v>0</v>
      </c>
      <c r="O393" s="202">
        <f>'YouTube Performance'!U59</f>
        <v>12987721.515651345</v>
      </c>
      <c r="P393" s="202">
        <f>'YouTube Performance'!U29</f>
        <v>0</v>
      </c>
      <c r="Q393" s="63"/>
    </row>
    <row r="394" spans="1:17">
      <c r="B394" s="206" t="s">
        <v>22</v>
      </c>
      <c r="C394" s="200">
        <f>'YouTube Performance'!E60</f>
        <v>1926757360.4316182</v>
      </c>
      <c r="D394" s="201">
        <f>'YouTube Performance'!E30</f>
        <v>0</v>
      </c>
      <c r="E394" s="202">
        <f>'YouTube Performance'!G60</f>
        <v>121179708.20324643</v>
      </c>
      <c r="F394" s="202">
        <f>'YouTube Performance'!G30</f>
        <v>0</v>
      </c>
      <c r="G394" s="63"/>
      <c r="H394" s="200">
        <f>'YouTube Performance'!L60</f>
        <v>1762982984.7949307</v>
      </c>
      <c r="I394" s="201">
        <f>'YouTube Performance'!L30</f>
        <v>0</v>
      </c>
      <c r="J394" s="202">
        <f>'YouTube Performance'!N60</f>
        <v>107244041.75987309</v>
      </c>
      <c r="K394" s="202">
        <f>'YouTube Performance'!N30</f>
        <v>0</v>
      </c>
      <c r="L394" s="63"/>
      <c r="M394" s="200">
        <f>'YouTube Performance'!S60</f>
        <v>163774375.63668752</v>
      </c>
      <c r="N394" s="201">
        <f>'YouTube Performance'!S30</f>
        <v>0</v>
      </c>
      <c r="O394" s="202">
        <f>'YouTube Performance'!U60</f>
        <v>13935666.443373337</v>
      </c>
      <c r="P394" s="202">
        <f>'YouTube Performance'!U30</f>
        <v>0</v>
      </c>
      <c r="Q394" s="63"/>
    </row>
    <row r="395" spans="1:17">
      <c r="B395" s="206" t="s">
        <v>23</v>
      </c>
      <c r="C395" s="200">
        <f>'YouTube Performance'!E61</f>
        <v>1966385206.3801153</v>
      </c>
      <c r="D395" s="201">
        <f>'YouTube Performance'!E31</f>
        <v>0</v>
      </c>
      <c r="E395" s="202">
        <f>'YouTube Performance'!G61</f>
        <v>123672025.55849782</v>
      </c>
      <c r="F395" s="202">
        <f>'YouTube Performance'!G31</f>
        <v>0</v>
      </c>
      <c r="G395" s="63"/>
      <c r="H395" s="200">
        <f>'YouTube Performance'!L61</f>
        <v>1799242463.8378055</v>
      </c>
      <c r="I395" s="201">
        <f>'YouTube Performance'!L31</f>
        <v>0</v>
      </c>
      <c r="J395" s="202">
        <f>'YouTube Performance'!N61</f>
        <v>109449742.61927056</v>
      </c>
      <c r="K395" s="202">
        <f>'YouTube Performance'!N31</f>
        <v>0</v>
      </c>
      <c r="L395" s="63"/>
      <c r="M395" s="200">
        <f>'YouTube Performance'!S61</f>
        <v>167142742.54230976</v>
      </c>
      <c r="N395" s="201">
        <f>'YouTube Performance'!S31</f>
        <v>0</v>
      </c>
      <c r="O395" s="202">
        <f>'YouTube Performance'!U61</f>
        <v>14222282.939227253</v>
      </c>
      <c r="P395" s="202">
        <f>'YouTube Performance'!U31</f>
        <v>0</v>
      </c>
      <c r="Q395" s="63"/>
    </row>
    <row r="396" spans="1:17">
      <c r="B396" s="206" t="s">
        <v>24</v>
      </c>
      <c r="C396" s="200">
        <f>'YouTube Performance'!E62</f>
        <v>2182633101.7629151</v>
      </c>
      <c r="D396" s="201">
        <f>'YouTube Performance'!E32</f>
        <v>0</v>
      </c>
      <c r="E396" s="202">
        <f>'YouTube Performance'!G62</f>
        <v>137272522.1234538</v>
      </c>
      <c r="F396" s="202">
        <f>'YouTube Performance'!G32</f>
        <v>0</v>
      </c>
      <c r="G396" s="63"/>
      <c r="H396" s="200">
        <f>'YouTube Performance'!L62</f>
        <v>1997109288.1130674</v>
      </c>
      <c r="I396" s="201">
        <f>'YouTube Performance'!L32</f>
        <v>0</v>
      </c>
      <c r="J396" s="202">
        <f>'YouTube Performance'!N62</f>
        <v>121486182.07925661</v>
      </c>
      <c r="K396" s="202">
        <f>'YouTube Performance'!N32</f>
        <v>0</v>
      </c>
      <c r="L396" s="63"/>
      <c r="M396" s="200">
        <f>'YouTube Performance'!S62</f>
        <v>185523813.64984775</v>
      </c>
      <c r="N396" s="201">
        <f>'YouTube Performance'!S32</f>
        <v>0</v>
      </c>
      <c r="O396" s="202">
        <f>'YouTube Performance'!U62</f>
        <v>15786340.044197187</v>
      </c>
      <c r="P396" s="202">
        <f>'YouTube Performance'!U32</f>
        <v>0</v>
      </c>
      <c r="Q396" s="63"/>
    </row>
    <row r="397" spans="1:17">
      <c r="B397" s="206" t="s">
        <v>5</v>
      </c>
      <c r="C397" s="196">
        <f t="shared" ref="C397:F397" si="103">SUM(C385:C396)</f>
        <v>19875000000</v>
      </c>
      <c r="D397" s="196">
        <f t="shared" si="103"/>
        <v>4179080259</v>
      </c>
      <c r="E397" s="198">
        <f t="shared" si="103"/>
        <v>1250000000.0000002</v>
      </c>
      <c r="F397" s="198">
        <f t="shared" si="103"/>
        <v>403187545</v>
      </c>
      <c r="G397" s="63"/>
      <c r="H397" s="196">
        <f t="shared" ref="H397:K397" si="104">SUM(H385:H396)</f>
        <v>18185625000</v>
      </c>
      <c r="I397" s="196">
        <f t="shared" si="104"/>
        <v>2758454284</v>
      </c>
      <c r="J397" s="198">
        <f t="shared" si="104"/>
        <v>1106250000</v>
      </c>
      <c r="K397" s="198">
        <f t="shared" si="104"/>
        <v>347907614</v>
      </c>
      <c r="L397" s="63"/>
      <c r="M397" s="196">
        <f t="shared" ref="M397:P397" si="105">SUM(M385:M396)</f>
        <v>1689374999.999999</v>
      </c>
      <c r="N397" s="196">
        <f t="shared" si="105"/>
        <v>1420625975</v>
      </c>
      <c r="O397" s="198">
        <f t="shared" si="105"/>
        <v>143749999.99999997</v>
      </c>
      <c r="P397" s="198">
        <f t="shared" si="105"/>
        <v>55279931</v>
      </c>
      <c r="Q397" s="63"/>
    </row>
    <row r="398" spans="1:17">
      <c r="G398" s="63"/>
      <c r="L398" s="63"/>
      <c r="Q398" s="63"/>
    </row>
    <row r="399" spans="1:17">
      <c r="A399" s="62" t="s">
        <v>70</v>
      </c>
      <c r="C399" s="332" t="s">
        <v>1</v>
      </c>
      <c r="D399" s="332"/>
      <c r="E399" s="337" t="s">
        <v>2</v>
      </c>
      <c r="F399" s="338"/>
      <c r="G399" s="63"/>
      <c r="H399" s="332" t="s">
        <v>1</v>
      </c>
      <c r="I399" s="332"/>
      <c r="J399" s="336" t="s">
        <v>2</v>
      </c>
      <c r="K399" s="336"/>
      <c r="L399" s="63"/>
      <c r="M399" s="332" t="s">
        <v>1</v>
      </c>
      <c r="N399" s="332"/>
      <c r="O399" s="336" t="s">
        <v>2</v>
      </c>
      <c r="P399" s="336"/>
      <c r="Q399" s="63"/>
    </row>
    <row r="400" spans="1:17">
      <c r="C400" s="1" t="s">
        <v>68</v>
      </c>
      <c r="D400" s="1" t="s">
        <v>28</v>
      </c>
      <c r="E400" s="2" t="s">
        <v>68</v>
      </c>
      <c r="F400" s="2" t="s">
        <v>28</v>
      </c>
      <c r="G400" s="63"/>
      <c r="H400" s="1" t="s">
        <v>68</v>
      </c>
      <c r="I400" s="1" t="s">
        <v>28</v>
      </c>
      <c r="J400" s="2" t="s">
        <v>68</v>
      </c>
      <c r="K400" s="2" t="s">
        <v>28</v>
      </c>
      <c r="L400" s="63"/>
      <c r="M400" s="1" t="s">
        <v>68</v>
      </c>
      <c r="N400" s="1" t="s">
        <v>28</v>
      </c>
      <c r="O400" s="2" t="s">
        <v>68</v>
      </c>
      <c r="P400" s="2" t="s">
        <v>28</v>
      </c>
      <c r="Q400" s="63"/>
    </row>
    <row r="401" spans="2:17">
      <c r="B401" s="206" t="s">
        <v>13</v>
      </c>
      <c r="C401" s="203">
        <f>'YouTube Performance'!F51</f>
        <v>347607.14743965771</v>
      </c>
      <c r="D401" s="203">
        <f>'YouTube Performance'!F21</f>
        <v>274892.22499999998</v>
      </c>
      <c r="E401" s="204">
        <f>'YouTube Performance'!H51</f>
        <v>13623.456484334463</v>
      </c>
      <c r="F401" s="204">
        <f>'YouTube Performance'!H21</f>
        <v>17239.806</v>
      </c>
      <c r="G401" s="63"/>
      <c r="H401" s="203">
        <f>'YouTube Performance'!M51</f>
        <v>137288.52532616543</v>
      </c>
      <c r="I401" s="203">
        <f>'YouTube Performance'!M21</f>
        <v>134480.26200000002</v>
      </c>
      <c r="J401" s="204">
        <f>'YouTube Performance'!O51</f>
        <v>5687.7859306748032</v>
      </c>
      <c r="K401" s="204">
        <f>'YouTube Performance'!O21</f>
        <v>8851.1309999999994</v>
      </c>
      <c r="L401" s="63"/>
      <c r="M401" s="203">
        <f>'YouTube Performance'!T51</f>
        <v>210318.62211349228</v>
      </c>
      <c r="N401" s="203">
        <f>'YouTube Performance'!T21</f>
        <v>140411.96299999999</v>
      </c>
      <c r="O401" s="204">
        <f>'YouTube Performance'!V51</f>
        <v>7935.6705536596601</v>
      </c>
      <c r="P401" s="204">
        <f>'YouTube Performance'!V21</f>
        <v>8388.6749999999993</v>
      </c>
      <c r="Q401" s="63"/>
    </row>
    <row r="402" spans="2:17">
      <c r="B402" s="206" t="s">
        <v>14</v>
      </c>
      <c r="C402" s="203">
        <f>'YouTube Performance'!F52</f>
        <v>310242.36079292529</v>
      </c>
      <c r="D402" s="203">
        <f>'YouTube Performance'!F22</f>
        <v>267740.78999999998</v>
      </c>
      <c r="E402" s="204">
        <f>'YouTube Performance'!H52</f>
        <v>12159.051771492457</v>
      </c>
      <c r="F402" s="204">
        <f>'YouTube Performance'!H22</f>
        <v>16223.649999999996</v>
      </c>
      <c r="G402" s="63"/>
      <c r="H402" s="203">
        <f>'YouTube Performance'!M52</f>
        <v>122531.18648649966</v>
      </c>
      <c r="I402" s="203">
        <f>'YouTube Performance'!M22</f>
        <v>114441.33999999997</v>
      </c>
      <c r="J402" s="204">
        <f>'YouTube Performance'!O52</f>
        <v>5076.3977317919152</v>
      </c>
      <c r="K402" s="204">
        <f>'YouTube Performance'!O22</f>
        <v>7885.42</v>
      </c>
      <c r="L402" s="63"/>
      <c r="M402" s="203">
        <f>'YouTube Performance'!T52</f>
        <v>187711.17430642562</v>
      </c>
      <c r="N402" s="203">
        <f>'YouTube Performance'!T22</f>
        <v>153299.45000000001</v>
      </c>
      <c r="O402" s="204">
        <f>'YouTube Performance'!V52</f>
        <v>7082.6540397005419</v>
      </c>
      <c r="P402" s="204">
        <f>'YouTube Performance'!V22</f>
        <v>8338.2300000000014</v>
      </c>
      <c r="Q402" s="63"/>
    </row>
    <row r="403" spans="2:17">
      <c r="B403" s="206" t="s">
        <v>15</v>
      </c>
      <c r="C403" s="203">
        <f>'YouTube Performance'!F53</f>
        <v>382902.97477119998</v>
      </c>
      <c r="D403" s="203">
        <f>'YouTube Performance'!F23</f>
        <v>516133.7</v>
      </c>
      <c r="E403" s="204">
        <f>'YouTube Performance'!H53</f>
        <v>15006.774322507856</v>
      </c>
      <c r="F403" s="204">
        <f>'YouTube Performance'!H23</f>
        <v>38199.730000000003</v>
      </c>
      <c r="G403" s="63"/>
      <c r="H403" s="203">
        <f>'YouTube Performance'!M53</f>
        <v>151228.72224158005</v>
      </c>
      <c r="I403" s="203">
        <f>'YouTube Performance'!M23</f>
        <v>153972.35000000003</v>
      </c>
      <c r="J403" s="204">
        <f>'YouTube Performance'!O53</f>
        <v>6265.3204019495124</v>
      </c>
      <c r="K403" s="204">
        <f>'YouTube Performance'!O23</f>
        <v>18017.339999999997</v>
      </c>
      <c r="L403" s="63"/>
      <c r="M403" s="203">
        <f>'YouTube Performance'!T53</f>
        <v>231674.25252961993</v>
      </c>
      <c r="N403" s="203">
        <f>'YouTube Performance'!T23</f>
        <v>362161.35</v>
      </c>
      <c r="O403" s="204">
        <f>'YouTube Performance'!V53</f>
        <v>8741.4539205583424</v>
      </c>
      <c r="P403" s="204">
        <f>'YouTube Performance'!V23</f>
        <v>20182.390000000003</v>
      </c>
      <c r="Q403" s="63"/>
    </row>
    <row r="404" spans="2:17">
      <c r="B404" s="206" t="s">
        <v>16</v>
      </c>
      <c r="C404" s="203">
        <f>'YouTube Performance'!F54</f>
        <v>402048.58660797658</v>
      </c>
      <c r="D404" s="203">
        <f>'YouTube Performance'!F24</f>
        <v>14116.45</v>
      </c>
      <c r="E404" s="204">
        <f>'YouTube Performance'!H54</f>
        <v>15757.131188428062</v>
      </c>
      <c r="F404" s="204">
        <f>'YouTube Performance'!H24</f>
        <v>1356.14</v>
      </c>
      <c r="G404" s="63"/>
      <c r="H404" s="203">
        <f>'YouTube Performance'!M54</f>
        <v>158790.34125574178</v>
      </c>
      <c r="I404" s="203">
        <f>'YouTube Performance'!M24</f>
        <v>4405.91</v>
      </c>
      <c r="J404" s="204">
        <f>'YouTube Performance'!O54</f>
        <v>6578.5939995767949</v>
      </c>
      <c r="K404" s="204">
        <f>'YouTube Performance'!O24</f>
        <v>641.77</v>
      </c>
      <c r="L404" s="63"/>
      <c r="M404" s="203">
        <f>'YouTube Performance'!T54</f>
        <v>243258.24535223481</v>
      </c>
      <c r="N404" s="203">
        <f>'YouTube Performance'!T24</f>
        <v>9710.5400000000009</v>
      </c>
      <c r="O404" s="204">
        <f>'YouTube Performance'!V54</f>
        <v>9178.5371888512673</v>
      </c>
      <c r="P404" s="204">
        <f>'YouTube Performance'!V24</f>
        <v>714.37000000000012</v>
      </c>
      <c r="Q404" s="63"/>
    </row>
    <row r="405" spans="2:17">
      <c r="B405" s="206" t="s">
        <v>17</v>
      </c>
      <c r="C405" s="203">
        <f>'YouTube Performance'!F55</f>
        <v>435568.61059202644</v>
      </c>
      <c r="D405" s="203">
        <f>'YouTube Performance'!F25</f>
        <v>0</v>
      </c>
      <c r="E405" s="204">
        <f>'YouTube Performance'!H55</f>
        <v>17070.851551959495</v>
      </c>
      <c r="F405" s="204">
        <f>'YouTube Performance'!H25</f>
        <v>0</v>
      </c>
      <c r="G405" s="63"/>
      <c r="H405" s="203">
        <f>'YouTube Performance'!M55</f>
        <v>172029.17910923203</v>
      </c>
      <c r="I405" s="203">
        <f>'YouTube Performance'!M25</f>
        <v>0</v>
      </c>
      <c r="J405" s="204">
        <f>'YouTube Performance'!O55</f>
        <v>7127.0715617231754</v>
      </c>
      <c r="K405" s="204">
        <f>'YouTube Performance'!O25</f>
        <v>0</v>
      </c>
      <c r="L405" s="63"/>
      <c r="M405" s="203">
        <f>'YouTube Performance'!T55</f>
        <v>263539.4314827944</v>
      </c>
      <c r="N405" s="203">
        <f>'YouTube Performance'!T25</f>
        <v>0</v>
      </c>
      <c r="O405" s="204">
        <f>'YouTube Performance'!V55</f>
        <v>9943.7799902363186</v>
      </c>
      <c r="P405" s="204">
        <f>'YouTube Performance'!V25</f>
        <v>0</v>
      </c>
      <c r="Q405" s="63"/>
    </row>
    <row r="406" spans="2:17">
      <c r="B406" s="206" t="s">
        <v>18</v>
      </c>
      <c r="C406" s="203">
        <f>'YouTube Performance'!F56</f>
        <v>427463.74202063092</v>
      </c>
      <c r="D406" s="203">
        <f>'YouTube Performance'!F26</f>
        <v>0</v>
      </c>
      <c r="E406" s="204">
        <f>'YouTube Performance'!H56</f>
        <v>16753.20467643653</v>
      </c>
      <c r="F406" s="204">
        <f>'YouTube Performance'!H26</f>
        <v>0</v>
      </c>
      <c r="G406" s="63"/>
      <c r="H406" s="203">
        <f>'YouTube Performance'!M56</f>
        <v>168828.13602848686</v>
      </c>
      <c r="I406" s="203">
        <f>'YouTube Performance'!M26</f>
        <v>0</v>
      </c>
      <c r="J406" s="204">
        <f>'YouTube Performance'!O56</f>
        <v>6994.454157938766</v>
      </c>
      <c r="K406" s="204">
        <f>'YouTube Performance'!O26</f>
        <v>0</v>
      </c>
      <c r="L406" s="63"/>
      <c r="M406" s="203">
        <f>'YouTube Performance'!T56</f>
        <v>258635.60599214406</v>
      </c>
      <c r="N406" s="203">
        <f>'YouTube Performance'!T26</f>
        <v>0</v>
      </c>
      <c r="O406" s="204">
        <f>'YouTube Performance'!V56</f>
        <v>9758.7505184977636</v>
      </c>
      <c r="P406" s="204">
        <f>'YouTube Performance'!V26</f>
        <v>0</v>
      </c>
      <c r="Q406" s="63"/>
    </row>
    <row r="407" spans="2:17">
      <c r="B407" s="206" t="s">
        <v>19</v>
      </c>
      <c r="C407" s="203">
        <f>'YouTube Performance'!F57</f>
        <v>461521.84436066699</v>
      </c>
      <c r="D407" s="203">
        <f>'YouTube Performance'!F27</f>
        <v>0</v>
      </c>
      <c r="E407" s="204">
        <f>'YouTube Performance'!H57</f>
        <v>18088.013464420492</v>
      </c>
      <c r="F407" s="204">
        <f>'YouTube Performance'!H27</f>
        <v>0</v>
      </c>
      <c r="G407" s="63"/>
      <c r="H407" s="203">
        <f>'YouTube Performance'!M57</f>
        <v>182279.48960424404</v>
      </c>
      <c r="I407" s="203">
        <f>'YouTube Performance'!M27</f>
        <v>0</v>
      </c>
      <c r="J407" s="204">
        <f>'YouTube Performance'!O57</f>
        <v>7551.7361262238619</v>
      </c>
      <c r="K407" s="204">
        <f>'YouTube Performance'!O27</f>
        <v>0</v>
      </c>
      <c r="L407" s="63"/>
      <c r="M407" s="203">
        <f>'YouTube Performance'!T57</f>
        <v>279242.35475642292</v>
      </c>
      <c r="N407" s="203">
        <f>'YouTube Performance'!T27</f>
        <v>0</v>
      </c>
      <c r="O407" s="204">
        <f>'YouTube Performance'!V57</f>
        <v>10536.277338196629</v>
      </c>
      <c r="P407" s="204">
        <f>'YouTube Performance'!V27</f>
        <v>0</v>
      </c>
      <c r="Q407" s="63"/>
    </row>
    <row r="408" spans="2:17">
      <c r="B408" s="206" t="s">
        <v>20</v>
      </c>
      <c r="C408" s="203">
        <f>'YouTube Performance'!F58</f>
        <v>457213.61991321796</v>
      </c>
      <c r="D408" s="203">
        <f>'YouTube Performance'!F28</f>
        <v>0</v>
      </c>
      <c r="E408" s="204">
        <f>'YouTube Performance'!H58</f>
        <v>17919.165071293719</v>
      </c>
      <c r="F408" s="204">
        <f>'YouTube Performance'!H28</f>
        <v>0</v>
      </c>
      <c r="G408" s="63"/>
      <c r="H408" s="203">
        <f>'YouTube Performance'!M58</f>
        <v>180577.94294295998</v>
      </c>
      <c r="I408" s="203">
        <f>'YouTube Performance'!M28</f>
        <v>0</v>
      </c>
      <c r="J408" s="204">
        <f>'YouTube Performance'!O58</f>
        <v>7481.2420107291746</v>
      </c>
      <c r="K408" s="204">
        <f>'YouTube Performance'!O28</f>
        <v>0</v>
      </c>
      <c r="L408" s="63"/>
      <c r="M408" s="203">
        <f>'YouTube Performance'!T58</f>
        <v>276635.67697025801</v>
      </c>
      <c r="N408" s="203">
        <f>'YouTube Performance'!T28</f>
        <v>0</v>
      </c>
      <c r="O408" s="204">
        <f>'YouTube Performance'!V58</f>
        <v>10437.923060564544</v>
      </c>
      <c r="P408" s="204">
        <f>'YouTube Performance'!V28</f>
        <v>0</v>
      </c>
      <c r="Q408" s="63"/>
    </row>
    <row r="409" spans="2:17">
      <c r="B409" s="206" t="s">
        <v>21</v>
      </c>
      <c r="C409" s="203">
        <f>'YouTube Performance'!F59</f>
        <v>482386.23308945977</v>
      </c>
      <c r="D409" s="203">
        <f>'YouTube Performance'!F29</f>
        <v>0</v>
      </c>
      <c r="E409" s="204">
        <f>'YouTube Performance'!H59</f>
        <v>18905.732818043078</v>
      </c>
      <c r="F409" s="204">
        <f>'YouTube Performance'!H29</f>
        <v>0</v>
      </c>
      <c r="G409" s="63"/>
      <c r="H409" s="203">
        <f>'YouTube Performance'!M59</f>
        <v>190519.94490416007</v>
      </c>
      <c r="I409" s="203">
        <f>'YouTube Performance'!M29</f>
        <v>0</v>
      </c>
      <c r="J409" s="204">
        <f>'YouTube Performance'!O59</f>
        <v>7893.1335271054359</v>
      </c>
      <c r="K409" s="204">
        <f>'YouTube Performance'!O29</f>
        <v>0</v>
      </c>
      <c r="L409" s="63"/>
      <c r="M409" s="203">
        <f>'YouTube Performance'!T59</f>
        <v>291866.28818529972</v>
      </c>
      <c r="N409" s="203">
        <f>'YouTube Performance'!T29</f>
        <v>0</v>
      </c>
      <c r="O409" s="204">
        <f>'YouTube Performance'!V59</f>
        <v>11012.599290937642</v>
      </c>
      <c r="P409" s="204">
        <f>'YouTube Performance'!V29</f>
        <v>0</v>
      </c>
      <c r="Q409" s="63"/>
    </row>
    <row r="410" spans="2:17">
      <c r="B410" s="206" t="s">
        <v>22</v>
      </c>
      <c r="C410" s="203">
        <f>'YouTube Performance'!F60</f>
        <v>517594.5321208961</v>
      </c>
      <c r="D410" s="203">
        <f>'YouTube Performance'!F30</f>
        <v>0</v>
      </c>
      <c r="E410" s="204">
        <f>'YouTube Performance'!H60</f>
        <v>20285.620237721268</v>
      </c>
      <c r="F410" s="204">
        <f>'YouTube Performance'!H30</f>
        <v>0</v>
      </c>
      <c r="G410" s="63"/>
      <c r="H410" s="203">
        <f>'YouTube Performance'!M60</f>
        <v>204425.57224488567</v>
      </c>
      <c r="I410" s="203">
        <f>'YouTube Performance'!M30</f>
        <v>0</v>
      </c>
      <c r="J410" s="204">
        <f>'YouTube Performance'!O60</f>
        <v>8469.2358004591733</v>
      </c>
      <c r="K410" s="204">
        <f>'YouTube Performance'!O30</f>
        <v>0</v>
      </c>
      <c r="L410" s="63"/>
      <c r="M410" s="203">
        <f>'YouTube Performance'!T60</f>
        <v>313168.95987601043</v>
      </c>
      <c r="N410" s="203">
        <f>'YouTube Performance'!T30</f>
        <v>0</v>
      </c>
      <c r="O410" s="204">
        <f>'YouTube Performance'!V60</f>
        <v>11816.384437262095</v>
      </c>
      <c r="P410" s="204">
        <f>'YouTube Performance'!V30</f>
        <v>0</v>
      </c>
      <c r="Q410" s="63"/>
    </row>
    <row r="411" spans="2:17">
      <c r="B411" s="206" t="s">
        <v>23</v>
      </c>
      <c r="C411" s="203">
        <f>'YouTube Performance'!F61</f>
        <v>528239.95992820268</v>
      </c>
      <c r="D411" s="203">
        <f>'YouTube Performance'!F31</f>
        <v>0</v>
      </c>
      <c r="E411" s="204">
        <f>'YouTube Performance'!H61</f>
        <v>20702.836982423396</v>
      </c>
      <c r="F411" s="204">
        <f>'YouTube Performance'!H31</f>
        <v>0</v>
      </c>
      <c r="G411" s="63"/>
      <c r="H411" s="203">
        <f>'YouTube Performance'!M61</f>
        <v>208630.01710712767</v>
      </c>
      <c r="I411" s="203">
        <f>'YouTube Performance'!M31</f>
        <v>0</v>
      </c>
      <c r="J411" s="204">
        <f>'YouTube Performance'!O61</f>
        <v>8643.4235723573984</v>
      </c>
      <c r="K411" s="204">
        <f>'YouTube Performance'!O31</f>
        <v>0</v>
      </c>
      <c r="L411" s="63"/>
      <c r="M411" s="203">
        <f>'YouTube Performance'!T61</f>
        <v>319609.94282107498</v>
      </c>
      <c r="N411" s="203">
        <f>'YouTube Performance'!T31</f>
        <v>0</v>
      </c>
      <c r="O411" s="204">
        <f>'YouTube Performance'!V61</f>
        <v>12059.413410065998</v>
      </c>
      <c r="P411" s="204">
        <f>'YouTube Performance'!V31</f>
        <v>0</v>
      </c>
      <c r="Q411" s="63"/>
    </row>
    <row r="412" spans="2:17">
      <c r="B412" s="206" t="s">
        <v>24</v>
      </c>
      <c r="C412" s="203">
        <f>'YouTube Performance'!F62</f>
        <v>586331.72100377223</v>
      </c>
      <c r="D412" s="203">
        <f>'YouTube Performance'!F32</f>
        <v>0</v>
      </c>
      <c r="E412" s="204">
        <f>'YouTube Performance'!H62</f>
        <v>22979.575492953481</v>
      </c>
      <c r="F412" s="204">
        <f>'YouTube Performance'!H32</f>
        <v>0</v>
      </c>
      <c r="G412" s="63"/>
      <c r="H412" s="203">
        <f>'YouTube Performance'!M62</f>
        <v>231573.53904103543</v>
      </c>
      <c r="I412" s="203">
        <f>'YouTube Performance'!M32</f>
        <v>0</v>
      </c>
      <c r="J412" s="204">
        <f>'YouTube Performance'!O62</f>
        <v>9593.9607053463151</v>
      </c>
      <c r="K412" s="204">
        <f>'YouTube Performance'!O32</f>
        <v>0</v>
      </c>
      <c r="L412" s="63"/>
      <c r="M412" s="203">
        <f>'YouTube Performance'!T62</f>
        <v>354758.18196273677</v>
      </c>
      <c r="N412" s="203">
        <f>'YouTube Performance'!T32</f>
        <v>0</v>
      </c>
      <c r="O412" s="204">
        <f>'YouTube Performance'!V62</f>
        <v>13385.614787607166</v>
      </c>
      <c r="P412" s="204">
        <f>'YouTube Performance'!V32</f>
        <v>0</v>
      </c>
      <c r="Q412" s="63"/>
    </row>
    <row r="413" spans="2:17">
      <c r="B413" s="206" t="s">
        <v>5</v>
      </c>
      <c r="C413" s="197">
        <f t="shared" ref="C413:F413" si="106">SUM(C401:C412)</f>
        <v>5339121.332640633</v>
      </c>
      <c r="D413" s="197">
        <f t="shared" si="106"/>
        <v>1072883.1649999998</v>
      </c>
      <c r="E413" s="199">
        <f t="shared" si="106"/>
        <v>209251.41406201432</v>
      </c>
      <c r="F413" s="199">
        <f t="shared" si="106"/>
        <v>73019.326000000001</v>
      </c>
      <c r="G413" s="63"/>
      <c r="H413" s="197">
        <f t="shared" ref="H413:K413" si="107">SUM(H401:H412)</f>
        <v>2108702.5962921185</v>
      </c>
      <c r="I413" s="197">
        <f t="shared" si="107"/>
        <v>407299.86200000002</v>
      </c>
      <c r="J413" s="199">
        <f t="shared" si="107"/>
        <v>87362.355525876323</v>
      </c>
      <c r="K413" s="199">
        <f t="shared" si="107"/>
        <v>35395.660999999993</v>
      </c>
      <c r="L413" s="63"/>
      <c r="M413" s="197">
        <f t="shared" ref="M413:P413" si="108">SUM(M401:M412)</f>
        <v>3230418.7363485144</v>
      </c>
      <c r="N413" s="197">
        <f t="shared" si="108"/>
        <v>665583.30300000007</v>
      </c>
      <c r="O413" s="199">
        <f t="shared" si="108"/>
        <v>121889.05853613796</v>
      </c>
      <c r="P413" s="199">
        <f t="shared" si="108"/>
        <v>37623.665000000001</v>
      </c>
      <c r="Q413" s="63"/>
    </row>
    <row r="414" spans="2:17">
      <c r="G414" s="63"/>
      <c r="L414" s="63"/>
      <c r="Q414" s="63"/>
    </row>
    <row r="415" spans="2:17" ht="15" thickBot="1"/>
    <row r="416" spans="2:17">
      <c r="C416" s="330" t="s">
        <v>1</v>
      </c>
      <c r="D416" s="331"/>
      <c r="E416" s="326" t="s">
        <v>2</v>
      </c>
      <c r="F416" s="327"/>
      <c r="H416" s="335"/>
      <c r="I416" s="335"/>
      <c r="J416" s="335"/>
    </row>
    <row r="417" spans="1:10">
      <c r="C417" s="1" t="s">
        <v>72</v>
      </c>
      <c r="D417" s="1" t="s">
        <v>73</v>
      </c>
      <c r="E417" s="2" t="s">
        <v>72</v>
      </c>
      <c r="F417" s="2" t="s">
        <v>73</v>
      </c>
      <c r="H417" s="215" t="s">
        <v>25</v>
      </c>
      <c r="J417" s="216" t="s">
        <v>2</v>
      </c>
    </row>
    <row r="418" spans="1:10">
      <c r="A418">
        <v>1</v>
      </c>
      <c r="B418" s="210" t="s">
        <v>13</v>
      </c>
      <c r="C418" s="209">
        <f>IF(IF(COUNTA(H6:H36)&lt;COUNTA($A6:$A36),('YouTube Performance'!L51-SUM(H6:H36))/(COUNTA($A6:$A36)-COUNTA(H6:H36)),0)&lt;0,0,IF(COUNTA(H6:H36)&lt;COUNTA($A6:$A36),('YouTube Performance'!L51-SUM(H6:H36))/(COUNTA($A6:$A36)-COUNTA(H6:H36)),0))</f>
        <v>0</v>
      </c>
      <c r="D418" s="209">
        <f>IF(IF(COUNTA(H6:H36)&lt;COUNTA($A6:$A36),('YouTube Performance'!S51-SUM(M6:M36))/(COUNTA($A6:$A36)-COUNTA(H6:H36)),0)&lt;0,0,IF(COUNTA(H6:H36)&lt;COUNTA($A6:$A36),('YouTube Performance'!S51-SUM(M6:M36))/(COUNTA($A6:$A36)-COUNTA(H6:H36)),0))</f>
        <v>0</v>
      </c>
      <c r="E418" s="209">
        <f>IF(IF(COUNTA(J6:J36)&lt;COUNTA($A6:$A36),('YouTube Performance'!N51-SUM(J6:J36))/(COUNTA($A6:$A36)-COUNTA(J6:J36)),0)&lt;0,0,IF(COUNTA(J6:J36)&lt;COUNTA($A6:$A36),('YouTube Performance'!N51-SUM(J6:J36))/(COUNTA($A6:$A36)-COUNTA(J6:J36)),0))</f>
        <v>0</v>
      </c>
      <c r="F418" s="209">
        <f>IF(IF(COUNTA(J6:J36)&lt;COUNTA($A6:$A36),('YouTube Performance'!U51-SUM(O6:O36))/(COUNTA($A6:$A36)-COUNTA(J6:J36)),0)&lt;0,0,IF(COUNTA(J6:J36)&lt;COUNTA($A6:$A36),('YouTube Performance'!U51-SUM(O6:O36))/(COUNTA($A6:$A36)-COUNTA(J6:J36)),0))</f>
        <v>0</v>
      </c>
      <c r="H418" s="209">
        <f>IFERROR(IF('YouTube Performance'!E36&lt;0,'YouTube Performance'!E36,0)/(COUNTA($A$6:$A$36)-COUNTA(C$6:C$36)),0)</f>
        <v>0</v>
      </c>
      <c r="J418" s="209">
        <f>IFERROR(IF('YouTube Performance'!G36&lt;0,'YouTube Performance'!G36,0)/(COUNTA($A$6:$A$36)-COUNTA(E$6:E$36)),0)</f>
        <v>0</v>
      </c>
    </row>
    <row r="419" spans="1:10">
      <c r="A419">
        <v>2</v>
      </c>
      <c r="B419" s="210" t="s">
        <v>14</v>
      </c>
      <c r="C419" s="209">
        <f>IF(IF(COUNTA(H38:H65)&lt;COUNTA($A38:$A65),('YouTube Performance'!L52-SUM(H38:H65))/(COUNTA($A38:$A65)-COUNTA(H38:H65)),0)&lt;0,0,IF(COUNTA(H38:H65)&lt;COUNTA($A38:$A65),('YouTube Performance'!L52-SUM(H38:H65))/(COUNTA($A38:$A65)-COUNTA(H38:H65)),0))</f>
        <v>0</v>
      </c>
      <c r="D419" s="209">
        <f>IF(IF(COUNTA(I38:I65)&lt;COUNTA($A38:$A65),('YouTube Performance'!S52-SUM(I38:I65))/(COUNTA($A38:$A65)-COUNTA(I38:I65)),0)&lt;0,0,IF(COUNTA(I38:I65)&lt;COUNTA($A38:$A65),('YouTube Performance'!S52-SUM(I38:I65))/(COUNTA($A38:$A65)-COUNTA(I38:I65)),0))</f>
        <v>0</v>
      </c>
      <c r="E419" s="209">
        <f>IF(IF(COUNTA(J38:J65)&lt;COUNTA($A38:$A65),('YouTube Performance'!N52-SUM(J38:J65))/(COUNTA($A38:$A65)-COUNTA(J38:J65)),0)&lt;0,0,IF(COUNTA(J38:J65)&lt;COUNTA($A38:$A65),('YouTube Performance'!N52-SUM(J38:J65))/(COUNTA($A38:$A65)-COUNTA(J38:J65)),0))</f>
        <v>0</v>
      </c>
      <c r="F419" s="209">
        <f>IF(IF(COUNTA(K38:K65)&lt;COUNTA($A38:$A65),('YouTube Performance'!U52-SUM(K38:K65))/(COUNTA($A38:$A65)-COUNTA(K38:K65)),0)&lt;0,0,IF(COUNTA(K38:K65)&lt;COUNTA($A38:$A65),('YouTube Performance'!U52-SUM(K38:K65))/(COUNTA($A38:$A65)-COUNTA(K38:K65)),0))</f>
        <v>0</v>
      </c>
      <c r="H419" s="209">
        <f>IFERROR(IF('YouTube Performance'!E37&lt;0,'YouTube Performance'!E37,0)/(COUNTA($A$38:$A$65)-COUNTA(C$38:C$65)),0)*-1</f>
        <v>0</v>
      </c>
      <c r="J419" s="209">
        <f>IFERROR(IF('YouTube Performance'!G37&lt;0,'YouTube Performance'!G37,0)/(COUNTA($A$38:$A$65)-COUNTA(E$38:E$65)),0)*-1</f>
        <v>0</v>
      </c>
    </row>
    <row r="420" spans="1:10">
      <c r="A420">
        <v>3</v>
      </c>
      <c r="B420" s="210" t="s">
        <v>15</v>
      </c>
      <c r="C420" s="209">
        <f>IF(IF(COUNTA(H67:H97)&lt;COUNTA($A67:$A97),('YouTube Performance'!L53-SUM(H67:H97))/(COUNTA($A67:$A97)-COUNTA(H67:H97)),0)&lt;0,0,IF(COUNTA(H67:H97)&lt;COUNTA($A67:$A97),('YouTube Performance'!L53-SUM(H67:H97))/(COUNTA($A67:$A97)-COUNTA(H67:H97)),0))</f>
        <v>0</v>
      </c>
      <c r="D420" s="209">
        <f>IF(IF(COUNTA(H67:H97)&lt;COUNTA($A67:$A97),('YouTube Performance'!S53-SUM(M67:M97))/(COUNTA($A67:$A97)-COUNTA(H67:H97)),0)&lt;0,0,IF(COUNTA(H67:H97)&lt;COUNTA($A67:$A97),('YouTube Performance'!S53-SUM(M67:M97))/(COUNTA($A67:$A97)-COUNTA(H67:H97)),0))</f>
        <v>0</v>
      </c>
      <c r="E420" s="209">
        <f>IF(IF(COUNTA(J67:J97)&lt;COUNTA($A67:$A97),('YouTube Performance'!N53-SUM(J67:J97))/(COUNTA($A67:$A97)-COUNTA(J67:J97)),0)&lt;0,0,IF(COUNTA(J67:J97)&lt;COUNTA($A67:$A97),('YouTube Performance'!N53-SUM(J67:J97))/(COUNTA($A67:$A97)-COUNTA(J67:J97)),0))</f>
        <v>0</v>
      </c>
      <c r="F420" s="209">
        <f>IF(IF(COUNTA(J67:J97)&lt;COUNTA($A67:$A97),('YouTube Performance'!U53-SUM(O67:O97))/(COUNTA($A67:$A97)-COUNTA(J67:J97)),0)&lt;0,0,IF(COUNTA(J67:J97)&lt;COUNTA($A67:$A97),('YouTube Performance'!U53-SUM(O67:O97))/(COUNTA($A67:$A97)-COUNTA(J67:J97)),0))</f>
        <v>0</v>
      </c>
      <c r="H420" s="209">
        <f>IFERROR(IF('YouTube Performance'!E38&lt;0,'YouTube Performance'!E38,0)/(COUNTA($A$67:$A$97)-COUNTA(C$67:C$97)),0)*-1</f>
        <v>0</v>
      </c>
      <c r="J420" s="209">
        <f>IFERROR(IF('YouTube Performance'!G38&lt;0,'YouTube Performance'!G38,0)/(COUNTA($A$67:$A$97)-COUNTA(E$67:E$97)),0)*-1</f>
        <v>0</v>
      </c>
    </row>
    <row r="421" spans="1:10">
      <c r="A421">
        <v>4</v>
      </c>
      <c r="B421" s="210" t="s">
        <v>16</v>
      </c>
      <c r="C421" s="209">
        <f>IF(IF(COUNTA(H99:H128)&lt;COUNTA($A99:$A128),('YouTube Performance'!L54-SUM(H99:H128))/(COUNTA($A99:$A128)-COUNTA(H99:H128)),0)&lt;0,0,IF(COUNTA(H99:H128)&lt;COUNTA($A99:$A128),('YouTube Performance'!L54-SUM(H99:H128))/(COUNTA($A99:$A128)-COUNTA(H99:H128)),0))</f>
        <v>46145624.974679977</v>
      </c>
      <c r="D421" s="209">
        <f>IF(IF(COUNTA(H99:H128)&lt;COUNTA($A99:$A128),('YouTube Performance'!S54-SUM(M99:M128))/(COUNTA($A99:$A128)-COUNTA(H99:H128)),0)&lt;0,0,IF(COUNTA(H99:H128)&lt;COUNTA($A99:$A128),('YouTube Performance'!S54-SUM(M99:M128))/(COUNTA($A99:$A128)-COUNTA(H99:H128)),0))</f>
        <v>3307152.8229729058</v>
      </c>
      <c r="E421" s="209">
        <f>IF(IF(COUNTA(J99:J128)&lt;COUNTA($A99:$A128),('YouTube Performance'!N54-SUM(J99:J128))/(COUNTA($A99:$A128)-COUNTA(J99:J128)),0)&lt;0,0,IF(COUNTA(J99:J128)&lt;COUNTA($A99:$A128),('YouTube Performance'!N54-SUM(J99:J128))/(COUNTA($A99:$A128)-COUNTA(J99:J128)),0))</f>
        <v>2670299.6143391049</v>
      </c>
      <c r="F421" s="209">
        <f>IF(IF(COUNTA(J99:J128)&lt;COUNTA($A99:$A128),('YouTube Performance'!U54-SUM(O99:O128))/(COUNTA($A99:$A128)-COUNTA(J99:J128)),0)&lt;0,0,IF(COUNTA(J99:J128)&lt;COUNTA($A99:$A128),('YouTube Performance'!U54-SUM(O99:O128))/(COUNTA($A99:$A128)-COUNTA(J99:J128)),0))</f>
        <v>345195.42368287209</v>
      </c>
      <c r="H421" s="209">
        <f>IFERROR(IF('YouTube Performance'!E39&lt;0,'YouTube Performance'!E39,0)/(COUNTA($A$99:$A$128)-COUNTA(C$99:C$128)),0)*-1</f>
        <v>49452777.797652885</v>
      </c>
      <c r="J421" s="209">
        <f>IFERROR(IF('YouTube Performance'!G39&lt;0,'YouTube Performance'!G39,0)/(COUNTA($A$99:$A$128)-COUNTA(E$99:E$128)),0)*-1</f>
        <v>3015495.0380219771</v>
      </c>
    </row>
    <row r="422" spans="1:10">
      <c r="A422">
        <v>5</v>
      </c>
      <c r="B422" s="210" t="s">
        <v>17</v>
      </c>
      <c r="C422" s="209">
        <f>IF(IF(COUNTA(H130:H160)&lt;COUNTA($A130:$A160),('YouTube Performance'!L55-SUM(H130:H160))/(COUNTA($A130:$A160)-COUNTA(H130:H160)),0)&lt;0,0,IF(COUNTA(H130:H160)&lt;COUNTA($A130:$A160),('YouTube Performance'!L55-SUM(H130:H160))/(COUNTA($A130:$A160)-COUNTA(H130:H160)),0))</f>
        <v>47857865.165288895</v>
      </c>
      <c r="D422" s="209">
        <f>IF(IF(COUNTA(H130:H160)&lt;COUNTA($A130:$A160),('YouTube Performance'!S55-SUM(M130:M160))/(COUNTA($A130:$A160)-COUNTA(H130:H160)),0)&lt;0,0,IF(COUNTA(H130:H160)&lt;COUNTA($A130:$A160),('YouTube Performance'!S55-SUM(M130:M160))/(COUNTA($A130:$A160)-COUNTA(H130:H160)),0))</f>
        <v>4445812.6109831175</v>
      </c>
      <c r="E422" s="209">
        <f>IF(IF(COUNTA(J130:J160)&lt;COUNTA($A130:$A160),('YouTube Performance'!N55-SUM(J130:J160))/(COUNTA($A130:$A160)-COUNTA(J130:J160)),0)&lt;0,0,IF(COUNTA(J130:J160)&lt;COUNTA($A130:$A160),('YouTube Performance'!N55-SUM(J130:J160))/(COUNTA($A130:$A160)-COUNTA(J130:J160)),0))</f>
        <v>2911242.4422641969</v>
      </c>
      <c r="F422" s="209">
        <f>IF(IF(COUNTA(J130:J160)&lt;COUNTA($A130:$A160),('YouTube Performance'!U55-SUM(O130:O160))/(COUNTA($A130:$A160)-COUNTA(J130:J160)),0)&lt;0,0,IF(COUNTA(J130:J160)&lt;COUNTA($A130:$A160),('YouTube Performance'!U55-SUM(O130:O160))/(COUNTA($A130:$A160)-COUNTA(J130:J160)),0))</f>
        <v>378297.04052020656</v>
      </c>
      <c r="H422" s="209">
        <f>IFERROR(IF('YouTube Performance'!E40&lt;0,'YouTube Performance'!E40,0)/(COUNTA($A$130:$A$160)-COUNTA(C$130:C$160)),0)*-1</f>
        <v>52303677.776272014</v>
      </c>
      <c r="J422" s="209">
        <f>IFERROR(IF('YouTube Performance'!G40&lt;0,'YouTube Performance'!G40,0)/(COUNTA($A$130:$A$160)-COUNTA(E$130:E$160)),0)*-1</f>
        <v>3289539.4827844035</v>
      </c>
    </row>
    <row r="423" spans="1:10">
      <c r="A423">
        <v>6</v>
      </c>
      <c r="B423" s="210" t="s">
        <v>18</v>
      </c>
      <c r="C423" s="209">
        <f>IF(IF(COUNTA(H162:H191)&lt;COUNTA($A162:$A191),('YouTube Performance'!L56-SUM(H162:H191))/(COUNTA($A162:$A191)-COUNTA(H162:H191)),0)&lt;0,0,IF(COUNTA(H162:H191)&lt;COUNTA($A162:$A191),('YouTube Performance'!L56-SUM(H162:H191))/(COUNTA($A162:$A191)-COUNTA(H162:H191)),0))</f>
        <v>48532925.358332992</v>
      </c>
      <c r="D423" s="209">
        <f>IF(IF(COUNTA(H162:H191)&lt;COUNTA($A162:$A191),('YouTube Performance'!S56-SUM(M162:M191))/(COUNTA($A162:$A191)-COUNTA(H162:H191)),0)&lt;0,0,IF(COUNTA(H162:H191)&lt;COUNTA($A162:$A191),('YouTube Performance'!S56-SUM(M162:M191))/(COUNTA($A162:$A191)-COUNTA(H162:H191)),0))</f>
        <v>4508523.120719457</v>
      </c>
      <c r="E423" s="209">
        <f>IF(IF(COUNTA(J162:J191)&lt;COUNTA($A162:$A191),('YouTube Performance'!N56-SUM(J162:J191))/(COUNTA($A162:$A191)-COUNTA(J162:J191)),0)&lt;0,0,IF(COUNTA(J162:J191)&lt;COUNTA($A162:$A191),('YouTube Performance'!N56-SUM(J162:J191))/(COUNTA($A162:$A191)-COUNTA(J162:J191)),0))</f>
        <v>2952307.0379849952</v>
      </c>
      <c r="F423" s="209">
        <f>IF(IF(COUNTA(J162:J191)&lt;COUNTA($A162:$A191),('YouTube Performance'!U56-SUM(O162:O191))/(COUNTA($A162:$A191)-COUNTA(J162:J191)),0)&lt;0,0,IF(COUNTA(J162:J191)&lt;COUNTA($A162:$A191),('YouTube Performance'!U56-SUM(O162:O191))/(COUNTA($A162:$A191)-COUNTA(J162:J191)),0))</f>
        <v>383633.11793025333</v>
      </c>
      <c r="H423" s="209">
        <f>IFERROR(IF('YouTube Performance'!E41&lt;0,'YouTube Performance'!E41,0)/(COUNTA($A$162:$A$191)-COUNTA(C$162:C$191)),0)*-1</f>
        <v>53041448.479052447</v>
      </c>
      <c r="J423" s="209">
        <f>IFERROR(IF('YouTube Performance'!G41&lt;0,'YouTube Performance'!G41,0)/(COUNTA($A$162:$A$191)-COUNTA(E$162:E$191)),0)*-1</f>
        <v>3335940.1559152482</v>
      </c>
    </row>
    <row r="424" spans="1:10">
      <c r="A424">
        <v>7</v>
      </c>
      <c r="B424" s="210" t="s">
        <v>19</v>
      </c>
      <c r="C424" s="209">
        <f>IF(IF(COUNTA(H193:H223)&lt;COUNTA($A193:$A223),('YouTube Performance'!L57-SUM(H193:H223))/(COUNTA($A193:$A223)-COUNTA(H193:H223)),0)&lt;0,0,IF(COUNTA(H193:H223)&lt;COUNTA($A193:$A223),('YouTube Performance'!L57-SUM(H193:H223))/(COUNTA($A193:$A223)-COUNTA(H193:H223)),0))</f>
        <v>50709462.668181956</v>
      </c>
      <c r="D424" s="209">
        <f>IF(IF(COUNTA(H193:H223)&lt;COUNTA($A193:$A223),('YouTube Performance'!S57-SUM(M193:M223))/(COUNTA($A193:$A223)-COUNTA(H193:H223)),0)&lt;0,0,IF(COUNTA(H193:H223)&lt;COUNTA($A193:$A223),('YouTube Performance'!S57-SUM(M193:M223))/(COUNTA($A193:$A223)-COUNTA(H193:H223)),0))</f>
        <v>4710715.1112518692</v>
      </c>
      <c r="E424" s="209">
        <f>IF(IF(COUNTA(J193:J223)&lt;COUNTA($A193:$A223),('YouTube Performance'!N57-SUM(J193:J223))/(COUNTA($A193:$A223)-COUNTA(J193:J223)),0)&lt;0,0,IF(COUNTA(J193:J223)&lt;COUNTA($A193:$A223),('YouTube Performance'!N57-SUM(J193:J223))/(COUNTA($A193:$A223)-COUNTA(J193:J223)),0))</f>
        <v>3084708.0084779211</v>
      </c>
      <c r="F424" s="209">
        <f>IF(IF(COUNTA(J193:J223)&lt;COUNTA($A193:$A223),('YouTube Performance'!U57-SUM(O193:O223))/(COUNTA($A193:$A223)-COUNTA(J193:J223)),0)&lt;0,0,IF(COUNTA(J193:J223)&lt;COUNTA($A193:$A223),('YouTube Performance'!U57-SUM(O193:O223))/(COUNTA($A193:$A223)-COUNTA(J193:J223)),0))</f>
        <v>400837.76381351484</v>
      </c>
      <c r="H424" s="209">
        <f>IFERROR(IF('YouTube Performance'!E42&lt;0,'YouTube Performance'!E42,0)/(COUNTA($A$193:$A$223)-COUNTA(C$193:C$223)),0)*-1</f>
        <v>55420177.779433824</v>
      </c>
      <c r="J424" s="209">
        <f>IFERROR(IF('YouTube Performance'!G42&lt;0,'YouTube Performance'!G42,0)/(COUNTA($A$193:$A$223)-COUNTA(E$193:E$223)),0)*-1</f>
        <v>3485545.7722914359</v>
      </c>
    </row>
    <row r="425" spans="1:10">
      <c r="A425">
        <v>8</v>
      </c>
      <c r="B425" s="210" t="s">
        <v>20</v>
      </c>
      <c r="C425" s="209">
        <f>IF(IF(COUNTA(H225:H255)&lt;COUNTA($A225:$A255),('YouTube Performance'!L58-SUM(H225:H255))/(COUNTA($A225:$A255)-COUNTA(H225:H255)),0)&lt;0,0,IF(COUNTA(H225:H255)&lt;COUNTA($A225:$A255),('YouTube Performance'!L58-SUM(H225:H255))/(COUNTA($A225:$A255)-COUNTA(H225:H255)),0))</f>
        <v>50236098.840546221</v>
      </c>
      <c r="D425" s="209">
        <f>IF(IF(COUNTA(H225:H255)&lt;COUNTA($A225:$A255),('YouTube Performance'!S58-SUM(M225:M255))/(COUNTA($A225:$A255)-COUNTA(H225:H255)),0)&lt;0,0,IF(COUNTA(H225:H255)&lt;COUNTA($A225:$A255),('YouTube Performance'!S58-SUM(M225:M255))/(COUNTA($A225:$A255)-COUNTA(H225:H255)),0))</f>
        <v>4666741.4223458227</v>
      </c>
      <c r="E425" s="209">
        <f>IF(IF(COUNTA(J225:J255)&lt;COUNTA($A225:$A255),('YouTube Performance'!N58-SUM(J225:J255))/(COUNTA($A225:$A255)-COUNTA(J225:J255)),0)&lt;0,0,IF(COUNTA(J225:J255)&lt;COUNTA($A225:$A255),('YouTube Performance'!N58-SUM(J225:J255))/(COUNTA($A225:$A255)-COUNTA(J225:J255)),0))</f>
        <v>3055912.807085501</v>
      </c>
      <c r="F425" s="209">
        <f>IF(IF(COUNTA(J225:J255)&lt;COUNTA($A225:$A255),('YouTube Performance'!U58-SUM(O225:O255))/(COUNTA($A225:$A255)-COUNTA(J225:J255)),0)&lt;0,0,IF(COUNTA(J225:J255)&lt;COUNTA($A225:$A255),('YouTube Performance'!U58-SUM(O225:O255))/(COUNTA($A225:$A255)-COUNTA(J225:J255)),0))</f>
        <v>397096.01448003657</v>
      </c>
      <c r="H425" s="209">
        <f>IFERROR(IF('YouTube Performance'!E43&lt;0,'YouTube Performance'!E43,0)/(COUNTA($A$225:$A$255)-COUNTA(C$225:C$255)),0)*-1</f>
        <v>54902840.262892045</v>
      </c>
      <c r="J425" s="209">
        <f>IFERROR(IF('YouTube Performance'!G43&lt;0,'YouTube Performance'!G43,0)/(COUNTA($A$225:$A$255)-COUNTA(E$225:E$255)),0)*-1</f>
        <v>3453008.8215655377</v>
      </c>
    </row>
    <row r="426" spans="1:10">
      <c r="A426">
        <v>9</v>
      </c>
      <c r="B426" s="210" t="s">
        <v>21</v>
      </c>
      <c r="C426" s="209">
        <f>IF(IF(COUNTA(H257:H286)&lt;COUNTA($A257:$A286),('YouTube Performance'!L59-SUM(H257:H286))/(COUNTA($A257:$A286)-COUNTA(H257:H286)),0)&lt;0,0,IF(COUNTA(H257:H286)&lt;COUNTA($A257:$A286),('YouTube Performance'!L59-SUM(H257:H286))/(COUNTA($A257:$A286)-COUNTA(H257:H286)),0))</f>
        <v>54768656.947957583</v>
      </c>
      <c r="D426" s="209">
        <f>IF(IF(COUNTA(H257:H286)&lt;COUNTA($A257:$A286),('YouTube Performance'!S59-SUM(M257:M286))/(COUNTA($A257:$A286)-COUNTA(H257:H286)),0)&lt;0,0,IF(COUNTA(H257:H286)&lt;COUNTA($A257:$A286),('YouTube Performance'!S59-SUM(M257:M286))/(COUNTA($A257:$A286)-COUNTA(H257:H286)),0))</f>
        <v>5087798.732870372</v>
      </c>
      <c r="E426" s="209">
        <f>IF(IF(COUNTA(J257:J286)&lt;COUNTA($A257:$A286),('YouTube Performance'!N59-SUM(J257:J286))/(COUNTA($A257:$A286)-COUNTA(J257:J286)),0)&lt;0,0,IF(COUNTA(J257:J286)&lt;COUNTA($A257:$A286),('YouTube Performance'!N59-SUM(J257:J286))/(COUNTA($A257:$A286)-COUNTA(J257:J286)),0))</f>
        <v>3331632.9105366501</v>
      </c>
      <c r="F426" s="209">
        <f>IF(IF(COUNTA(J257:J286)&lt;COUNTA($A257:$A286),('YouTube Performance'!U59-SUM(O257:O286))/(COUNTA($A257:$A286)-COUNTA(J257:J286)),0)&lt;0,0,IF(COUNTA(J257:J286)&lt;COUNTA($A257:$A286),('YouTube Performance'!U59-SUM(O257:O286))/(COUNTA($A257:$A286)-COUNTA(J257:J286)),0))</f>
        <v>432924.05052171153</v>
      </c>
      <c r="H426" s="209">
        <f>IFERROR(IF('YouTube Performance'!E44&lt;0,'YouTube Performance'!E44,0)/(COUNTA($A$257:$A$286)-COUNTA(C$257:C$286)),0)*-1</f>
        <v>59856455.680827953</v>
      </c>
      <c r="J426" s="209">
        <f>IFERROR(IF('YouTube Performance'!G44&lt;0,'YouTube Performance'!G44,0)/(COUNTA($A$257:$A$286)-COUNTA(E$257:E$286)),0)*-1</f>
        <v>3764556.9610583619</v>
      </c>
    </row>
    <row r="427" spans="1:10">
      <c r="A427">
        <v>10</v>
      </c>
      <c r="B427" s="210" t="s">
        <v>22</v>
      </c>
      <c r="C427" s="209">
        <f>IF(IF(COUNTA(H288:H318)&lt;COUNTA($A288:$A318),('YouTube Performance'!L60-SUM(H288:H318))/(COUNTA($A288:$A318)-COUNTA(H288:H318)),0)&lt;0,0,IF(COUNTA(H288:H318)&lt;COUNTA($A288:$A318),('YouTube Performance'!L60-SUM(H288:H318))/(COUNTA($A288:$A318)-COUNTA(H288:H318)),0))</f>
        <v>56870418.864352606</v>
      </c>
      <c r="D427" s="209">
        <f>IF(IF(COUNTA(H288:H318)&lt;COUNTA($A288:$A318),('YouTube Performance'!S60-SUM(M288:M318))/(COUNTA($A288:$A318)-COUNTA(H288:H318)),0)&lt;0,0,IF(COUNTA(H288:H318)&lt;COUNTA($A288:$A318),('YouTube Performance'!S60-SUM(M288:M318))/(COUNTA($A288:$A318)-COUNTA(H288:H318)),0))</f>
        <v>5283044.3753770171</v>
      </c>
      <c r="E427" s="209">
        <f>IF(IF(COUNTA(J288:J318)&lt;COUNTA($A288:$A318),('YouTube Performance'!N60-SUM(J288:J318))/(COUNTA($A288:$A318)-COUNTA(J288:J318)),0)&lt;0,0,IF(COUNTA(J288:J318)&lt;COUNTA($A288:$A318),('YouTube Performance'!N60-SUM(J288:J318))/(COUNTA($A288:$A318)-COUNTA(J288:J318)),0))</f>
        <v>3459485.2180604222</v>
      </c>
      <c r="F427" s="209">
        <f>IF(IF(COUNTA(J288:J318)&lt;COUNTA($A288:$A318),('YouTube Performance'!U60-SUM(O288:O318))/(COUNTA($A288:$A318)-COUNTA(J288:J318)),0)&lt;0,0,IF(COUNTA(J288:J318)&lt;COUNTA($A288:$A318),('YouTube Performance'!U60-SUM(O288:O318))/(COUNTA($A288:$A318)-COUNTA(J288:J318)),0))</f>
        <v>449537.62720559153</v>
      </c>
      <c r="H427" s="209">
        <f>IFERROR(IF('YouTube Performance'!E45&lt;0,'YouTube Performance'!E45,0)/(COUNTA($A$288:$A$318)-COUNTA(C$288:C$318)),0)*-1</f>
        <v>62153463.239729621</v>
      </c>
      <c r="J427" s="209">
        <f>IFERROR(IF('YouTube Performance'!G45&lt;0,'YouTube Performance'!G45,0)/(COUNTA($A$288:$A$318)-COUNTA(E$288:E$318)),0)*-1</f>
        <v>3909022.8452660139</v>
      </c>
    </row>
    <row r="428" spans="1:10">
      <c r="A428">
        <v>11</v>
      </c>
      <c r="B428" s="210" t="s">
        <v>23</v>
      </c>
      <c r="C428" s="209">
        <f>IF(IF(COUNTA(H320:H349)&lt;COUNTA($A320:$A349),('YouTube Performance'!L61-SUM(H320:H349))/(COUNTA($A320:$A349)-COUNTA(H320:H349)),0)&lt;0,0,IF(COUNTA(H320:H349)&lt;COUNTA($A320:$A349),('YouTube Performance'!L61-SUM(H320:H349))/(COUNTA($A320:$A349)-COUNTA(H320:H349)),0))</f>
        <v>59974748.79459352</v>
      </c>
      <c r="D428" s="209">
        <f>IF(IF(COUNTA(H320:H349)&lt;COUNTA($A320:$A349),('YouTube Performance'!S61-SUM(M320:M349))/(COUNTA($A320:$A349)-COUNTA(H320:H349)),0)&lt;0,0,IF(COUNTA(H320:H349)&lt;COUNTA($A320:$A349),('YouTube Performance'!S61-SUM(M320:M349))/(COUNTA($A320:$A349)-COUNTA(H320:H349)),0))</f>
        <v>5571424.7514103251</v>
      </c>
      <c r="E428" s="209">
        <f>IF(IF(COUNTA(J320:J349)&lt;COUNTA($A320:$A349),('YouTube Performance'!N61-SUM(J320:J349))/(COUNTA($A320:$A349)-COUNTA(J320:J349)),0)&lt;0,0,IF(COUNTA(J320:J349)&lt;COUNTA($A320:$A349),('YouTube Performance'!N61-SUM(J320:J349))/(COUNTA($A320:$A349)-COUNTA(J320:J349)),0))</f>
        <v>3648324.7539756852</v>
      </c>
      <c r="F428" s="209">
        <f>IF(IF(COUNTA(J320:J349)&lt;COUNTA($A320:$A349),('YouTube Performance'!U61-SUM(O320:O349))/(COUNTA($A320:$A349)-COUNTA(J320:J349)),0)&lt;0,0,IF(COUNTA(J320:J349)&lt;COUNTA($A320:$A349),('YouTube Performance'!U61-SUM(O320:O349))/(COUNTA($A320:$A349)-COUNTA(J320:J349)),0))</f>
        <v>474076.09797424177</v>
      </c>
      <c r="H428" s="209">
        <f>IFERROR(IF('YouTube Performance'!E46&lt;0,'YouTube Performance'!E46,0)/(COUNTA($A$320:$A$349)-COUNTA(C$320:C$349)),0)*-1</f>
        <v>65546173.546003841</v>
      </c>
      <c r="J428" s="209">
        <f>IFERROR(IF('YouTube Performance'!G46&lt;0,'YouTube Performance'!G46,0)/(COUNTA($A$320:$A$349)-COUNTA(E$320:E$349)),0)*-1</f>
        <v>4122400.8519499274</v>
      </c>
    </row>
    <row r="429" spans="1:10">
      <c r="A429">
        <v>12</v>
      </c>
      <c r="B429" s="210" t="s">
        <v>24</v>
      </c>
      <c r="C429" s="209">
        <f>IF(IF(COUNTA(H351:H381)&lt;COUNTA($A351:$A381),('YouTube Performance'!L62-SUM(H351:H381))/(COUNTA($A351:$A381)-COUNTA(H351:H381)),0)&lt;0,0,IF(COUNTA(H351:H381)&lt;COUNTA($A351:$A381),('YouTube Performance'!L62-SUM(H351:H381))/(COUNTA($A351:$A381)-COUNTA(H351:H381)),0))</f>
        <v>64422880.261711851</v>
      </c>
      <c r="D429" s="209">
        <f>IF(IF(COUNTA(H351:H381)&lt;COUNTA($A351:$A381),('YouTube Performance'!S62-SUM(M351:M381))/(COUNTA($A351:$A381)-COUNTA(H351:H381)),0)&lt;0,0,IF(COUNTA(H351:H381)&lt;COUNTA($A351:$A381),('YouTube Performance'!S62-SUM(M351:M381))/(COUNTA($A351:$A381)-COUNTA(H351:H381)),0))</f>
        <v>5984639.1499950886</v>
      </c>
      <c r="E429" s="209">
        <f>IF(IF(COUNTA(J351:J381)&lt;COUNTA($A351:$A381),('YouTube Performance'!N62-SUM(J351:J381))/(COUNTA($A351:$A381)-COUNTA(J351:J381)),0)&lt;0,0,IF(COUNTA(J351:J381)&lt;COUNTA($A351:$A381),('YouTube Performance'!N62-SUM(J351:J381))/(COUNTA($A351:$A381)-COUNTA(J351:J381)),0))</f>
        <v>3918909.0993308583</v>
      </c>
      <c r="F429" s="209">
        <f>IF(IF(COUNTA(J351:J381)&lt;COUNTA($A351:$A381),('YouTube Performance'!U62-SUM(O351:O381))/(COUNTA($A351:$A381)-COUNTA(J351:J381)),0)&lt;0,0,IF(COUNTA(J351:J381)&lt;COUNTA($A351:$A381),('YouTube Performance'!U62-SUM(O351:O381))/(COUNTA($A351:$A381)-COUNTA(J351:J381)),0))</f>
        <v>509236.77561926411</v>
      </c>
      <c r="H429" s="209">
        <f>IFERROR(IF('YouTube Performance'!E47&lt;0,'YouTube Performance'!E47,0)/(COUNTA($A$351:$A$381)-COUNTA(C$351:C$381)),0)*-1</f>
        <v>70407519.411706939</v>
      </c>
      <c r="J429" s="209">
        <f>IFERROR(IF('YouTube Performance'!G47&lt;0,'YouTube Performance'!G47,0)/(COUNTA($A$351:$A$381)-COUNTA(E$351:E$381)),0)*-1</f>
        <v>4428145.8749501221</v>
      </c>
    </row>
  </sheetData>
  <mergeCells count="22">
    <mergeCell ref="R2:S2"/>
    <mergeCell ref="H416:J416"/>
    <mergeCell ref="O2:P2"/>
    <mergeCell ref="E416:F416"/>
    <mergeCell ref="C416:D416"/>
    <mergeCell ref="M399:N399"/>
    <mergeCell ref="O399:P399"/>
    <mergeCell ref="H383:I383"/>
    <mergeCell ref="J383:K383"/>
    <mergeCell ref="O383:P383"/>
    <mergeCell ref="E383:F383"/>
    <mergeCell ref="C383:D383"/>
    <mergeCell ref="E399:F399"/>
    <mergeCell ref="C399:D399"/>
    <mergeCell ref="H399:I399"/>
    <mergeCell ref="J399:K399"/>
    <mergeCell ref="M383:N383"/>
    <mergeCell ref="E2:F2"/>
    <mergeCell ref="C2:D2"/>
    <mergeCell ref="M2:N2"/>
    <mergeCell ref="H2:I2"/>
    <mergeCell ref="J2:K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65"/>
  <sheetViews>
    <sheetView workbookViewId="0">
      <pane xSplit="4" ySplit="2" topLeftCell="AT49" activePane="bottomRight" state="frozen"/>
      <selection pane="topRight" activeCell="E1" sqref="E1"/>
      <selection pane="bottomLeft" activeCell="A3" sqref="A3"/>
      <selection pane="bottomRight" activeCell="BW32" sqref="BW32"/>
    </sheetView>
  </sheetViews>
  <sheetFormatPr defaultColWidth="8.77734375" defaultRowHeight="14.4"/>
  <cols>
    <col min="1" max="1" width="2.44140625" style="223" customWidth="1"/>
    <col min="2" max="2" width="2.77734375" style="223" customWidth="1"/>
    <col min="3" max="3" width="14.44140625" style="223" customWidth="1"/>
    <col min="4" max="17" width="13" style="223" customWidth="1"/>
    <col min="18" max="18" width="11.6640625" style="223" customWidth="1"/>
    <col min="19" max="19" width="9.109375" style="223" customWidth="1"/>
    <col min="20" max="32" width="13.77734375" style="223" customWidth="1"/>
    <col min="33" max="33" width="10.44140625" style="223" customWidth="1"/>
    <col min="34" max="35" width="8" style="223" customWidth="1"/>
    <col min="36" max="48" width="13.77734375" style="223" customWidth="1"/>
    <col min="49" max="51" width="10.44140625" style="223" customWidth="1"/>
    <col min="52" max="52" width="10.44140625" style="223" hidden="1" customWidth="1"/>
    <col min="53" max="53" width="9.6640625" style="223" hidden="1" customWidth="1"/>
    <col min="54" max="55" width="0" style="223" hidden="1" customWidth="1"/>
    <col min="56" max="67" width="13" style="225" hidden="1" customWidth="1"/>
    <col min="68" max="68" width="14.44140625" style="223" hidden="1" customWidth="1"/>
    <col min="69" max="69" width="8.109375" style="223" hidden="1" customWidth="1"/>
    <col min="70" max="70" width="7.109375" style="223" hidden="1" customWidth="1"/>
    <col min="71" max="71" width="14.109375" style="223" hidden="1" customWidth="1"/>
    <col min="72" max="72" width="8.77734375" style="223" hidden="1" customWidth="1"/>
    <col min="73" max="73" width="8.77734375" style="223"/>
    <col min="74" max="86" width="13.77734375" style="223" customWidth="1"/>
    <col min="87" max="88" width="10.44140625" style="223" customWidth="1"/>
    <col min="89" max="89" width="14.77734375" style="223" bestFit="1" customWidth="1"/>
    <col min="90" max="16384" width="8.77734375" style="223"/>
  </cols>
  <sheetData>
    <row r="1" spans="2:89" s="277" customFormat="1" ht="24" customHeight="1">
      <c r="AJ1" s="277" t="s">
        <v>110</v>
      </c>
      <c r="BD1" s="278"/>
      <c r="BE1" s="278"/>
      <c r="BF1" s="278"/>
      <c r="BG1" s="278"/>
      <c r="BH1" s="278"/>
      <c r="BI1" s="278"/>
      <c r="BJ1" s="278"/>
      <c r="BK1" s="278"/>
      <c r="BL1" s="278"/>
      <c r="BM1" s="278"/>
      <c r="BN1" s="278"/>
      <c r="BO1" s="278"/>
      <c r="BV1" s="277" t="s">
        <v>109</v>
      </c>
    </row>
    <row r="2" spans="2:89" s="226" customFormat="1" ht="100.8">
      <c r="D2" s="226" t="s">
        <v>81</v>
      </c>
      <c r="E2" s="227">
        <v>42005</v>
      </c>
      <c r="F2" s="227">
        <v>42036</v>
      </c>
      <c r="G2" s="227">
        <v>42064</v>
      </c>
      <c r="H2" s="227">
        <v>42095</v>
      </c>
      <c r="I2" s="227">
        <v>42125</v>
      </c>
      <c r="J2" s="227">
        <v>42156</v>
      </c>
      <c r="K2" s="227">
        <v>42186</v>
      </c>
      <c r="L2" s="227">
        <v>42217</v>
      </c>
      <c r="M2" s="227">
        <v>42248</v>
      </c>
      <c r="N2" s="227">
        <v>42278</v>
      </c>
      <c r="O2" s="227">
        <v>42309</v>
      </c>
      <c r="P2" s="227">
        <v>42339</v>
      </c>
      <c r="Q2" s="226" t="s">
        <v>82</v>
      </c>
      <c r="R2" s="226" t="s">
        <v>83</v>
      </c>
      <c r="S2" s="226" t="s">
        <v>84</v>
      </c>
      <c r="T2" s="227">
        <v>42370</v>
      </c>
      <c r="U2" s="227">
        <v>42401</v>
      </c>
      <c r="V2" s="227">
        <v>42430</v>
      </c>
      <c r="W2" s="227">
        <v>42461</v>
      </c>
      <c r="X2" s="227">
        <v>42491</v>
      </c>
      <c r="Y2" s="227">
        <v>42522</v>
      </c>
      <c r="Z2" s="227">
        <v>42552</v>
      </c>
      <c r="AA2" s="227">
        <v>42583</v>
      </c>
      <c r="AB2" s="227">
        <v>42614</v>
      </c>
      <c r="AC2" s="227">
        <v>42644</v>
      </c>
      <c r="AD2" s="227">
        <v>42675</v>
      </c>
      <c r="AE2" s="227">
        <v>42705</v>
      </c>
      <c r="AF2" s="227" t="s">
        <v>85</v>
      </c>
      <c r="AG2" s="226" t="s">
        <v>83</v>
      </c>
      <c r="AH2" s="226" t="s">
        <v>84</v>
      </c>
      <c r="AI2" s="226" t="s">
        <v>86</v>
      </c>
      <c r="AJ2" s="227">
        <v>42736</v>
      </c>
      <c r="AK2" s="227">
        <v>42767</v>
      </c>
      <c r="AL2" s="227">
        <v>42795</v>
      </c>
      <c r="AM2" s="227">
        <v>42826</v>
      </c>
      <c r="AN2" s="227">
        <v>42856</v>
      </c>
      <c r="AO2" s="227">
        <v>42887</v>
      </c>
      <c r="AP2" s="227">
        <v>42917</v>
      </c>
      <c r="AQ2" s="227">
        <v>42948</v>
      </c>
      <c r="AR2" s="227">
        <v>42979</v>
      </c>
      <c r="AS2" s="227">
        <v>43009</v>
      </c>
      <c r="AT2" s="227">
        <v>43040</v>
      </c>
      <c r="AU2" s="227">
        <v>43070</v>
      </c>
      <c r="AV2" s="227" t="s">
        <v>59</v>
      </c>
      <c r="AW2" s="226" t="s">
        <v>83</v>
      </c>
      <c r="AX2" s="226" t="s">
        <v>84</v>
      </c>
      <c r="AY2" s="226" t="s">
        <v>86</v>
      </c>
      <c r="BA2" s="226" t="s">
        <v>87</v>
      </c>
      <c r="BB2" s="226" t="s">
        <v>83</v>
      </c>
      <c r="BC2" s="226" t="s">
        <v>84</v>
      </c>
      <c r="BD2" s="228">
        <v>43101</v>
      </c>
      <c r="BE2" s="228">
        <v>43132</v>
      </c>
      <c r="BF2" s="228">
        <v>43160</v>
      </c>
      <c r="BG2" s="228">
        <v>43191</v>
      </c>
      <c r="BH2" s="228">
        <v>43221</v>
      </c>
      <c r="BI2" s="228">
        <v>43252</v>
      </c>
      <c r="BJ2" s="228">
        <v>43282</v>
      </c>
      <c r="BK2" s="228">
        <v>43313</v>
      </c>
      <c r="BL2" s="228">
        <v>43344</v>
      </c>
      <c r="BM2" s="228">
        <v>43374</v>
      </c>
      <c r="BN2" s="228">
        <v>43405</v>
      </c>
      <c r="BO2" s="228">
        <v>43435</v>
      </c>
      <c r="BP2" s="229" t="s">
        <v>41</v>
      </c>
      <c r="BQ2" s="226" t="s">
        <v>83</v>
      </c>
      <c r="BR2" s="226" t="s">
        <v>84</v>
      </c>
      <c r="BS2" s="226" t="s">
        <v>86</v>
      </c>
      <c r="BV2" s="275">
        <v>43101</v>
      </c>
      <c r="BW2" s="275">
        <v>43132</v>
      </c>
      <c r="BX2" s="275">
        <v>43160</v>
      </c>
      <c r="BY2" s="275">
        <v>43191</v>
      </c>
      <c r="BZ2" s="275">
        <v>43221</v>
      </c>
      <c r="CA2" s="275">
        <v>43252</v>
      </c>
      <c r="CB2" s="275">
        <v>43282</v>
      </c>
      <c r="CC2" s="275">
        <v>43313</v>
      </c>
      <c r="CD2" s="275">
        <v>43344</v>
      </c>
      <c r="CE2" s="275">
        <v>43374</v>
      </c>
      <c r="CF2" s="275">
        <v>43405</v>
      </c>
      <c r="CG2" s="275">
        <v>43435</v>
      </c>
      <c r="CH2" s="275" t="s">
        <v>58</v>
      </c>
      <c r="CJ2" s="226" t="s">
        <v>84</v>
      </c>
      <c r="CK2" s="226" t="s">
        <v>86</v>
      </c>
    </row>
    <row r="3" spans="2:89" s="226" customFormat="1">
      <c r="T3" s="230"/>
      <c r="U3" s="230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27"/>
      <c r="AJ3" s="230">
        <f>AJ14/$AV$14</f>
        <v>6.7250151002273093E-2</v>
      </c>
      <c r="AK3" s="230">
        <f>AK14/$AV$14</f>
        <v>5.7922728489592068E-2</v>
      </c>
      <c r="AL3" s="230">
        <f t="shared" ref="AL3:AU3" si="0">AL14/$AV$14</f>
        <v>7.0595189289606688E-2</v>
      </c>
      <c r="AM3" s="230">
        <f t="shared" si="0"/>
        <v>7.6680847966830182E-2</v>
      </c>
      <c r="AN3" s="230">
        <f t="shared" si="0"/>
        <v>8.9511278186281559E-2</v>
      </c>
      <c r="AO3" s="230">
        <f t="shared" si="0"/>
        <v>9.0872152129372427E-2</v>
      </c>
      <c r="AP3" s="230">
        <f t="shared" si="0"/>
        <v>9.6744266333165657E-2</v>
      </c>
      <c r="AQ3" s="230">
        <f t="shared" si="0"/>
        <v>9.3427016038438226E-2</v>
      </c>
      <c r="AR3" s="230">
        <f t="shared" si="0"/>
        <v>9.2379154282809919E-2</v>
      </c>
      <c r="AS3" s="230">
        <f t="shared" si="0"/>
        <v>9.4933718424074776E-2</v>
      </c>
      <c r="AT3" s="230">
        <f t="shared" si="0"/>
        <v>8.651774731756362E-2</v>
      </c>
      <c r="AU3" s="230">
        <f t="shared" si="0"/>
        <v>8.3165750539991798E-2</v>
      </c>
      <c r="AV3" s="227"/>
      <c r="BD3" s="228"/>
      <c r="BE3" s="228"/>
      <c r="BF3" s="228"/>
      <c r="BG3" s="228"/>
      <c r="BH3" s="228"/>
      <c r="BI3" s="228"/>
      <c r="BJ3" s="228"/>
      <c r="BK3" s="228"/>
      <c r="BL3" s="228"/>
      <c r="BM3" s="228"/>
      <c r="BN3" s="228"/>
      <c r="BO3" s="228"/>
      <c r="BP3" s="229"/>
      <c r="BV3" s="230">
        <f>BV14/$CH$14</f>
        <v>0.27786687584879532</v>
      </c>
      <c r="BW3" s="230">
        <f t="shared" ref="BW3:CG3" si="1">BW14/$CH$14</f>
        <v>0.29845978770733583</v>
      </c>
      <c r="BX3" s="230">
        <f t="shared" si="1"/>
        <v>0.40857534589438416</v>
      </c>
      <c r="BY3" s="230">
        <f t="shared" si="1"/>
        <v>1.5097990549484698E-2</v>
      </c>
      <c r="BZ3" s="230">
        <f t="shared" si="1"/>
        <v>0</v>
      </c>
      <c r="CA3" s="230">
        <f t="shared" si="1"/>
        <v>0</v>
      </c>
      <c r="CB3" s="230">
        <f t="shared" si="1"/>
        <v>0</v>
      </c>
      <c r="CC3" s="230">
        <f t="shared" si="1"/>
        <v>0</v>
      </c>
      <c r="CD3" s="230">
        <f t="shared" si="1"/>
        <v>0</v>
      </c>
      <c r="CE3" s="230">
        <f t="shared" si="1"/>
        <v>0</v>
      </c>
      <c r="CF3" s="230">
        <f t="shared" si="1"/>
        <v>0</v>
      </c>
      <c r="CG3" s="230">
        <f t="shared" si="1"/>
        <v>0</v>
      </c>
      <c r="CH3" s="227"/>
    </row>
    <row r="4" spans="2:89" s="231" customFormat="1">
      <c r="B4" s="231" t="s">
        <v>88</v>
      </c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3"/>
      <c r="S4" s="233" t="e">
        <f>(#REF!+Q8)/Q14</f>
        <v>#REF!</v>
      </c>
      <c r="T4" s="232"/>
      <c r="U4" s="232"/>
      <c r="V4" s="232"/>
      <c r="W4" s="232"/>
      <c r="X4" s="232"/>
      <c r="Y4" s="232"/>
      <c r="Z4" s="232"/>
      <c r="AA4" s="232"/>
      <c r="AB4" s="232"/>
      <c r="AC4" s="232"/>
      <c r="AD4" s="232"/>
      <c r="AE4" s="232"/>
      <c r="AF4" s="232"/>
      <c r="AH4" s="234" t="e">
        <f>SUM(#REF!,AF8,#REF!,AF12)/AF14</f>
        <v>#REF!</v>
      </c>
      <c r="AJ4" s="232"/>
      <c r="AK4" s="232"/>
      <c r="AL4" s="232"/>
      <c r="AM4" s="232"/>
      <c r="AN4" s="232"/>
      <c r="AO4" s="232"/>
      <c r="AP4" s="232"/>
      <c r="AQ4" s="232"/>
      <c r="AR4" s="232"/>
      <c r="AS4" s="232"/>
      <c r="AT4" s="232"/>
      <c r="AU4" s="232"/>
      <c r="AV4" s="232"/>
      <c r="AX4" s="234">
        <f>SUM(AV8,AV12)/AV14</f>
        <v>9.1659358036039029E-2</v>
      </c>
      <c r="BD4" s="235"/>
      <c r="BE4" s="235"/>
      <c r="BF4" s="235"/>
      <c r="BG4" s="235"/>
      <c r="BH4" s="235"/>
      <c r="BI4" s="235"/>
      <c r="BJ4" s="235"/>
      <c r="BK4" s="235"/>
      <c r="BL4" s="235"/>
      <c r="BM4" s="235"/>
      <c r="BN4" s="235"/>
      <c r="BO4" s="235"/>
      <c r="BP4" s="232"/>
      <c r="BQ4" s="236"/>
      <c r="BR4" s="236"/>
      <c r="BS4" s="237" t="e">
        <f>SUM(#REF!,BP8,#REF!,BP12)/BP14</f>
        <v>#REF!</v>
      </c>
      <c r="BT4" s="238"/>
      <c r="BU4" s="238"/>
      <c r="BV4" s="232"/>
      <c r="BW4" s="232"/>
      <c r="BX4" s="232"/>
      <c r="BY4" s="232"/>
      <c r="BZ4" s="232"/>
      <c r="CA4" s="232"/>
      <c r="CB4" s="232"/>
      <c r="CC4" s="232"/>
      <c r="CD4" s="232"/>
      <c r="CE4" s="232"/>
      <c r="CF4" s="232"/>
      <c r="CG4" s="232"/>
      <c r="CH4" s="232"/>
      <c r="CJ4" s="234">
        <f>SUM(CH8,CH12)/CH14</f>
        <v>0.3220907134043185</v>
      </c>
    </row>
    <row r="5" spans="2:89" s="231" customFormat="1">
      <c r="Q5" s="232"/>
      <c r="R5" s="233"/>
      <c r="S5" s="233"/>
      <c r="T5" s="232"/>
      <c r="U5" s="232"/>
      <c r="V5" s="232"/>
      <c r="W5" s="232"/>
      <c r="X5" s="232"/>
      <c r="Y5" s="232"/>
      <c r="Z5" s="232"/>
      <c r="AA5" s="232"/>
      <c r="AB5" s="232"/>
      <c r="AC5" s="232"/>
      <c r="AD5" s="232"/>
      <c r="AE5" s="232"/>
      <c r="AF5" s="232"/>
      <c r="AJ5" s="232"/>
      <c r="AK5" s="232"/>
      <c r="AL5" s="232"/>
      <c r="AM5" s="232"/>
      <c r="AN5" s="232"/>
      <c r="AO5" s="232"/>
      <c r="AP5" s="232"/>
      <c r="AQ5" s="232"/>
      <c r="AR5" s="232"/>
      <c r="AS5" s="232"/>
      <c r="AT5" s="232"/>
      <c r="AU5" s="232"/>
      <c r="AV5" s="232"/>
      <c r="BD5" s="235"/>
      <c r="BE5" s="235"/>
      <c r="BF5" s="235"/>
      <c r="BG5" s="235"/>
      <c r="BH5" s="235"/>
      <c r="BI5" s="235"/>
      <c r="BJ5" s="235"/>
      <c r="BK5" s="235"/>
      <c r="BL5" s="235"/>
      <c r="BM5" s="235"/>
      <c r="BN5" s="235"/>
      <c r="BO5" s="235"/>
      <c r="BP5" s="232"/>
      <c r="BQ5" s="236"/>
      <c r="BR5" s="236"/>
      <c r="BT5" s="238"/>
      <c r="BU5" s="238"/>
      <c r="BV5" s="232"/>
      <c r="BW5" s="232"/>
      <c r="BX5" s="232"/>
      <c r="BY5" s="232"/>
      <c r="BZ5" s="232"/>
      <c r="CA5" s="232"/>
      <c r="CB5" s="232"/>
      <c r="CC5" s="232"/>
      <c r="CD5" s="232"/>
      <c r="CE5" s="232"/>
      <c r="CF5" s="232"/>
      <c r="CG5" s="232"/>
      <c r="CH5" s="232"/>
    </row>
    <row r="6" spans="2:89" s="231" customFormat="1">
      <c r="C6" s="223" t="s">
        <v>89</v>
      </c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3"/>
      <c r="S6" s="233"/>
      <c r="T6" s="232"/>
      <c r="U6" s="232"/>
      <c r="V6" s="232"/>
      <c r="W6" s="232"/>
      <c r="X6" s="232"/>
      <c r="Y6" s="232"/>
      <c r="Z6" s="232"/>
      <c r="AA6" s="232"/>
      <c r="AB6" s="232"/>
      <c r="AC6" s="232"/>
      <c r="AD6" s="249" t="e">
        <f>#REF!/#REF!</f>
        <v>#REF!</v>
      </c>
      <c r="AE6" s="249" t="e">
        <f>#REF!/#REF!</f>
        <v>#REF!</v>
      </c>
      <c r="AF6" s="232"/>
      <c r="AG6" s="247"/>
      <c r="AI6" s="238"/>
      <c r="AJ6" s="232"/>
      <c r="AK6" s="232"/>
      <c r="AL6" s="232"/>
      <c r="AM6" s="232"/>
      <c r="AN6" s="232"/>
      <c r="AO6" s="232"/>
      <c r="AP6" s="232"/>
      <c r="AQ6" s="232"/>
      <c r="AR6" s="232"/>
      <c r="AS6" s="232"/>
      <c r="AT6" s="232"/>
      <c r="AU6" s="232"/>
      <c r="AV6" s="232"/>
      <c r="AW6" s="247"/>
      <c r="AY6" s="238"/>
      <c r="AZ6" s="238"/>
      <c r="BA6" s="247"/>
      <c r="BB6" s="248"/>
      <c r="BC6" s="248"/>
      <c r="BD6" s="235"/>
      <c r="BE6" s="235"/>
      <c r="BF6" s="235"/>
      <c r="BG6" s="235"/>
      <c r="BH6" s="235"/>
      <c r="BI6" s="235"/>
      <c r="BJ6" s="235"/>
      <c r="BK6" s="235"/>
      <c r="BL6" s="235"/>
      <c r="BM6" s="235"/>
      <c r="BN6" s="235"/>
      <c r="BO6" s="235"/>
      <c r="BP6" s="232"/>
      <c r="BQ6" s="247"/>
      <c r="BS6" s="244"/>
      <c r="BV6" s="232"/>
      <c r="BW6" s="232"/>
      <c r="BX6" s="232"/>
      <c r="BY6" s="232"/>
      <c r="BZ6" s="232"/>
      <c r="CA6" s="232"/>
      <c r="CB6" s="232"/>
      <c r="CC6" s="232"/>
      <c r="CD6" s="232"/>
      <c r="CE6" s="232"/>
      <c r="CF6" s="232"/>
      <c r="CG6" s="232"/>
      <c r="CH6" s="232"/>
      <c r="CI6" s="247"/>
      <c r="CK6" s="238"/>
    </row>
    <row r="7" spans="2:89" s="240" customFormat="1" ht="13.2">
      <c r="D7" s="240" t="s">
        <v>90</v>
      </c>
      <c r="E7" s="241">
        <v>78269510</v>
      </c>
      <c r="F7" s="241">
        <v>96766579</v>
      </c>
      <c r="G7" s="241">
        <v>112250412</v>
      </c>
      <c r="H7" s="241">
        <v>113608117</v>
      </c>
      <c r="I7" s="241">
        <v>196362060</v>
      </c>
      <c r="J7" s="241">
        <v>204984284</v>
      </c>
      <c r="K7" s="241">
        <v>202439887</v>
      </c>
      <c r="L7" s="241">
        <v>194632256</v>
      </c>
      <c r="M7" s="241">
        <v>188635027</v>
      </c>
      <c r="N7" s="241">
        <v>239209328</v>
      </c>
      <c r="O7" s="241">
        <v>282436653</v>
      </c>
      <c r="P7" s="241">
        <v>373736562</v>
      </c>
      <c r="Q7" s="241">
        <f>SUM(E7:P7)</f>
        <v>2283330675</v>
      </c>
      <c r="R7" s="242"/>
      <c r="S7" s="242">
        <f>Q7/Q9</f>
        <v>0.90818196896418579</v>
      </c>
      <c r="T7" s="241">
        <v>386189468</v>
      </c>
      <c r="U7" s="241">
        <v>314738967</v>
      </c>
      <c r="V7" s="241">
        <v>323689158</v>
      </c>
      <c r="W7" s="241">
        <v>333939312</v>
      </c>
      <c r="X7" s="241">
        <v>449270045</v>
      </c>
      <c r="Y7" s="241">
        <v>428103196</v>
      </c>
      <c r="Z7" s="241">
        <v>474058603</v>
      </c>
      <c r="AA7" s="241">
        <v>468246287</v>
      </c>
      <c r="AB7" s="241">
        <v>433219635</v>
      </c>
      <c r="AC7" s="241">
        <v>507427630</v>
      </c>
      <c r="AD7" s="241">
        <v>572607746</v>
      </c>
      <c r="AE7" s="241">
        <v>686010498</v>
      </c>
      <c r="AF7" s="241">
        <f>SUM(T7:AE7)</f>
        <v>5377500545</v>
      </c>
      <c r="AG7" s="243"/>
      <c r="AH7" s="244">
        <f>AF7/AF9</f>
        <v>0.91909820808468012</v>
      </c>
      <c r="AI7" s="244">
        <f>AF7/Q7</f>
        <v>2.3551124696382404</v>
      </c>
      <c r="AJ7" s="241">
        <v>694689795</v>
      </c>
      <c r="AK7" s="241">
        <v>592024934</v>
      </c>
      <c r="AL7" s="241">
        <v>723013098</v>
      </c>
      <c r="AM7" s="241">
        <v>771416561</v>
      </c>
      <c r="AN7" s="241">
        <v>915751970</v>
      </c>
      <c r="AO7" s="241">
        <v>922560596</v>
      </c>
      <c r="AP7" s="241">
        <v>962767942</v>
      </c>
      <c r="AQ7" s="241">
        <v>924253332</v>
      </c>
      <c r="AR7" s="241">
        <v>930931083</v>
      </c>
      <c r="AS7" s="241">
        <v>937862386</v>
      </c>
      <c r="AT7" s="241">
        <v>718866348</v>
      </c>
      <c r="AU7" s="241">
        <v>774228482</v>
      </c>
      <c r="AV7" s="241">
        <f>SUM(AJ7:AU7)</f>
        <v>9868366527</v>
      </c>
      <c r="AW7" s="243"/>
      <c r="AX7" s="244">
        <f>AV7/AV9</f>
        <v>0.91214721896416073</v>
      </c>
      <c r="AY7" s="244">
        <f>AV7/AF7</f>
        <v>1.8351214368868092</v>
      </c>
      <c r="AZ7" s="244"/>
      <c r="BA7" s="243"/>
      <c r="BB7" s="245"/>
      <c r="BC7" s="245">
        <f>AX7</f>
        <v>0.91214721896416073</v>
      </c>
      <c r="BD7" s="246">
        <f t="shared" ref="BD7:BO7" si="2">BD9-BD8</f>
        <v>1222986027.3207126</v>
      </c>
      <c r="BE7" s="246">
        <f t="shared" si="2"/>
        <v>1053361019.2885377</v>
      </c>
      <c r="BF7" s="246">
        <f t="shared" si="2"/>
        <v>1283817639.2248037</v>
      </c>
      <c r="BG7" s="246">
        <f t="shared" si="2"/>
        <v>1394489145.8067861</v>
      </c>
      <c r="BH7" s="246">
        <f t="shared" si="2"/>
        <v>1627818538.3663969</v>
      </c>
      <c r="BI7" s="246">
        <f t="shared" si="2"/>
        <v>1652566881.5677185</v>
      </c>
      <c r="BJ7" s="246">
        <f t="shared" si="2"/>
        <v>1759354948.4350758</v>
      </c>
      <c r="BK7" s="246">
        <f t="shared" si="2"/>
        <v>1699028678.5440233</v>
      </c>
      <c r="BL7" s="246">
        <f t="shared" si="2"/>
        <v>1679972657.6043253</v>
      </c>
      <c r="BM7" s="246">
        <f t="shared" si="2"/>
        <v>1726429003.1158149</v>
      </c>
      <c r="BN7" s="246">
        <f t="shared" si="2"/>
        <v>1573379308.5619683</v>
      </c>
      <c r="BO7" s="246">
        <f t="shared" si="2"/>
        <v>1512421152.1638384</v>
      </c>
      <c r="BP7" s="241">
        <f>SUM(BD7:BO7)</f>
        <v>18185625000.000004</v>
      </c>
      <c r="BQ7" s="243"/>
      <c r="BR7" s="244">
        <f>BP7/BP9</f>
        <v>0.91500000000000004</v>
      </c>
      <c r="BS7" s="244">
        <f>BP7/AV7</f>
        <v>1.8428201820680108</v>
      </c>
      <c r="BV7" s="241">
        <f>'2018 VN YouTube View'!R5</f>
        <v>868466034</v>
      </c>
      <c r="BW7" s="241">
        <f>'2018 VN YouTube View'!S5</f>
        <v>854430643</v>
      </c>
      <c r="BX7" s="241">
        <f>'2018 VN YouTube View'!T5</f>
        <v>1004359740</v>
      </c>
      <c r="BY7" s="241">
        <f>'2018 VN YouTube View'!U5</f>
        <v>31197867</v>
      </c>
      <c r="BZ7" s="241">
        <f>'2018 VN YouTube View'!V5</f>
        <v>0</v>
      </c>
      <c r="CA7" s="241">
        <f>'2018 VN YouTube View'!W5</f>
        <v>0</v>
      </c>
      <c r="CB7" s="241">
        <f>'2018 VN YouTube View'!X5</f>
        <v>0</v>
      </c>
      <c r="CC7" s="241">
        <f>'2018 VN YouTube View'!Y5</f>
        <v>0</v>
      </c>
      <c r="CD7" s="241">
        <f>'2018 VN YouTube View'!Z5</f>
        <v>0</v>
      </c>
      <c r="CE7" s="241">
        <f>'2018 VN YouTube View'!AA5</f>
        <v>0</v>
      </c>
      <c r="CF7" s="241">
        <f>'2018 VN YouTube View'!AB5</f>
        <v>0</v>
      </c>
      <c r="CG7" s="241">
        <f>'2018 VN YouTube View'!AC5</f>
        <v>0</v>
      </c>
      <c r="CH7" s="241">
        <f>SUM(BV7:CG7)</f>
        <v>2758454284</v>
      </c>
      <c r="CI7" s="243"/>
      <c r="CJ7" s="244">
        <f>CH7/CH9</f>
        <v>0.66006252884457939</v>
      </c>
      <c r="CK7" s="244">
        <f t="shared" ref="CK7:CK9" si="3">CH7/AV7</f>
        <v>0.27952491189426615</v>
      </c>
    </row>
    <row r="8" spans="2:89" s="240" customFormat="1" ht="13.2">
      <c r="D8" s="240" t="s">
        <v>91</v>
      </c>
      <c r="E8" s="241">
        <v>12059174</v>
      </c>
      <c r="F8" s="241">
        <v>12294552</v>
      </c>
      <c r="G8" s="241">
        <v>14955262</v>
      </c>
      <c r="H8" s="241">
        <v>14221206</v>
      </c>
      <c r="I8" s="241">
        <v>21112480</v>
      </c>
      <c r="J8" s="241">
        <v>21395469</v>
      </c>
      <c r="K8" s="241">
        <v>18779269</v>
      </c>
      <c r="L8" s="241">
        <v>16747811</v>
      </c>
      <c r="M8" s="241">
        <v>17287528</v>
      </c>
      <c r="N8" s="241">
        <v>21305709</v>
      </c>
      <c r="O8" s="241">
        <v>26066003</v>
      </c>
      <c r="P8" s="241">
        <v>34622365</v>
      </c>
      <c r="Q8" s="241">
        <f>SUM(E8:P8)</f>
        <v>230846828</v>
      </c>
      <c r="R8" s="242"/>
      <c r="S8" s="242">
        <f>Q8/Q9</f>
        <v>9.1818031035814263E-2</v>
      </c>
      <c r="T8" s="241">
        <v>40235258</v>
      </c>
      <c r="U8" s="241">
        <v>32759019</v>
      </c>
      <c r="V8" s="241">
        <v>29972586</v>
      </c>
      <c r="W8" s="241">
        <v>29698724</v>
      </c>
      <c r="X8" s="241">
        <v>38642605</v>
      </c>
      <c r="Y8" s="241">
        <v>34715386</v>
      </c>
      <c r="Z8" s="241">
        <v>40940755</v>
      </c>
      <c r="AA8" s="241">
        <v>40657408</v>
      </c>
      <c r="AB8" s="241">
        <v>38627873</v>
      </c>
      <c r="AC8" s="241">
        <v>44395553</v>
      </c>
      <c r="AD8" s="241">
        <v>48009602</v>
      </c>
      <c r="AE8" s="241">
        <v>54689022</v>
      </c>
      <c r="AF8" s="241">
        <f>SUM(T8:AE8)</f>
        <v>473343791</v>
      </c>
      <c r="AG8" s="243"/>
      <c r="AH8" s="244">
        <f>AF8/AF9</f>
        <v>8.090179191531989E-2</v>
      </c>
      <c r="AI8" s="244">
        <f>AF8/Q8</f>
        <v>2.0504669485863589</v>
      </c>
      <c r="AJ8" s="241">
        <v>52786992</v>
      </c>
      <c r="AK8" s="241">
        <v>41804656</v>
      </c>
      <c r="AL8" s="241">
        <v>51749982</v>
      </c>
      <c r="AM8" s="241">
        <v>53984294</v>
      </c>
      <c r="AN8" s="241">
        <v>59380004</v>
      </c>
      <c r="AO8" s="241">
        <v>65856010</v>
      </c>
      <c r="AP8" s="241">
        <v>93962464</v>
      </c>
      <c r="AQ8" s="241">
        <v>71801120</v>
      </c>
      <c r="AR8" s="241">
        <v>75498106</v>
      </c>
      <c r="AS8" s="241">
        <v>90017095</v>
      </c>
      <c r="AT8" s="241">
        <v>192359418</v>
      </c>
      <c r="AU8" s="241">
        <v>101264242</v>
      </c>
      <c r="AV8" s="241">
        <f>SUM(AJ8:AU8)</f>
        <v>950464383</v>
      </c>
      <c r="AW8" s="243"/>
      <c r="AX8" s="244">
        <f>AV8/AV9</f>
        <v>8.7852781035839295E-2</v>
      </c>
      <c r="AY8" s="244">
        <f>AV8/AF8</f>
        <v>2.0079789807573496</v>
      </c>
      <c r="AZ8" s="244"/>
      <c r="BA8" s="243"/>
      <c r="BB8" s="245"/>
      <c r="BC8" s="245">
        <v>8.5000000000000006E-2</v>
      </c>
      <c r="BD8" s="246">
        <f>BD9*$BC$8</f>
        <v>113610723.84946512</v>
      </c>
      <c r="BE8" s="246">
        <f t="shared" ref="BE8:BO8" si="4">BE9*$BC$8</f>
        <v>97853209.442104608</v>
      </c>
      <c r="BF8" s="246">
        <f t="shared" si="4"/>
        <v>119261747.90612932</v>
      </c>
      <c r="BG8" s="246">
        <f t="shared" si="4"/>
        <v>129542707.53396374</v>
      </c>
      <c r="BH8" s="246">
        <f t="shared" si="4"/>
        <v>151218115.58594945</v>
      </c>
      <c r="BI8" s="246">
        <f t="shared" si="4"/>
        <v>153517142.00355858</v>
      </c>
      <c r="BJ8" s="246">
        <f t="shared" si="4"/>
        <v>163437344.93659177</v>
      </c>
      <c r="BK8" s="246">
        <f t="shared" si="4"/>
        <v>157833265.21993661</v>
      </c>
      <c r="BL8" s="246">
        <f t="shared" si="4"/>
        <v>156063033.76652205</v>
      </c>
      <c r="BM8" s="246">
        <f t="shared" si="4"/>
        <v>160378650.56267136</v>
      </c>
      <c r="BN8" s="246">
        <f t="shared" si="4"/>
        <v>146160919.37460908</v>
      </c>
      <c r="BO8" s="246">
        <f t="shared" si="4"/>
        <v>140498139.81849864</v>
      </c>
      <c r="BP8" s="241">
        <f>SUM(BD8:BO8)</f>
        <v>1689375000.0000002</v>
      </c>
      <c r="BQ8" s="243"/>
      <c r="BR8" s="244">
        <f>BP8/BP9</f>
        <v>8.4999999999999992E-2</v>
      </c>
      <c r="BS8" s="244">
        <f>BP8/AV8</f>
        <v>1.7774206274492248</v>
      </c>
      <c r="BV8" s="241">
        <f>'2018 VN YouTube View'!R6</f>
        <v>278805306</v>
      </c>
      <c r="BW8" s="241">
        <f>'2018 VN YouTube View'!S6</f>
        <v>412488651</v>
      </c>
      <c r="BX8" s="241">
        <f>'2018 VN YouTube View'!T6</f>
        <v>698025478</v>
      </c>
      <c r="BY8" s="241">
        <f>'2018 VN YouTube View'!U6</f>
        <v>31306540</v>
      </c>
      <c r="BZ8" s="241">
        <f>'2018 VN YouTube View'!V6</f>
        <v>0</v>
      </c>
      <c r="CA8" s="241">
        <f>'2018 VN YouTube View'!W6</f>
        <v>0</v>
      </c>
      <c r="CB8" s="241">
        <f>'2018 VN YouTube View'!X6</f>
        <v>0</v>
      </c>
      <c r="CC8" s="241">
        <f>'2018 VN YouTube View'!Y6</f>
        <v>0</v>
      </c>
      <c r="CD8" s="241">
        <f>'2018 VN YouTube View'!Z6</f>
        <v>0</v>
      </c>
      <c r="CE8" s="241">
        <f>'2018 VN YouTube View'!AA6</f>
        <v>0</v>
      </c>
      <c r="CF8" s="241">
        <f>'2018 VN YouTube View'!AB6</f>
        <v>0</v>
      </c>
      <c r="CG8" s="241">
        <f>'2018 VN YouTube View'!AC6</f>
        <v>0</v>
      </c>
      <c r="CH8" s="241">
        <f>SUM(BV8:CG8)</f>
        <v>1420625975</v>
      </c>
      <c r="CI8" s="243"/>
      <c r="CJ8" s="244">
        <f>CH8/CH9</f>
        <v>0.33993747115542056</v>
      </c>
      <c r="CK8" s="244">
        <f t="shared" si="3"/>
        <v>1.4946651346534465</v>
      </c>
    </row>
    <row r="9" spans="2:89" s="231" customFormat="1" ht="13.2">
      <c r="C9" s="231" t="s">
        <v>92</v>
      </c>
      <c r="E9" s="232">
        <f t="shared" ref="E9:P9" si="5">SUM(E7:E8)</f>
        <v>90328684</v>
      </c>
      <c r="F9" s="232">
        <f t="shared" si="5"/>
        <v>109061131</v>
      </c>
      <c r="G9" s="232">
        <f t="shared" si="5"/>
        <v>127205674</v>
      </c>
      <c r="H9" s="232">
        <f t="shared" si="5"/>
        <v>127829323</v>
      </c>
      <c r="I9" s="232">
        <f t="shared" si="5"/>
        <v>217474540</v>
      </c>
      <c r="J9" s="232">
        <f t="shared" si="5"/>
        <v>226379753</v>
      </c>
      <c r="K9" s="232">
        <f t="shared" si="5"/>
        <v>221219156</v>
      </c>
      <c r="L9" s="232">
        <f t="shared" si="5"/>
        <v>211380067</v>
      </c>
      <c r="M9" s="232">
        <f t="shared" si="5"/>
        <v>205922555</v>
      </c>
      <c r="N9" s="232">
        <f t="shared" si="5"/>
        <v>260515037</v>
      </c>
      <c r="O9" s="232">
        <f t="shared" si="5"/>
        <v>308502656</v>
      </c>
      <c r="P9" s="232">
        <f t="shared" si="5"/>
        <v>408358927</v>
      </c>
      <c r="Q9" s="232">
        <f>SUM(E9:P9)</f>
        <v>2514177503</v>
      </c>
      <c r="R9" s="233" t="e">
        <f>Q9/Q14</f>
        <v>#REF!</v>
      </c>
      <c r="S9" s="233"/>
      <c r="T9" s="232">
        <f t="shared" ref="T9:AE9" si="6">SUM(T7:T8)</f>
        <v>426424726</v>
      </c>
      <c r="U9" s="232">
        <f t="shared" si="6"/>
        <v>347497986</v>
      </c>
      <c r="V9" s="232">
        <f t="shared" si="6"/>
        <v>353661744</v>
      </c>
      <c r="W9" s="232">
        <f t="shared" si="6"/>
        <v>363638036</v>
      </c>
      <c r="X9" s="232">
        <f t="shared" si="6"/>
        <v>487912650</v>
      </c>
      <c r="Y9" s="232">
        <f t="shared" si="6"/>
        <v>462818582</v>
      </c>
      <c r="Z9" s="232">
        <f t="shared" si="6"/>
        <v>514999358</v>
      </c>
      <c r="AA9" s="232">
        <f t="shared" si="6"/>
        <v>508903695</v>
      </c>
      <c r="AB9" s="232">
        <f t="shared" si="6"/>
        <v>471847508</v>
      </c>
      <c r="AC9" s="232">
        <f t="shared" si="6"/>
        <v>551823183</v>
      </c>
      <c r="AD9" s="232">
        <f t="shared" si="6"/>
        <v>620617348</v>
      </c>
      <c r="AE9" s="232">
        <f t="shared" si="6"/>
        <v>740699520</v>
      </c>
      <c r="AF9" s="232">
        <f>SUM(T9:AE9)</f>
        <v>5850844336</v>
      </c>
      <c r="AG9" s="247" t="e">
        <f>AF9/$AF$14</f>
        <v>#REF!</v>
      </c>
      <c r="AI9" s="244">
        <f>AF9/Q9</f>
        <v>2.3271405177313769</v>
      </c>
      <c r="AJ9" s="232">
        <f t="shared" ref="AJ9:AU9" si="7">SUM(AJ7:AJ8)</f>
        <v>747476787</v>
      </c>
      <c r="AK9" s="232">
        <f t="shared" si="7"/>
        <v>633829590</v>
      </c>
      <c r="AL9" s="232">
        <f t="shared" si="7"/>
        <v>774763080</v>
      </c>
      <c r="AM9" s="232">
        <f t="shared" si="7"/>
        <v>825400855</v>
      </c>
      <c r="AN9" s="232">
        <f t="shared" si="7"/>
        <v>975131974</v>
      </c>
      <c r="AO9" s="232">
        <f t="shared" si="7"/>
        <v>988416606</v>
      </c>
      <c r="AP9" s="232">
        <f t="shared" si="7"/>
        <v>1056730406</v>
      </c>
      <c r="AQ9" s="232">
        <f t="shared" si="7"/>
        <v>996054452</v>
      </c>
      <c r="AR9" s="232">
        <f t="shared" si="7"/>
        <v>1006429189</v>
      </c>
      <c r="AS9" s="232">
        <f t="shared" si="7"/>
        <v>1027879481</v>
      </c>
      <c r="AT9" s="232">
        <f t="shared" si="7"/>
        <v>911225766</v>
      </c>
      <c r="AU9" s="232">
        <f t="shared" si="7"/>
        <v>875492724</v>
      </c>
      <c r="AV9" s="232">
        <f>SUM(AJ9:AU9)</f>
        <v>10818830910</v>
      </c>
      <c r="AW9" s="247">
        <f>AV9/$AV$14</f>
        <v>0.91588171437301524</v>
      </c>
      <c r="AY9" s="244">
        <f>AV9/AF9</f>
        <v>1.8491059219320169</v>
      </c>
      <c r="AZ9" s="244"/>
      <c r="BA9" s="247" t="e">
        <f>SUM(AC9:AE9,AJ9:AR9)/SUM($AC$14:$AE$14,$AJ$14:$AR$14)</f>
        <v>#REF!</v>
      </c>
      <c r="BB9" s="248">
        <v>0.39750000000000002</v>
      </c>
      <c r="BC9" s="248"/>
      <c r="BD9" s="235">
        <f t="shared" ref="BD9:BO9" si="8">BD14*$BB$9</f>
        <v>1336596751.1701777</v>
      </c>
      <c r="BE9" s="235">
        <f t="shared" si="8"/>
        <v>1151214228.7306423</v>
      </c>
      <c r="BF9" s="235">
        <f t="shared" si="8"/>
        <v>1403079387.130933</v>
      </c>
      <c r="BG9" s="235">
        <f t="shared" si="8"/>
        <v>1524031853.3407497</v>
      </c>
      <c r="BH9" s="235">
        <f t="shared" si="8"/>
        <v>1779036653.9523463</v>
      </c>
      <c r="BI9" s="235">
        <f t="shared" si="8"/>
        <v>1806084023.5712771</v>
      </c>
      <c r="BJ9" s="235">
        <f t="shared" si="8"/>
        <v>1922792293.3716676</v>
      </c>
      <c r="BK9" s="235">
        <f t="shared" si="8"/>
        <v>1856861943.7639599</v>
      </c>
      <c r="BL9" s="235">
        <f t="shared" si="8"/>
        <v>1836035691.3708475</v>
      </c>
      <c r="BM9" s="235">
        <f t="shared" si="8"/>
        <v>1886807653.6784863</v>
      </c>
      <c r="BN9" s="235">
        <f t="shared" si="8"/>
        <v>1719540227.9365773</v>
      </c>
      <c r="BO9" s="235">
        <f t="shared" si="8"/>
        <v>1652919291.982337</v>
      </c>
      <c r="BP9" s="232">
        <f>SUM(BD9:BO9)</f>
        <v>19875000000.000004</v>
      </c>
      <c r="BQ9" s="247">
        <f>BP9/$BP$14</f>
        <v>0.39750000000000008</v>
      </c>
      <c r="BS9" s="244">
        <f>BP9/AV9</f>
        <v>1.8370746493162451</v>
      </c>
      <c r="BV9" s="232">
        <f t="shared" ref="BV9:CG9" si="9">SUM(BV7:BV8)</f>
        <v>1147271340</v>
      </c>
      <c r="BW9" s="232">
        <f t="shared" si="9"/>
        <v>1266919294</v>
      </c>
      <c r="BX9" s="232">
        <f t="shared" si="9"/>
        <v>1702385218</v>
      </c>
      <c r="BY9" s="232">
        <f t="shared" si="9"/>
        <v>62504407</v>
      </c>
      <c r="BZ9" s="232">
        <f t="shared" si="9"/>
        <v>0</v>
      </c>
      <c r="CA9" s="232">
        <f t="shared" si="9"/>
        <v>0</v>
      </c>
      <c r="CB9" s="232">
        <f t="shared" si="9"/>
        <v>0</v>
      </c>
      <c r="CC9" s="232">
        <f t="shared" si="9"/>
        <v>0</v>
      </c>
      <c r="CD9" s="232">
        <f t="shared" si="9"/>
        <v>0</v>
      </c>
      <c r="CE9" s="232">
        <f t="shared" si="9"/>
        <v>0</v>
      </c>
      <c r="CF9" s="232">
        <f t="shared" si="9"/>
        <v>0</v>
      </c>
      <c r="CG9" s="232">
        <f t="shared" si="9"/>
        <v>0</v>
      </c>
      <c r="CH9" s="232">
        <f>SUM(BV9:CG9)</f>
        <v>4179080259</v>
      </c>
      <c r="CI9" s="247"/>
      <c r="CK9" s="244">
        <f t="shared" si="3"/>
        <v>0.3862783598121694</v>
      </c>
    </row>
    <row r="10" spans="2:89" s="231" customFormat="1">
      <c r="C10" s="223" t="s">
        <v>93</v>
      </c>
      <c r="T10" s="232"/>
      <c r="U10" s="232"/>
      <c r="V10" s="232"/>
      <c r="W10" s="232"/>
      <c r="X10" s="232"/>
      <c r="Y10" s="232"/>
      <c r="Z10" s="232"/>
      <c r="AA10" s="232"/>
      <c r="AB10" s="232"/>
      <c r="AC10" s="232"/>
      <c r="AD10" s="249" t="e">
        <f>#REF!/#REF!</f>
        <v>#REF!</v>
      </c>
      <c r="AE10" s="249" t="e">
        <f>#REF!/#REF!</f>
        <v>#REF!</v>
      </c>
      <c r="AF10" s="232"/>
      <c r="AG10" s="247"/>
      <c r="AI10" s="238"/>
      <c r="AJ10" s="232"/>
      <c r="AK10" s="232"/>
      <c r="AL10" s="232"/>
      <c r="AM10" s="232"/>
      <c r="AN10" s="232"/>
      <c r="AO10" s="232"/>
      <c r="AP10" s="232"/>
      <c r="AQ10" s="232"/>
      <c r="AR10" s="232"/>
      <c r="AS10" s="251"/>
      <c r="AT10" s="251"/>
      <c r="AU10" s="251"/>
      <c r="AV10" s="232"/>
      <c r="AW10" s="247"/>
      <c r="AY10" s="238"/>
      <c r="AZ10" s="238"/>
      <c r="BA10" s="247"/>
      <c r="BB10" s="248"/>
      <c r="BC10" s="248"/>
      <c r="BD10" s="235"/>
      <c r="BE10" s="235"/>
      <c r="BF10" s="235"/>
      <c r="BG10" s="235"/>
      <c r="BH10" s="235"/>
      <c r="BI10" s="235"/>
      <c r="BJ10" s="235"/>
      <c r="BK10" s="235"/>
      <c r="BL10" s="235"/>
      <c r="BM10" s="235"/>
      <c r="BN10" s="235"/>
      <c r="BO10" s="235"/>
      <c r="BP10" s="232"/>
      <c r="BQ10" s="247"/>
      <c r="BS10" s="244"/>
      <c r="BV10" s="232"/>
      <c r="BW10" s="232"/>
      <c r="BX10" s="232"/>
      <c r="BY10" s="232"/>
      <c r="BZ10" s="232"/>
      <c r="CA10" s="232"/>
      <c r="CB10" s="232"/>
      <c r="CC10" s="232"/>
      <c r="CD10" s="232"/>
      <c r="CE10" s="251"/>
      <c r="CF10" s="251"/>
      <c r="CG10" s="251"/>
      <c r="CH10" s="232"/>
      <c r="CI10" s="247"/>
      <c r="CK10" s="238"/>
    </row>
    <row r="11" spans="2:89" s="240" customFormat="1" ht="13.2">
      <c r="D11" s="240" t="s">
        <v>90</v>
      </c>
      <c r="T11" s="241"/>
      <c r="U11" s="241"/>
      <c r="V11" s="241"/>
      <c r="W11" s="241">
        <v>6001897</v>
      </c>
      <c r="X11" s="241">
        <v>17390439</v>
      </c>
      <c r="Y11" s="241">
        <v>32204454</v>
      </c>
      <c r="Z11" s="241">
        <v>35341911</v>
      </c>
      <c r="AA11" s="241">
        <v>32726446</v>
      </c>
      <c r="AB11" s="241">
        <v>33449204</v>
      </c>
      <c r="AC11" s="241">
        <v>31398331</v>
      </c>
      <c r="AD11" s="241">
        <v>28245406</v>
      </c>
      <c r="AE11" s="241">
        <v>35961352</v>
      </c>
      <c r="AF11" s="241">
        <f>SUM(T11:AE11)</f>
        <v>252719440</v>
      </c>
      <c r="AG11" s="243"/>
      <c r="AH11" s="244">
        <f>AF11/AF13</f>
        <v>0.86082133103090142</v>
      </c>
      <c r="AI11" s="244" t="e">
        <f>AF11/Q11</f>
        <v>#DIV/0!</v>
      </c>
      <c r="AJ11" s="241">
        <v>42994207</v>
      </c>
      <c r="AK11" s="241">
        <v>44833993</v>
      </c>
      <c r="AL11" s="241">
        <v>55320433</v>
      </c>
      <c r="AM11" s="241">
        <v>74901575</v>
      </c>
      <c r="AN11" s="241">
        <v>76189641</v>
      </c>
      <c r="AO11" s="241">
        <v>73174184</v>
      </c>
      <c r="AP11" s="241">
        <v>75219334</v>
      </c>
      <c r="AQ11" s="241">
        <v>88527704</v>
      </c>
      <c r="AR11" s="241">
        <v>75943317</v>
      </c>
      <c r="AS11" s="241">
        <v>84642953</v>
      </c>
      <c r="AT11" s="241">
        <v>89004870</v>
      </c>
      <c r="AU11" s="241">
        <v>80633434</v>
      </c>
      <c r="AV11" s="241">
        <f>SUM(AJ11:AU11)</f>
        <v>861385645</v>
      </c>
      <c r="AW11" s="243"/>
      <c r="AX11" s="244">
        <f>AV11/AV13</f>
        <v>0.86689454920482123</v>
      </c>
      <c r="AY11" s="244">
        <f>AV11/AF11</f>
        <v>3.4084661037552157</v>
      </c>
      <c r="AZ11" s="244"/>
      <c r="BA11" s="243"/>
      <c r="BB11" s="245"/>
      <c r="BC11" s="245">
        <f>AX11</f>
        <v>0.86689454920482123</v>
      </c>
      <c r="BD11" s="246">
        <f t="shared" ref="BD11:BO11" si="10">BD13-BD12</f>
        <v>72873486.671339601</v>
      </c>
      <c r="BE11" s="246">
        <f t="shared" si="10"/>
        <v>62766122.003372706</v>
      </c>
      <c r="BF11" s="246">
        <f t="shared" si="10"/>
        <v>76498230.994053259</v>
      </c>
      <c r="BG11" s="246">
        <f t="shared" si="10"/>
        <v>83092761.413560852</v>
      </c>
      <c r="BH11" s="246">
        <f t="shared" si="10"/>
        <v>96996048.940054879</v>
      </c>
      <c r="BI11" s="246">
        <f t="shared" si="10"/>
        <v>98470716.694330305</v>
      </c>
      <c r="BJ11" s="246">
        <f t="shared" si="10"/>
        <v>104833846.43880102</v>
      </c>
      <c r="BK11" s="246">
        <f t="shared" si="10"/>
        <v>101239213.69024187</v>
      </c>
      <c r="BL11" s="246">
        <f t="shared" si="10"/>
        <v>100103731.63489892</v>
      </c>
      <c r="BM11" s="246">
        <f t="shared" si="10"/>
        <v>102871903.79696968</v>
      </c>
      <c r="BN11" s="246">
        <f t="shared" si="10"/>
        <v>93752204.448844939</v>
      </c>
      <c r="BO11" s="246">
        <f t="shared" si="10"/>
        <v>90119919.77955851</v>
      </c>
      <c r="BP11" s="241">
        <f>SUM(BD11:BO11)</f>
        <v>1083618186.5060265</v>
      </c>
      <c r="BQ11" s="243"/>
      <c r="BR11" s="244">
        <f>BP11/BP13</f>
        <v>0.86689454920482123</v>
      </c>
      <c r="BS11" s="244">
        <f>BP11/AV11</f>
        <v>1.2579942477518609</v>
      </c>
      <c r="BV11" s="241">
        <f>'2018 VN YouTube View'!R9</f>
        <v>100691266</v>
      </c>
      <c r="BW11" s="241">
        <f>'2018 VN YouTube View'!S9</f>
        <v>87725110</v>
      </c>
      <c r="BX11" s="241">
        <f>'2018 VN YouTube View'!T9</f>
        <v>153626660</v>
      </c>
      <c r="BY11" s="241">
        <f>'2018 VN YouTube View'!U9</f>
        <v>5864578</v>
      </c>
      <c r="BZ11" s="241">
        <f>'2018 VN YouTube View'!V9</f>
        <v>0</v>
      </c>
      <c r="CA11" s="241">
        <f>'2018 VN YouTube View'!W9</f>
        <v>0</v>
      </c>
      <c r="CB11" s="241">
        <f>'2018 VN YouTube View'!X9</f>
        <v>0</v>
      </c>
      <c r="CC11" s="241">
        <f>'2018 VN YouTube View'!Y9</f>
        <v>0</v>
      </c>
      <c r="CD11" s="241">
        <f>'2018 VN YouTube View'!Z9</f>
        <v>0</v>
      </c>
      <c r="CE11" s="241">
        <f>'2018 VN YouTube View'!AA9</f>
        <v>0</v>
      </c>
      <c r="CF11" s="241">
        <f>'2018 VN YouTube View'!AB9</f>
        <v>0</v>
      </c>
      <c r="CG11" s="241">
        <f>'2018 VN YouTube View'!AC9</f>
        <v>0</v>
      </c>
      <c r="CH11" s="241">
        <f>SUM(BV11:CG11)</f>
        <v>347907614</v>
      </c>
      <c r="CI11" s="243"/>
      <c r="CJ11" s="244">
        <f>CH11/CH13</f>
        <v>0.86289276123348502</v>
      </c>
      <c r="CK11" s="244">
        <f t="shared" ref="CK11:CK13" si="11">CH11/AV11</f>
        <v>0.4038929787366029</v>
      </c>
    </row>
    <row r="12" spans="2:89" s="240" customFormat="1" ht="13.2">
      <c r="D12" s="240" t="s">
        <v>91</v>
      </c>
      <c r="T12" s="241"/>
      <c r="U12" s="241"/>
      <c r="V12" s="241"/>
      <c r="W12" s="241">
        <v>239102</v>
      </c>
      <c r="X12" s="241">
        <v>942731</v>
      </c>
      <c r="Y12" s="241">
        <v>1313396</v>
      </c>
      <c r="Z12" s="241">
        <v>1087556</v>
      </c>
      <c r="AA12" s="241">
        <v>834007</v>
      </c>
      <c r="AB12" s="241">
        <v>1999093</v>
      </c>
      <c r="AC12" s="241">
        <v>4433434</v>
      </c>
      <c r="AD12" s="241">
        <v>24991770</v>
      </c>
      <c r="AE12" s="241">
        <v>5018906</v>
      </c>
      <c r="AF12" s="241">
        <f>SUM(T12:AE12)</f>
        <v>40859995</v>
      </c>
      <c r="AG12" s="243"/>
      <c r="AH12" s="244">
        <f>AF12/AF13</f>
        <v>0.13917866896909861</v>
      </c>
      <c r="AI12" s="244" t="e">
        <f>AF12/Q12</f>
        <v>#DIV/0!</v>
      </c>
      <c r="AJ12" s="241">
        <v>3919811</v>
      </c>
      <c r="AK12" s="241">
        <v>5547266</v>
      </c>
      <c r="AL12" s="241">
        <v>3820477</v>
      </c>
      <c r="AM12" s="241">
        <v>5488258</v>
      </c>
      <c r="AN12" s="241">
        <v>6028224</v>
      </c>
      <c r="AO12" s="241">
        <v>11834340</v>
      </c>
      <c r="AP12" s="241">
        <v>10839599</v>
      </c>
      <c r="AQ12" s="241">
        <v>19022243</v>
      </c>
      <c r="AR12" s="241">
        <v>8854051</v>
      </c>
      <c r="AS12" s="241">
        <v>8879851</v>
      </c>
      <c r="AT12" s="241">
        <v>21758191</v>
      </c>
      <c r="AU12" s="241">
        <v>26267287</v>
      </c>
      <c r="AV12" s="241">
        <f>SUM(AJ12:AU12)</f>
        <v>132259598</v>
      </c>
      <c r="AW12" s="243"/>
      <c r="AX12" s="244">
        <f>AV12/AV13</f>
        <v>0.13310545079517883</v>
      </c>
      <c r="AY12" s="244">
        <f>AV12/AF12</f>
        <v>3.2368970676574973</v>
      </c>
      <c r="AZ12" s="244"/>
      <c r="BA12" s="243"/>
      <c r="BB12" s="245"/>
      <c r="BC12" s="245">
        <f>AX12</f>
        <v>0.13310545079517883</v>
      </c>
      <c r="BD12" s="246">
        <f>BD13*$BC$12</f>
        <v>11189202.08150176</v>
      </c>
      <c r="BE12" s="246">
        <f t="shared" ref="BE12:BO12" si="12">BE13*$BC$12</f>
        <v>9637288.6086173747</v>
      </c>
      <c r="BF12" s="246">
        <f t="shared" si="12"/>
        <v>11745755.617955098</v>
      </c>
      <c r="BG12" s="246">
        <f t="shared" si="12"/>
        <v>12758298.544976879</v>
      </c>
      <c r="BH12" s="246">
        <f t="shared" si="12"/>
        <v>14893048.792797083</v>
      </c>
      <c r="BI12" s="246">
        <f t="shared" si="12"/>
        <v>15119473.467385234</v>
      </c>
      <c r="BJ12" s="246">
        <f t="shared" si="12"/>
        <v>16096486.477656074</v>
      </c>
      <c r="BK12" s="246">
        <f t="shared" si="12"/>
        <v>15544556.357805902</v>
      </c>
      <c r="BL12" s="246">
        <f t="shared" si="12"/>
        <v>15370211.218613487</v>
      </c>
      <c r="BM12" s="246">
        <f t="shared" si="12"/>
        <v>15795244.233123811</v>
      </c>
      <c r="BN12" s="246">
        <f t="shared" si="12"/>
        <v>14394979.698109601</v>
      </c>
      <c r="BO12" s="246">
        <f t="shared" si="12"/>
        <v>13837268.395431245</v>
      </c>
      <c r="BP12" s="241">
        <f>SUM(BD12:BO12)</f>
        <v>166381813.49397358</v>
      </c>
      <c r="BQ12" s="243"/>
      <c r="BR12" s="244">
        <f>BP12/BP13</f>
        <v>0.13310545079517885</v>
      </c>
      <c r="BS12" s="244">
        <f>BP12/AV12</f>
        <v>1.2579942477518613</v>
      </c>
      <c r="BV12" s="241">
        <f>'2018 VN YouTube View'!R10</f>
        <v>25297833</v>
      </c>
      <c r="BW12" s="241">
        <f>'2018 VN YouTube View'!S10</f>
        <v>12978272</v>
      </c>
      <c r="BX12" s="241">
        <f>'2018 VN YouTube View'!T10</f>
        <v>16189775</v>
      </c>
      <c r="BY12" s="241">
        <f>'2018 VN YouTube View'!U10</f>
        <v>814051</v>
      </c>
      <c r="BZ12" s="241">
        <f>'2018 VN YouTube View'!V10</f>
        <v>0</v>
      </c>
      <c r="CA12" s="241">
        <f>'2018 VN YouTube View'!W10</f>
        <v>0</v>
      </c>
      <c r="CB12" s="241">
        <f>'2018 VN YouTube View'!X10</f>
        <v>0</v>
      </c>
      <c r="CC12" s="241">
        <f>'2018 VN YouTube View'!Y10</f>
        <v>0</v>
      </c>
      <c r="CD12" s="241">
        <f>'2018 VN YouTube View'!Z10</f>
        <v>0</v>
      </c>
      <c r="CE12" s="241">
        <f>'2018 VN YouTube View'!AA10</f>
        <v>0</v>
      </c>
      <c r="CF12" s="241">
        <f>'2018 VN YouTube View'!AB10</f>
        <v>0</v>
      </c>
      <c r="CG12" s="241">
        <f>'2018 VN YouTube View'!AC10</f>
        <v>0</v>
      </c>
      <c r="CH12" s="241">
        <f>SUM(BV12:CG12)</f>
        <v>55279931</v>
      </c>
      <c r="CI12" s="243"/>
      <c r="CJ12" s="244">
        <f>CH12/CH13</f>
        <v>0.13710723876651498</v>
      </c>
      <c r="CK12" s="244">
        <f t="shared" si="11"/>
        <v>0.41796536384452038</v>
      </c>
    </row>
    <row r="13" spans="2:89" s="231" customFormat="1" ht="13.2">
      <c r="C13" s="231" t="s">
        <v>94</v>
      </c>
      <c r="T13" s="232">
        <f t="shared" ref="T13:AE13" si="13">SUM(T11:T12)</f>
        <v>0</v>
      </c>
      <c r="U13" s="232">
        <f t="shared" si="13"/>
        <v>0</v>
      </c>
      <c r="V13" s="232">
        <f t="shared" si="13"/>
        <v>0</v>
      </c>
      <c r="W13" s="232">
        <f t="shared" si="13"/>
        <v>6240999</v>
      </c>
      <c r="X13" s="232">
        <f t="shared" si="13"/>
        <v>18333170</v>
      </c>
      <c r="Y13" s="232">
        <f t="shared" si="13"/>
        <v>33517850</v>
      </c>
      <c r="Z13" s="232">
        <f t="shared" si="13"/>
        <v>36429467</v>
      </c>
      <c r="AA13" s="232">
        <f t="shared" si="13"/>
        <v>33560453</v>
      </c>
      <c r="AB13" s="232">
        <f t="shared" si="13"/>
        <v>35448297</v>
      </c>
      <c r="AC13" s="232">
        <f t="shared" si="13"/>
        <v>35831765</v>
      </c>
      <c r="AD13" s="232">
        <f t="shared" si="13"/>
        <v>53237176</v>
      </c>
      <c r="AE13" s="232">
        <f t="shared" si="13"/>
        <v>40980258</v>
      </c>
      <c r="AF13" s="232">
        <f>SUM(T13:AE13)</f>
        <v>293579435</v>
      </c>
      <c r="AG13" s="247" t="e">
        <f>AF13/$AF$14</f>
        <v>#REF!</v>
      </c>
      <c r="AI13" s="244" t="e">
        <f>AF13/Q13</f>
        <v>#DIV/0!</v>
      </c>
      <c r="AJ13" s="232">
        <f t="shared" ref="AJ13:AU13" si="14">SUM(AJ11:AJ12)</f>
        <v>46914018</v>
      </c>
      <c r="AK13" s="232">
        <f t="shared" si="14"/>
        <v>50381259</v>
      </c>
      <c r="AL13" s="232">
        <f t="shared" si="14"/>
        <v>59140910</v>
      </c>
      <c r="AM13" s="232">
        <f t="shared" si="14"/>
        <v>80389833</v>
      </c>
      <c r="AN13" s="232">
        <f t="shared" si="14"/>
        <v>82217865</v>
      </c>
      <c r="AO13" s="232">
        <f t="shared" si="14"/>
        <v>85008524</v>
      </c>
      <c r="AP13" s="232">
        <f t="shared" si="14"/>
        <v>86058933</v>
      </c>
      <c r="AQ13" s="232">
        <f t="shared" si="14"/>
        <v>107549947</v>
      </c>
      <c r="AR13" s="232">
        <f t="shared" si="14"/>
        <v>84797368</v>
      </c>
      <c r="AS13" s="232">
        <f t="shared" si="14"/>
        <v>93522804</v>
      </c>
      <c r="AT13" s="232">
        <f t="shared" si="14"/>
        <v>110763061</v>
      </c>
      <c r="AU13" s="232">
        <f t="shared" si="14"/>
        <v>106900721</v>
      </c>
      <c r="AV13" s="232">
        <f>SUM(AJ13:AU13)</f>
        <v>993645243</v>
      </c>
      <c r="AW13" s="247">
        <f>AV13/$AV$14</f>
        <v>8.4118285626984743E-2</v>
      </c>
      <c r="AX13" s="247"/>
      <c r="AY13" s="244">
        <f>AV13/AF13</f>
        <v>3.3845873536748239</v>
      </c>
      <c r="AZ13" s="244"/>
      <c r="BA13" s="247" t="e">
        <f>SUM(AC13:AE13,AJ13:AR13)/SUM($AC$14:$AE$14,$AJ$14:$AR$14)</f>
        <v>#REF!</v>
      </c>
      <c r="BB13" s="248">
        <v>2.5000000000000001E-2</v>
      </c>
      <c r="BC13" s="248"/>
      <c r="BD13" s="235">
        <f>BD14*$BB$13</f>
        <v>84062688.752841368</v>
      </c>
      <c r="BE13" s="235">
        <f t="shared" ref="BE13:BO13" si="15">BE14*$BB$13</f>
        <v>72403410.611990079</v>
      </c>
      <c r="BF13" s="235">
        <f t="shared" si="15"/>
        <v>88243986.612008363</v>
      </c>
      <c r="BG13" s="235">
        <f t="shared" si="15"/>
        <v>95851059.958537728</v>
      </c>
      <c r="BH13" s="235">
        <f t="shared" si="15"/>
        <v>111889097.73285197</v>
      </c>
      <c r="BI13" s="235">
        <f t="shared" si="15"/>
        <v>113590190.16171554</v>
      </c>
      <c r="BJ13" s="235">
        <f t="shared" si="15"/>
        <v>120930332.91645709</v>
      </c>
      <c r="BK13" s="235">
        <f t="shared" si="15"/>
        <v>116783770.04804778</v>
      </c>
      <c r="BL13" s="235">
        <f t="shared" si="15"/>
        <v>115473942.85351241</v>
      </c>
      <c r="BM13" s="235">
        <f t="shared" si="15"/>
        <v>118667148.03009349</v>
      </c>
      <c r="BN13" s="235">
        <f t="shared" si="15"/>
        <v>108147184.14695454</v>
      </c>
      <c r="BO13" s="235">
        <f t="shared" si="15"/>
        <v>103957188.17498976</v>
      </c>
      <c r="BP13" s="232">
        <f>SUM(BD13:BO13)</f>
        <v>1250000000</v>
      </c>
      <c r="BQ13" s="247">
        <f>BP13/$BP$14</f>
        <v>2.5000000000000001E-2</v>
      </c>
      <c r="BR13" s="247"/>
      <c r="BS13" s="244">
        <f>BP13/AV13</f>
        <v>1.2579942477518609</v>
      </c>
      <c r="BT13" s="249">
        <f>(BP9+BP13)/(AV9+AV13)</f>
        <v>1.7883633986964633</v>
      </c>
      <c r="BV13" s="232">
        <f t="shared" ref="BV13:CG13" si="16">SUM(BV11:BV12)</f>
        <v>125989099</v>
      </c>
      <c r="BW13" s="232">
        <f t="shared" si="16"/>
        <v>100703382</v>
      </c>
      <c r="BX13" s="232">
        <f t="shared" si="16"/>
        <v>169816435</v>
      </c>
      <c r="BY13" s="232">
        <f t="shared" si="16"/>
        <v>6678629</v>
      </c>
      <c r="BZ13" s="232">
        <f t="shared" si="16"/>
        <v>0</v>
      </c>
      <c r="CA13" s="232">
        <f t="shared" si="16"/>
        <v>0</v>
      </c>
      <c r="CB13" s="232">
        <f t="shared" si="16"/>
        <v>0</v>
      </c>
      <c r="CC13" s="232">
        <f t="shared" si="16"/>
        <v>0</v>
      </c>
      <c r="CD13" s="232">
        <f t="shared" si="16"/>
        <v>0</v>
      </c>
      <c r="CE13" s="232">
        <f t="shared" si="16"/>
        <v>0</v>
      </c>
      <c r="CF13" s="232">
        <f t="shared" si="16"/>
        <v>0</v>
      </c>
      <c r="CG13" s="232">
        <f t="shared" si="16"/>
        <v>0</v>
      </c>
      <c r="CH13" s="232">
        <f>SUM(BV13:CG13)</f>
        <v>403187545</v>
      </c>
      <c r="CI13" s="247"/>
      <c r="CJ13" s="247"/>
      <c r="CK13" s="244">
        <f t="shared" si="11"/>
        <v>0.40576608990015567</v>
      </c>
    </row>
    <row r="14" spans="2:89">
      <c r="B14" s="231" t="s">
        <v>95</v>
      </c>
      <c r="C14" s="231"/>
      <c r="D14" s="231"/>
      <c r="E14" s="232" t="e">
        <f>SUM(#REF!+E9+#REF!+E13)</f>
        <v>#REF!</v>
      </c>
      <c r="F14" s="232" t="e">
        <f>SUM(#REF!+F9+#REF!+F13)</f>
        <v>#REF!</v>
      </c>
      <c r="G14" s="232" t="e">
        <f>SUM(#REF!+G9+#REF!+G13)</f>
        <v>#REF!</v>
      </c>
      <c r="H14" s="232" t="e">
        <f>SUM(#REF!+H9+#REF!+H13)</f>
        <v>#REF!</v>
      </c>
      <c r="I14" s="232" t="e">
        <f>SUM(#REF!+I9+#REF!+I13)</f>
        <v>#REF!</v>
      </c>
      <c r="J14" s="232" t="e">
        <f>SUM(#REF!+J9+#REF!+J13)</f>
        <v>#REF!</v>
      </c>
      <c r="K14" s="232" t="e">
        <f>SUM(#REF!+K9+#REF!+K13)</f>
        <v>#REF!</v>
      </c>
      <c r="L14" s="232" t="e">
        <f>SUM(#REF!+L9+#REF!+L13)</f>
        <v>#REF!</v>
      </c>
      <c r="M14" s="232" t="e">
        <f>SUM(#REF!+M9+#REF!+M13)</f>
        <v>#REF!</v>
      </c>
      <c r="N14" s="232" t="e">
        <f>SUM(#REF!+N9+#REF!+N13)</f>
        <v>#REF!</v>
      </c>
      <c r="O14" s="232" t="e">
        <f>SUM(#REF!+O9+#REF!+O13)</f>
        <v>#REF!</v>
      </c>
      <c r="P14" s="232" t="e">
        <f>SUM(#REF!+P9+#REF!+P13)</f>
        <v>#REF!</v>
      </c>
      <c r="Q14" s="232" t="e">
        <f>SUM(#REF!+Q9+#REF!+Q13)</f>
        <v>#REF!</v>
      </c>
      <c r="R14" s="231"/>
      <c r="S14" s="231"/>
      <c r="T14" s="232" t="e">
        <f>SUM(#REF!+T9+#REF!+T13)</f>
        <v>#REF!</v>
      </c>
      <c r="U14" s="232" t="e">
        <f>SUM(#REF!+U9+#REF!+U13)</f>
        <v>#REF!</v>
      </c>
      <c r="V14" s="232" t="e">
        <f>SUM(#REF!+V9+#REF!+V13)</f>
        <v>#REF!</v>
      </c>
      <c r="W14" s="232" t="e">
        <f>SUM(#REF!+W9+#REF!+W13)</f>
        <v>#REF!</v>
      </c>
      <c r="X14" s="232" t="e">
        <f>SUM(#REF!+X9+#REF!+X13)</f>
        <v>#REF!</v>
      </c>
      <c r="Y14" s="232" t="e">
        <f>SUM(#REF!+Y9+#REF!+Y13)</f>
        <v>#REF!</v>
      </c>
      <c r="Z14" s="232" t="e">
        <f>SUM(#REF!+Z9+#REF!+Z13)</f>
        <v>#REF!</v>
      </c>
      <c r="AA14" s="232" t="e">
        <f>SUM(#REF!+AA9+#REF!+AA13)</f>
        <v>#REF!</v>
      </c>
      <c r="AB14" s="232" t="e">
        <f>SUM(#REF!+AB9+#REF!+AB13)</f>
        <v>#REF!</v>
      </c>
      <c r="AC14" s="232" t="e">
        <f>SUM(#REF!+AC9+#REF!+AC13)</f>
        <v>#REF!</v>
      </c>
      <c r="AD14" s="232" t="e">
        <f>SUM(#REF!+AD9+#REF!+AD13)</f>
        <v>#REF!</v>
      </c>
      <c r="AE14" s="232" t="e">
        <f>SUM(#REF!+AE9+#REF!+AE13)</f>
        <v>#REF!</v>
      </c>
      <c r="AF14" s="232" t="e">
        <f>SUM(#REF!+AF9+#REF!+AF13)</f>
        <v>#REF!</v>
      </c>
      <c r="AG14" s="231"/>
      <c r="AH14" s="231"/>
      <c r="AI14" s="244" t="e">
        <f>AF14/Q14</f>
        <v>#REF!</v>
      </c>
      <c r="AJ14" s="232">
        <f t="shared" ref="AJ14:AV14" si="17">SUM(AJ9+AJ13)</f>
        <v>794390805</v>
      </c>
      <c r="AK14" s="232">
        <f t="shared" si="17"/>
        <v>684210849</v>
      </c>
      <c r="AL14" s="232">
        <f t="shared" si="17"/>
        <v>833903990</v>
      </c>
      <c r="AM14" s="232">
        <f t="shared" si="17"/>
        <v>905790688</v>
      </c>
      <c r="AN14" s="232">
        <f t="shared" si="17"/>
        <v>1057349839</v>
      </c>
      <c r="AO14" s="232">
        <f t="shared" si="17"/>
        <v>1073425130</v>
      </c>
      <c r="AP14" s="232">
        <f t="shared" si="17"/>
        <v>1142789339</v>
      </c>
      <c r="AQ14" s="232">
        <f t="shared" si="17"/>
        <v>1103604399</v>
      </c>
      <c r="AR14" s="232">
        <f t="shared" si="17"/>
        <v>1091226557</v>
      </c>
      <c r="AS14" s="232">
        <f t="shared" si="17"/>
        <v>1121402285</v>
      </c>
      <c r="AT14" s="232">
        <f t="shared" si="17"/>
        <v>1021988827</v>
      </c>
      <c r="AU14" s="232">
        <f t="shared" si="17"/>
        <v>982393445</v>
      </c>
      <c r="AV14" s="232">
        <f t="shared" si="17"/>
        <v>11812476153</v>
      </c>
      <c r="AW14" s="231"/>
      <c r="AX14" s="231"/>
      <c r="AY14" s="231"/>
      <c r="AZ14" s="231"/>
      <c r="BA14" s="252" t="e">
        <f>SUM(BA6:BA13)</f>
        <v>#REF!</v>
      </c>
      <c r="BB14" s="252">
        <f>SUM(BB6:BB13)</f>
        <v>0.42250000000000004</v>
      </c>
      <c r="BC14" s="252"/>
      <c r="BD14" s="232">
        <f t="shared" ref="BD14:BO14" si="18">$BP$14*AJ3</f>
        <v>3362507550.1136546</v>
      </c>
      <c r="BE14" s="232">
        <f t="shared" si="18"/>
        <v>2896136424.4796033</v>
      </c>
      <c r="BF14" s="232">
        <f t="shared" si="18"/>
        <v>3529759464.4803343</v>
      </c>
      <c r="BG14" s="232">
        <f t="shared" si="18"/>
        <v>3834042398.3415089</v>
      </c>
      <c r="BH14" s="232">
        <f t="shared" si="18"/>
        <v>4475563909.3140783</v>
      </c>
      <c r="BI14" s="232">
        <f t="shared" si="18"/>
        <v>4543607606.4686213</v>
      </c>
      <c r="BJ14" s="232">
        <f t="shared" si="18"/>
        <v>4837213316.6582832</v>
      </c>
      <c r="BK14" s="232">
        <f t="shared" si="18"/>
        <v>4671350801.9219112</v>
      </c>
      <c r="BL14" s="232">
        <f t="shared" si="18"/>
        <v>4618957714.1404963</v>
      </c>
      <c r="BM14" s="232">
        <f t="shared" si="18"/>
        <v>4746685921.2037392</v>
      </c>
      <c r="BN14" s="232">
        <f t="shared" si="18"/>
        <v>4325887365.8781815</v>
      </c>
      <c r="BO14" s="232">
        <f t="shared" si="18"/>
        <v>4158287526.9995899</v>
      </c>
      <c r="BP14" s="232">
        <v>50000000000</v>
      </c>
      <c r="BQ14" s="241" t="e">
        <f>SUM(#REF!,BP9,#REF!,BP13)=BP14</f>
        <v>#REF!</v>
      </c>
      <c r="BR14" s="236"/>
      <c r="BS14" s="235"/>
      <c r="BT14" s="253">
        <f>BP14/AV14</f>
        <v>4.2328127779797944</v>
      </c>
      <c r="BV14" s="232">
        <f>SUM(BV9+BV13)</f>
        <v>1273260439</v>
      </c>
      <c r="BW14" s="232">
        <f t="shared" ref="BW14:CH14" si="19">SUM(BW9+BW13)</f>
        <v>1367622676</v>
      </c>
      <c r="BX14" s="232">
        <f t="shared" si="19"/>
        <v>1872201653</v>
      </c>
      <c r="BY14" s="232">
        <f t="shared" si="19"/>
        <v>69183036</v>
      </c>
      <c r="BZ14" s="232">
        <f t="shared" si="19"/>
        <v>0</v>
      </c>
      <c r="CA14" s="232">
        <f t="shared" si="19"/>
        <v>0</v>
      </c>
      <c r="CB14" s="232">
        <f t="shared" si="19"/>
        <v>0</v>
      </c>
      <c r="CC14" s="232">
        <f t="shared" si="19"/>
        <v>0</v>
      </c>
      <c r="CD14" s="232">
        <f t="shared" si="19"/>
        <v>0</v>
      </c>
      <c r="CE14" s="232">
        <f t="shared" si="19"/>
        <v>0</v>
      </c>
      <c r="CF14" s="232">
        <f t="shared" si="19"/>
        <v>0</v>
      </c>
      <c r="CG14" s="232">
        <f t="shared" si="19"/>
        <v>0</v>
      </c>
      <c r="CH14" s="232">
        <f t="shared" si="19"/>
        <v>4582267804</v>
      </c>
      <c r="CI14" s="231"/>
      <c r="CJ14" s="231"/>
      <c r="CK14" s="231"/>
    </row>
    <row r="15" spans="2:89">
      <c r="C15" s="231"/>
      <c r="D15" s="231"/>
      <c r="E15" s="231"/>
      <c r="F15" s="231"/>
      <c r="G15" s="231"/>
      <c r="H15" s="231"/>
      <c r="I15" s="231"/>
      <c r="J15" s="231"/>
      <c r="K15" s="231"/>
      <c r="L15" s="231"/>
      <c r="M15" s="231"/>
      <c r="N15" s="231"/>
      <c r="O15" s="231"/>
      <c r="P15" s="231"/>
      <c r="Q15" s="231"/>
      <c r="R15" s="231"/>
      <c r="S15" s="231"/>
      <c r="T15" s="232"/>
      <c r="U15" s="232"/>
      <c r="V15" s="232"/>
      <c r="W15" s="232"/>
      <c r="X15" s="232"/>
      <c r="Y15" s="232"/>
      <c r="Z15" s="232"/>
      <c r="AA15" s="232"/>
      <c r="AB15" s="232"/>
      <c r="AC15" s="232"/>
      <c r="AD15" s="232"/>
      <c r="AE15" s="249" t="e">
        <f>AE14/AD14</f>
        <v>#REF!</v>
      </c>
      <c r="AF15" s="232"/>
      <c r="AG15" s="231"/>
      <c r="AH15" s="231"/>
      <c r="AI15" s="231"/>
      <c r="AJ15" s="231"/>
      <c r="AK15" s="231"/>
      <c r="AL15" s="231"/>
      <c r="AM15" s="231"/>
      <c r="AN15" s="231"/>
      <c r="AO15" s="231"/>
      <c r="AP15" s="231"/>
      <c r="AQ15" s="231"/>
      <c r="AR15" s="231"/>
      <c r="AS15" s="231"/>
      <c r="AT15" s="231"/>
      <c r="AU15" s="231"/>
      <c r="AV15" s="231"/>
      <c r="AW15" s="231"/>
      <c r="AX15" s="231"/>
      <c r="AY15" s="231"/>
      <c r="AZ15" s="231"/>
      <c r="BA15" s="231"/>
      <c r="BB15" s="248"/>
      <c r="BC15" s="248"/>
      <c r="BD15" s="235"/>
      <c r="BE15" s="235"/>
      <c r="BF15" s="235"/>
      <c r="BG15" s="235"/>
      <c r="BH15" s="235"/>
      <c r="BI15" s="235"/>
      <c r="BJ15" s="235"/>
      <c r="BK15" s="235"/>
      <c r="BL15" s="235"/>
      <c r="BM15" s="235"/>
      <c r="BN15" s="235"/>
      <c r="BO15" s="235"/>
      <c r="BP15" s="235" t="e">
        <f>#REF!+BP9+#REF!+BP13</f>
        <v>#REF!</v>
      </c>
      <c r="BQ15" s="236"/>
      <c r="BR15" s="236"/>
      <c r="BS15" s="235"/>
      <c r="BT15" s="253" t="e">
        <f>BP15/AV14</f>
        <v>#REF!</v>
      </c>
      <c r="BV15" s="231"/>
      <c r="BW15" s="231"/>
      <c r="BX15" s="231"/>
      <c r="BY15" s="231"/>
      <c r="BZ15" s="231"/>
      <c r="CA15" s="231"/>
      <c r="CB15" s="231"/>
      <c r="CC15" s="231"/>
      <c r="CD15" s="231"/>
      <c r="CE15" s="231"/>
      <c r="CF15" s="231"/>
      <c r="CG15" s="231"/>
      <c r="CH15" s="231"/>
      <c r="CI15" s="231"/>
      <c r="CJ15" s="231"/>
      <c r="CK15" s="231"/>
    </row>
    <row r="16" spans="2:89">
      <c r="B16" s="231" t="s">
        <v>7</v>
      </c>
      <c r="C16" s="231"/>
      <c r="D16" s="231"/>
      <c r="E16" s="231"/>
      <c r="F16" s="231"/>
      <c r="G16" s="231"/>
      <c r="H16" s="231"/>
      <c r="I16" s="231"/>
      <c r="J16" s="231"/>
      <c r="K16" s="231"/>
      <c r="L16" s="231"/>
      <c r="M16" s="231"/>
      <c r="N16" s="231"/>
      <c r="O16" s="231"/>
      <c r="P16" s="231"/>
      <c r="Q16" s="231"/>
      <c r="R16" s="231"/>
      <c r="S16" s="255" t="e">
        <f>SUM(#REF!,Q20,#REF!,Q24)/Q26</f>
        <v>#REF!</v>
      </c>
      <c r="T16" s="232"/>
      <c r="U16" s="232"/>
      <c r="V16" s="232"/>
      <c r="W16" s="232"/>
      <c r="X16" s="232"/>
      <c r="Y16" s="232"/>
      <c r="Z16" s="232"/>
      <c r="AA16" s="232"/>
      <c r="AB16" s="232"/>
      <c r="AC16" s="232"/>
      <c r="AD16" s="232"/>
      <c r="AE16" s="232"/>
      <c r="AF16" s="232"/>
      <c r="AG16" s="231"/>
      <c r="AH16" s="255" t="e">
        <f>SUM(#REF!,AF20,#REF!,AF24)/AF26</f>
        <v>#REF!</v>
      </c>
      <c r="AI16" s="231"/>
      <c r="AJ16" s="231"/>
      <c r="AK16" s="231"/>
      <c r="AL16" s="231"/>
      <c r="AM16" s="231"/>
      <c r="AN16" s="231"/>
      <c r="AO16" s="231"/>
      <c r="AP16" s="231"/>
      <c r="AQ16" s="231"/>
      <c r="AR16" s="231"/>
      <c r="AS16" s="231"/>
      <c r="AT16" s="231"/>
      <c r="AU16" s="231"/>
      <c r="AV16" s="231"/>
      <c r="AW16" s="231"/>
      <c r="AX16" s="255">
        <f>SUM(AV20,AV24)/AV26</f>
        <v>0.61921972093920952</v>
      </c>
      <c r="AY16" s="231"/>
      <c r="AZ16" s="231"/>
      <c r="BA16" s="231"/>
      <c r="BB16" s="248"/>
      <c r="BC16" s="248"/>
      <c r="BD16" s="235"/>
      <c r="BE16" s="235"/>
      <c r="BF16" s="235"/>
      <c r="BG16" s="235"/>
      <c r="BH16" s="235"/>
      <c r="BI16" s="235"/>
      <c r="BJ16" s="235"/>
      <c r="BK16" s="235"/>
      <c r="BL16" s="235"/>
      <c r="BM16" s="235"/>
      <c r="BN16" s="235"/>
      <c r="BO16" s="235"/>
      <c r="BP16" s="235"/>
      <c r="BQ16" s="236"/>
      <c r="BR16" s="255" t="e">
        <f>SUM(#REF!,BP20,#REF!,BP24)/BP26</f>
        <v>#REF!</v>
      </c>
      <c r="BS16" s="235"/>
      <c r="BV16" s="231"/>
      <c r="BW16" s="231"/>
      <c r="BX16" s="231"/>
      <c r="BY16" s="231"/>
      <c r="BZ16" s="231"/>
      <c r="CA16" s="231"/>
      <c r="CB16" s="231"/>
      <c r="CC16" s="231"/>
      <c r="CD16" s="231"/>
      <c r="CE16" s="231"/>
      <c r="CF16" s="231"/>
      <c r="CG16" s="231"/>
      <c r="CH16" s="231"/>
      <c r="CI16" s="231"/>
      <c r="CJ16" s="255">
        <f>SUM(CH20,CH24)/CH26</f>
        <v>0.61367086076087451</v>
      </c>
      <c r="CK16" s="231"/>
    </row>
    <row r="17" spans="1:89">
      <c r="B17" s="231"/>
      <c r="C17" s="231"/>
      <c r="D17" s="231"/>
      <c r="E17" s="231"/>
      <c r="F17" s="231"/>
      <c r="G17" s="231"/>
      <c r="H17" s="231"/>
      <c r="I17" s="231"/>
      <c r="J17" s="231"/>
      <c r="K17" s="231"/>
      <c r="L17" s="231"/>
      <c r="M17" s="231"/>
      <c r="N17" s="231"/>
      <c r="O17" s="231"/>
      <c r="P17" s="231"/>
      <c r="Q17" s="231"/>
      <c r="R17" s="231"/>
      <c r="S17" s="231"/>
      <c r="T17" s="232"/>
      <c r="U17" s="232"/>
      <c r="V17" s="232"/>
      <c r="W17" s="232"/>
      <c r="X17" s="232"/>
      <c r="Y17" s="232"/>
      <c r="Z17" s="232"/>
      <c r="AA17" s="232"/>
      <c r="AB17" s="232"/>
      <c r="AC17" s="232"/>
      <c r="AD17" s="232"/>
      <c r="AE17" s="232"/>
      <c r="AF17" s="232"/>
      <c r="AG17" s="231"/>
      <c r="AH17" s="231"/>
      <c r="AI17" s="231"/>
      <c r="AJ17" s="231"/>
      <c r="AK17" s="231"/>
      <c r="AL17" s="231"/>
      <c r="AM17" s="231"/>
      <c r="AN17" s="231"/>
      <c r="AO17" s="231"/>
      <c r="AP17" s="231"/>
      <c r="AQ17" s="231"/>
      <c r="AR17" s="231"/>
      <c r="AS17" s="231"/>
      <c r="AT17" s="231"/>
      <c r="AU17" s="231"/>
      <c r="AV17" s="224"/>
      <c r="AW17" s="224"/>
      <c r="AX17" s="231"/>
      <c r="AY17" s="231"/>
      <c r="AZ17" s="231"/>
      <c r="BA17" s="231"/>
      <c r="BB17" s="248"/>
      <c r="BC17" s="248"/>
      <c r="BD17" s="235"/>
      <c r="BE17" s="235"/>
      <c r="BF17" s="235"/>
      <c r="BG17" s="235"/>
      <c r="BH17" s="235"/>
      <c r="BI17" s="235"/>
      <c r="BJ17" s="235"/>
      <c r="BK17" s="235"/>
      <c r="BL17" s="235"/>
      <c r="BM17" s="235"/>
      <c r="BN17" s="235"/>
      <c r="BO17" s="235"/>
      <c r="BP17" s="235"/>
      <c r="BQ17" s="236"/>
      <c r="BR17" s="236"/>
      <c r="BS17" s="235"/>
      <c r="BV17" s="231"/>
      <c r="BW17" s="231"/>
      <c r="BX17" s="231"/>
      <c r="BY17" s="231"/>
      <c r="BZ17" s="231"/>
      <c r="CA17" s="231"/>
      <c r="CB17" s="231"/>
      <c r="CC17" s="231"/>
      <c r="CD17" s="231"/>
      <c r="CE17" s="231"/>
      <c r="CF17" s="231"/>
      <c r="CG17" s="231"/>
      <c r="CH17" s="224"/>
      <c r="CI17" s="224"/>
      <c r="CJ17" s="231"/>
      <c r="CK17" s="231"/>
    </row>
    <row r="18" spans="1:89">
      <c r="B18" s="231"/>
      <c r="C18" s="223" t="s">
        <v>89</v>
      </c>
      <c r="D18" s="231"/>
      <c r="E18" s="258"/>
      <c r="F18" s="258"/>
      <c r="G18" s="258"/>
      <c r="H18" s="258"/>
      <c r="I18" s="258"/>
      <c r="J18" s="258"/>
      <c r="K18" s="258"/>
      <c r="L18" s="258"/>
      <c r="M18" s="258"/>
      <c r="N18" s="258"/>
      <c r="O18" s="258"/>
      <c r="P18" s="258"/>
      <c r="Q18" s="258"/>
      <c r="R18" s="247"/>
      <c r="S18" s="231"/>
      <c r="T18" s="258"/>
      <c r="U18" s="258"/>
      <c r="V18" s="258"/>
      <c r="W18" s="258"/>
      <c r="X18" s="258"/>
      <c r="Y18" s="258"/>
      <c r="Z18" s="258"/>
      <c r="AA18" s="258"/>
      <c r="AB18" s="258"/>
      <c r="AC18" s="258"/>
      <c r="AD18" s="247"/>
      <c r="AE18" s="247"/>
      <c r="AF18" s="258"/>
      <c r="AG18" s="247"/>
      <c r="AH18" s="231"/>
      <c r="AI18" s="244"/>
      <c r="AJ18" s="258"/>
      <c r="AK18" s="258"/>
      <c r="AL18" s="258"/>
      <c r="AM18" s="258"/>
      <c r="AN18" s="258"/>
      <c r="AO18" s="258"/>
      <c r="AP18" s="258"/>
      <c r="AQ18" s="258"/>
      <c r="AR18" s="260"/>
      <c r="AS18" s="260"/>
      <c r="AT18" s="260"/>
      <c r="AU18" s="260"/>
      <c r="AV18" s="258"/>
      <c r="AW18" s="247"/>
      <c r="AX18" s="231"/>
      <c r="AY18" s="244"/>
      <c r="AZ18" s="231"/>
      <c r="BA18" s="247"/>
      <c r="BB18" s="248"/>
      <c r="BC18" s="248"/>
      <c r="BD18" s="259"/>
      <c r="BE18" s="259"/>
      <c r="BF18" s="259"/>
      <c r="BG18" s="259"/>
      <c r="BH18" s="259"/>
      <c r="BI18" s="259"/>
      <c r="BJ18" s="259"/>
      <c r="BK18" s="259"/>
      <c r="BL18" s="259"/>
      <c r="BM18" s="259"/>
      <c r="BN18" s="259"/>
      <c r="BO18" s="259"/>
      <c r="BP18" s="258"/>
      <c r="BQ18" s="247"/>
      <c r="BR18" s="231"/>
      <c r="BS18" s="244"/>
      <c r="BV18" s="258"/>
      <c r="BW18" s="258"/>
      <c r="BX18" s="258"/>
      <c r="BY18" s="258"/>
      <c r="BZ18" s="258"/>
      <c r="CA18" s="258"/>
      <c r="CB18" s="258"/>
      <c r="CC18" s="258"/>
      <c r="CD18" s="260"/>
      <c r="CE18" s="260"/>
      <c r="CF18" s="260"/>
      <c r="CG18" s="260"/>
      <c r="CH18" s="258"/>
      <c r="CI18" s="247"/>
      <c r="CJ18" s="231"/>
      <c r="CK18" s="244"/>
    </row>
    <row r="19" spans="1:89">
      <c r="B19" s="240"/>
      <c r="C19" s="240"/>
      <c r="D19" s="240" t="s">
        <v>90</v>
      </c>
      <c r="E19" s="256">
        <v>18916.18</v>
      </c>
      <c r="F19" s="256">
        <v>16186.05</v>
      </c>
      <c r="G19" s="256">
        <v>15234.84</v>
      </c>
      <c r="H19" s="256">
        <v>14414.675204000001</v>
      </c>
      <c r="I19" s="256">
        <v>23475.4</v>
      </c>
      <c r="J19" s="256">
        <v>30745.35</v>
      </c>
      <c r="K19" s="256">
        <v>25089.069281</v>
      </c>
      <c r="L19" s="256">
        <v>26650.646388999998</v>
      </c>
      <c r="M19" s="256">
        <v>26263.477942999998</v>
      </c>
      <c r="N19" s="256">
        <v>39827.300062999995</v>
      </c>
      <c r="O19" s="256">
        <v>37886.997170000002</v>
      </c>
      <c r="P19" s="256">
        <v>105288.923117</v>
      </c>
      <c r="Q19" s="256">
        <f>SUM(E19:P19)</f>
        <v>379978.90916699998</v>
      </c>
      <c r="R19" s="243"/>
      <c r="S19" s="244">
        <f>Q19/Q21</f>
        <v>0.25606153916562763</v>
      </c>
      <c r="T19" s="256">
        <v>77466.822935999997</v>
      </c>
      <c r="U19" s="256">
        <v>40033.051403999998</v>
      </c>
      <c r="V19" s="256">
        <v>56685.548096999999</v>
      </c>
      <c r="W19" s="256">
        <v>41539.426081999998</v>
      </c>
      <c r="X19" s="256">
        <v>58004.699079999999</v>
      </c>
      <c r="Y19" s="256">
        <v>69689.392156000016</v>
      </c>
      <c r="Z19" s="256">
        <v>65439.180015999998</v>
      </c>
      <c r="AA19" s="256">
        <v>59642.150227999999</v>
      </c>
      <c r="AB19" s="256">
        <v>55363.149530999995</v>
      </c>
      <c r="AC19" s="256">
        <v>62925.355674999992</v>
      </c>
      <c r="AD19" s="256">
        <v>75801.174855000005</v>
      </c>
      <c r="AE19" s="256">
        <v>166925.28905699999</v>
      </c>
      <c r="AF19" s="256">
        <f>SUM(T19:AE19)</f>
        <v>829515.2391169999</v>
      </c>
      <c r="AG19" s="243"/>
      <c r="AH19" s="244">
        <f>AF19/AF21</f>
        <v>0.32803699199899577</v>
      </c>
      <c r="AI19" s="244">
        <f t="shared" ref="AI19:AI26" si="20">AF19/Q19</f>
        <v>2.1830560041752993</v>
      </c>
      <c r="AJ19" s="256">
        <v>101753.900878</v>
      </c>
      <c r="AK19" s="256">
        <v>55579.974864000003</v>
      </c>
      <c r="AL19" s="256">
        <v>64676.650330000004</v>
      </c>
      <c r="AM19" s="256">
        <v>61084.533937</v>
      </c>
      <c r="AN19" s="256">
        <v>93451.786971000009</v>
      </c>
      <c r="AO19" s="256">
        <v>96469.7</v>
      </c>
      <c r="AP19" s="256">
        <v>91404.162938000009</v>
      </c>
      <c r="AQ19" s="256">
        <v>92398.07</v>
      </c>
      <c r="AR19" s="256">
        <v>91548.28</v>
      </c>
      <c r="AS19" s="256">
        <v>104975.725544</v>
      </c>
      <c r="AT19" s="256">
        <v>90064.46</v>
      </c>
      <c r="AU19" s="256">
        <v>132201.73000000001</v>
      </c>
      <c r="AV19" s="256">
        <f>SUM(AJ19:AU19)</f>
        <v>1075608.9754620001</v>
      </c>
      <c r="AW19" s="243"/>
      <c r="AX19" s="244">
        <f>AV19/AV21</f>
        <v>0.38040134220856531</v>
      </c>
      <c r="AY19" s="244">
        <f t="shared" ref="AY19:AY26" si="21">AV19/AF19</f>
        <v>1.2966717484382342</v>
      </c>
      <c r="AZ19" s="231"/>
      <c r="BA19" s="243"/>
      <c r="BB19" s="248">
        <f>AX19</f>
        <v>0.38040134220856531</v>
      </c>
      <c r="BC19" s="245">
        <f>AX19</f>
        <v>0.38040134220856531</v>
      </c>
      <c r="BD19" s="257">
        <f>BD21-BD20</f>
        <v>136585.65663436046</v>
      </c>
      <c r="BE19" s="257">
        <f t="shared" ref="BE19:BO19" si="22">BE21-BE20</f>
        <v>117641.57829976175</v>
      </c>
      <c r="BF19" s="257">
        <f t="shared" si="22"/>
        <v>143379.45923752629</v>
      </c>
      <c r="BG19" s="257">
        <f t="shared" si="22"/>
        <v>155739.48630204643</v>
      </c>
      <c r="BH19" s="257">
        <f t="shared" si="22"/>
        <v>181798.20453995606</v>
      </c>
      <c r="BI19" s="257">
        <f t="shared" si="22"/>
        <v>184562.15165893536</v>
      </c>
      <c r="BJ19" s="257">
        <f t="shared" si="22"/>
        <v>196488.46799285623</v>
      </c>
      <c r="BK19" s="257">
        <f t="shared" si="22"/>
        <v>189751.10305057443</v>
      </c>
      <c r="BL19" s="257">
        <f t="shared" si="22"/>
        <v>187622.8864767605</v>
      </c>
      <c r="BM19" s="257">
        <f t="shared" si="22"/>
        <v>192811.22903732158</v>
      </c>
      <c r="BN19" s="257">
        <f t="shared" si="22"/>
        <v>175718.31663984939</v>
      </c>
      <c r="BO19" s="257">
        <f t="shared" si="22"/>
        <v>168910.38128093199</v>
      </c>
      <c r="BP19" s="256">
        <f>SUM(BD19:BO19)</f>
        <v>2031008.9211508804</v>
      </c>
      <c r="BQ19" s="243"/>
      <c r="BR19" s="244">
        <f>BP19/BP21</f>
        <v>0.38040134220856525</v>
      </c>
      <c r="BS19" s="244">
        <f>BP19/AV19</f>
        <v>1.8882409569690628</v>
      </c>
      <c r="BV19" s="256">
        <f>'2018 VN YouTube View'!R15</f>
        <v>134480.26200000002</v>
      </c>
      <c r="BW19" s="256">
        <f>'2018 VN YouTube View'!S15</f>
        <v>114441.33999999997</v>
      </c>
      <c r="BX19" s="256">
        <f>'2018 VN YouTube View'!T15</f>
        <v>153972.35000000003</v>
      </c>
      <c r="BY19" s="256">
        <f>'2018 VN YouTube View'!U15</f>
        <v>4405.91</v>
      </c>
      <c r="BZ19" s="256">
        <f>'2018 VN YouTube View'!V15</f>
        <v>0</v>
      </c>
      <c r="CA19" s="256">
        <f>'2018 VN YouTube View'!W15</f>
        <v>0</v>
      </c>
      <c r="CB19" s="256">
        <f>'2018 VN YouTube View'!X15</f>
        <v>0</v>
      </c>
      <c r="CC19" s="256">
        <f>'2018 VN YouTube View'!Y15</f>
        <v>0</v>
      </c>
      <c r="CD19" s="256">
        <f>'2018 VN YouTube View'!Z15</f>
        <v>0</v>
      </c>
      <c r="CE19" s="256">
        <f>'2018 VN YouTube View'!AA15</f>
        <v>0</v>
      </c>
      <c r="CF19" s="256">
        <f>'2018 VN YouTube View'!AB15</f>
        <v>0</v>
      </c>
      <c r="CG19" s="256">
        <f>'2018 VN YouTube View'!AC15</f>
        <v>0</v>
      </c>
      <c r="CH19" s="256">
        <f>SUM(BV19:CG19)</f>
        <v>407299.86200000002</v>
      </c>
      <c r="CI19" s="243"/>
      <c r="CJ19" s="244">
        <f>CH19/CH21</f>
        <v>0.37963114278151627</v>
      </c>
      <c r="CK19" s="244">
        <f t="shared" ref="CK19:CK21" si="23">CH19/AV19</f>
        <v>0.37866908076427575</v>
      </c>
    </row>
    <row r="20" spans="1:89">
      <c r="B20" s="240"/>
      <c r="C20" s="240"/>
      <c r="D20" s="240" t="s">
        <v>91</v>
      </c>
      <c r="E20" s="256">
        <v>30414.93</v>
      </c>
      <c r="F20" s="256">
        <v>38404</v>
      </c>
      <c r="G20" s="256">
        <v>58396.913580000008</v>
      </c>
      <c r="H20" s="256">
        <v>51177.131108000001</v>
      </c>
      <c r="I20" s="256">
        <v>91909.079817999998</v>
      </c>
      <c r="J20" s="256">
        <v>108686.45999999999</v>
      </c>
      <c r="K20" s="256">
        <v>73093.125501999995</v>
      </c>
      <c r="L20" s="256">
        <v>61889.903611000002</v>
      </c>
      <c r="M20" s="256">
        <v>85796.89205699999</v>
      </c>
      <c r="N20" s="256">
        <v>107079.419937</v>
      </c>
      <c r="O20" s="256">
        <v>154775.87283000001</v>
      </c>
      <c r="P20" s="256">
        <v>242333.25688299999</v>
      </c>
      <c r="Q20" s="256">
        <f>SUM(E20:P20)</f>
        <v>1103956.985326</v>
      </c>
      <c r="R20" s="243"/>
      <c r="S20" s="244">
        <f>Q20/Q21</f>
        <v>0.74393846083437243</v>
      </c>
      <c r="T20" s="256">
        <v>130683.28706400002</v>
      </c>
      <c r="U20" s="256">
        <v>135174.86859600001</v>
      </c>
      <c r="V20" s="256">
        <v>127957.14190300001</v>
      </c>
      <c r="W20" s="256">
        <v>98581.013918000011</v>
      </c>
      <c r="X20" s="256">
        <v>148933.01092</v>
      </c>
      <c r="Y20" s="256">
        <v>155097.86784399999</v>
      </c>
      <c r="Z20" s="256">
        <v>115616.28454500002</v>
      </c>
      <c r="AA20" s="256">
        <v>119073.38977199999</v>
      </c>
      <c r="AB20" s="256">
        <v>134098.69046899999</v>
      </c>
      <c r="AC20" s="256">
        <v>145112.204325</v>
      </c>
      <c r="AD20" s="256">
        <v>163888.92514500002</v>
      </c>
      <c r="AE20" s="256">
        <v>224992.76094300003</v>
      </c>
      <c r="AF20" s="256">
        <f>SUM(T20:AE20)</f>
        <v>1699209.4454440002</v>
      </c>
      <c r="AG20" s="243"/>
      <c r="AH20" s="244">
        <f>AF20/AF21</f>
        <v>0.67196300800100417</v>
      </c>
      <c r="AI20" s="244">
        <f t="shared" si="20"/>
        <v>1.5391989615811175</v>
      </c>
      <c r="AJ20" s="256">
        <v>116421.83535400001</v>
      </c>
      <c r="AK20" s="256">
        <v>133135.88449799988</v>
      </c>
      <c r="AL20" s="256">
        <v>149830.22170700002</v>
      </c>
      <c r="AM20" s="256">
        <v>111119.51719399985</v>
      </c>
      <c r="AN20" s="256">
        <v>147538.37314500005</v>
      </c>
      <c r="AO20" s="256">
        <v>202205.07079599975</v>
      </c>
      <c r="AP20" s="256">
        <v>168389.13279800001</v>
      </c>
      <c r="AQ20" s="256">
        <v>139770.78</v>
      </c>
      <c r="AR20" s="256">
        <v>161175.54</v>
      </c>
      <c r="AS20" s="256">
        <v>159117.55445600004</v>
      </c>
      <c r="AT20" s="256">
        <v>130079.17</v>
      </c>
      <c r="AU20" s="256">
        <v>133171.50999999998</v>
      </c>
      <c r="AV20" s="256">
        <f>SUM(AJ20:AU20)</f>
        <v>1751954.5899479995</v>
      </c>
      <c r="AW20" s="243"/>
      <c r="AX20" s="244">
        <f>AV20/AV21</f>
        <v>0.61959865779143475</v>
      </c>
      <c r="AY20" s="244">
        <f t="shared" si="21"/>
        <v>1.031040990647399</v>
      </c>
      <c r="AZ20" s="231"/>
      <c r="BA20" s="243"/>
      <c r="BB20" s="248">
        <f>AX20</f>
        <v>0.61959865779143475</v>
      </c>
      <c r="BC20" s="245">
        <f>AX20</f>
        <v>0.61959865779143475</v>
      </c>
      <c r="BD20" s="257">
        <f>BD21*$BC$20</f>
        <v>222471.0592051796</v>
      </c>
      <c r="BE20" s="257">
        <f t="shared" ref="BE20:BO20" si="24">BE21*$BC$20</f>
        <v>191614.89702377061</v>
      </c>
      <c r="BF20" s="257">
        <f t="shared" si="24"/>
        <v>233536.82188041636</v>
      </c>
      <c r="BG20" s="257">
        <f t="shared" si="24"/>
        <v>253668.86488262968</v>
      </c>
      <c r="BH20" s="257">
        <f t="shared" si="24"/>
        <v>296113.37033634994</v>
      </c>
      <c r="BI20" s="257">
        <f t="shared" si="24"/>
        <v>300615.2943179619</v>
      </c>
      <c r="BJ20" s="257">
        <f t="shared" si="24"/>
        <v>320040.90819721558</v>
      </c>
      <c r="BK20" s="257">
        <f t="shared" si="24"/>
        <v>309067.07132520969</v>
      </c>
      <c r="BL20" s="257">
        <f t="shared" si="24"/>
        <v>305600.62684589019</v>
      </c>
      <c r="BM20" s="257">
        <f t="shared" si="24"/>
        <v>314051.41218755516</v>
      </c>
      <c r="BN20" s="257">
        <f t="shared" si="24"/>
        <v>286210.43371536647</v>
      </c>
      <c r="BO20" s="257">
        <f t="shared" si="24"/>
        <v>275121.6515722074</v>
      </c>
      <c r="BP20" s="256">
        <f>SUM(BD20:BO20)</f>
        <v>3308112.4114897526</v>
      </c>
      <c r="BQ20" s="243"/>
      <c r="BR20" s="244">
        <f>BP20/BP21</f>
        <v>0.61959865779143475</v>
      </c>
      <c r="BS20" s="244">
        <f>BP20/AV20</f>
        <v>1.8882409569690628</v>
      </c>
      <c r="BV20" s="256">
        <f>'2018 VN YouTube View'!R16</f>
        <v>140411.96299999999</v>
      </c>
      <c r="BW20" s="256">
        <f>'2018 VN YouTube View'!S16</f>
        <v>153299.45000000001</v>
      </c>
      <c r="BX20" s="256">
        <f>'2018 VN YouTube View'!T16</f>
        <v>362161.35</v>
      </c>
      <c r="BY20" s="256">
        <f>'2018 VN YouTube View'!U16</f>
        <v>9710.5400000000009</v>
      </c>
      <c r="BZ20" s="256">
        <f>'2018 VN YouTube View'!V16</f>
        <v>0</v>
      </c>
      <c r="CA20" s="256">
        <f>'2018 VN YouTube View'!W16</f>
        <v>0</v>
      </c>
      <c r="CB20" s="256">
        <f>'2018 VN YouTube View'!X16</f>
        <v>0</v>
      </c>
      <c r="CC20" s="256">
        <f>'2018 VN YouTube View'!Y16</f>
        <v>0</v>
      </c>
      <c r="CD20" s="256">
        <f>'2018 VN YouTube View'!Z16</f>
        <v>0</v>
      </c>
      <c r="CE20" s="256">
        <f>'2018 VN YouTube View'!AA16</f>
        <v>0</v>
      </c>
      <c r="CF20" s="256">
        <f>'2018 VN YouTube View'!AB16</f>
        <v>0</v>
      </c>
      <c r="CG20" s="256">
        <f>'2018 VN YouTube View'!AC16</f>
        <v>0</v>
      </c>
      <c r="CH20" s="256">
        <f>SUM(BV20:CG20)</f>
        <v>665583.30300000007</v>
      </c>
      <c r="CI20" s="243"/>
      <c r="CJ20" s="244">
        <f>CH20/CH21</f>
        <v>0.620368857218484</v>
      </c>
      <c r="CK20" s="244">
        <f t="shared" si="23"/>
        <v>0.37990899240131304</v>
      </c>
    </row>
    <row r="21" spans="1:89">
      <c r="B21" s="231"/>
      <c r="C21" s="231" t="s">
        <v>92</v>
      </c>
      <c r="D21" s="231"/>
      <c r="E21" s="258">
        <f>SUM(E19:E20)</f>
        <v>49331.11</v>
      </c>
      <c r="F21" s="258">
        <f t="shared" ref="F21:P21" si="25">SUM(F19:F20)</f>
        <v>54590.05</v>
      </c>
      <c r="G21" s="258">
        <f t="shared" si="25"/>
        <v>73631.753580000004</v>
      </c>
      <c r="H21" s="258">
        <f t="shared" si="25"/>
        <v>65591.806312000001</v>
      </c>
      <c r="I21" s="258">
        <f t="shared" si="25"/>
        <v>115384.47981799999</v>
      </c>
      <c r="J21" s="258">
        <f t="shared" si="25"/>
        <v>139431.81</v>
      </c>
      <c r="K21" s="258">
        <f t="shared" si="25"/>
        <v>98182.194782999999</v>
      </c>
      <c r="L21" s="258">
        <f t="shared" si="25"/>
        <v>88540.55</v>
      </c>
      <c r="M21" s="258">
        <f t="shared" si="25"/>
        <v>112060.37</v>
      </c>
      <c r="N21" s="258">
        <f t="shared" si="25"/>
        <v>146906.72</v>
      </c>
      <c r="O21" s="258">
        <f t="shared" si="25"/>
        <v>192662.87</v>
      </c>
      <c r="P21" s="258">
        <f t="shared" si="25"/>
        <v>347622.18</v>
      </c>
      <c r="Q21" s="258">
        <f>SUM(E21:P21)</f>
        <v>1483935.8944929999</v>
      </c>
      <c r="R21" s="247" t="e">
        <f>Q21/$Q$26</f>
        <v>#REF!</v>
      </c>
      <c r="S21" s="231"/>
      <c r="T21" s="258">
        <f t="shared" ref="T21:AE21" si="26">SUM(T19:T20)</f>
        <v>208150.11000000002</v>
      </c>
      <c r="U21" s="258">
        <f t="shared" si="26"/>
        <v>175207.92</v>
      </c>
      <c r="V21" s="258">
        <f t="shared" si="26"/>
        <v>184642.69</v>
      </c>
      <c r="W21" s="258">
        <f t="shared" si="26"/>
        <v>140120.44</v>
      </c>
      <c r="X21" s="258">
        <f t="shared" si="26"/>
        <v>206937.71</v>
      </c>
      <c r="Y21" s="258">
        <f t="shared" si="26"/>
        <v>224787.26</v>
      </c>
      <c r="Z21" s="258">
        <f t="shared" si="26"/>
        <v>181055.464561</v>
      </c>
      <c r="AA21" s="258">
        <f t="shared" si="26"/>
        <v>178715.53999999998</v>
      </c>
      <c r="AB21" s="258">
        <f t="shared" si="26"/>
        <v>189461.84</v>
      </c>
      <c r="AC21" s="258">
        <f t="shared" si="26"/>
        <v>208037.56</v>
      </c>
      <c r="AD21" s="258">
        <f t="shared" si="26"/>
        <v>239690.10000000003</v>
      </c>
      <c r="AE21" s="258">
        <f t="shared" si="26"/>
        <v>391918.05000000005</v>
      </c>
      <c r="AF21" s="258">
        <f>SUM(T21:AE21)</f>
        <v>2528724.6845610002</v>
      </c>
      <c r="AG21" s="247" t="e">
        <f>AF21/$AF$26</f>
        <v>#REF!</v>
      </c>
      <c r="AH21" s="231"/>
      <c r="AI21" s="244">
        <f t="shared" si="20"/>
        <v>1.7040659869104129</v>
      </c>
      <c r="AJ21" s="258">
        <f t="shared" ref="AJ21:AU21" si="27">SUM(AJ19:AJ20)</f>
        <v>218175.736232</v>
      </c>
      <c r="AK21" s="258">
        <f t="shared" si="27"/>
        <v>188715.8593619999</v>
      </c>
      <c r="AL21" s="258">
        <f t="shared" si="27"/>
        <v>214506.87203700002</v>
      </c>
      <c r="AM21" s="258">
        <f t="shared" si="27"/>
        <v>172204.05113099987</v>
      </c>
      <c r="AN21" s="258">
        <f t="shared" si="27"/>
        <v>240990.16011600004</v>
      </c>
      <c r="AO21" s="258">
        <f t="shared" si="27"/>
        <v>298674.77079599974</v>
      </c>
      <c r="AP21" s="258">
        <f t="shared" si="27"/>
        <v>259793.295736</v>
      </c>
      <c r="AQ21" s="258">
        <f t="shared" si="27"/>
        <v>232168.85</v>
      </c>
      <c r="AR21" s="258">
        <f t="shared" si="27"/>
        <v>252723.82</v>
      </c>
      <c r="AS21" s="258">
        <f t="shared" si="27"/>
        <v>264093.28000000003</v>
      </c>
      <c r="AT21" s="258">
        <f t="shared" si="27"/>
        <v>220143.63</v>
      </c>
      <c r="AU21" s="258">
        <f t="shared" si="27"/>
        <v>265373.24</v>
      </c>
      <c r="AV21" s="258">
        <f>SUM(AJ21:AU21)</f>
        <v>2827563.5654099993</v>
      </c>
      <c r="AW21" s="247">
        <f>AV21/$AV$26</f>
        <v>0.94978342324667064</v>
      </c>
      <c r="AX21" s="231"/>
      <c r="AY21" s="244">
        <f t="shared" si="21"/>
        <v>1.1181777054155182</v>
      </c>
      <c r="AZ21" s="231"/>
      <c r="BA21" s="247"/>
      <c r="BB21" s="248"/>
      <c r="BC21" s="248"/>
      <c r="BD21" s="259">
        <f>BD34</f>
        <v>359056.71583954006</v>
      </c>
      <c r="BE21" s="259">
        <f t="shared" ref="BE21:BO21" si="28">BE34</f>
        <v>309256.47532353236</v>
      </c>
      <c r="BF21" s="259">
        <f t="shared" si="28"/>
        <v>376916.28111794265</v>
      </c>
      <c r="BG21" s="259">
        <f t="shared" si="28"/>
        <v>409408.35118467611</v>
      </c>
      <c r="BH21" s="259">
        <f t="shared" si="28"/>
        <v>477911.574876306</v>
      </c>
      <c r="BI21" s="259">
        <f t="shared" si="28"/>
        <v>485177.44597689726</v>
      </c>
      <c r="BJ21" s="259">
        <f t="shared" si="28"/>
        <v>516529.37619007181</v>
      </c>
      <c r="BK21" s="259">
        <f t="shared" si="28"/>
        <v>498818.17437578412</v>
      </c>
      <c r="BL21" s="259">
        <f t="shared" si="28"/>
        <v>493223.51332265069</v>
      </c>
      <c r="BM21" s="259">
        <f t="shared" si="28"/>
        <v>506862.64122487674</v>
      </c>
      <c r="BN21" s="259">
        <f t="shared" si="28"/>
        <v>461928.75035521586</v>
      </c>
      <c r="BO21" s="259">
        <f t="shared" si="28"/>
        <v>444032.03285313939</v>
      </c>
      <c r="BP21" s="258">
        <f>SUM(BD21:BO21)</f>
        <v>5339121.332640633</v>
      </c>
      <c r="BQ21" s="247" t="e">
        <f>BP21/$BP$26</f>
        <v>#REF!</v>
      </c>
      <c r="BR21" s="231"/>
      <c r="BS21" s="244">
        <f>BP21/AV21</f>
        <v>1.888240956969063</v>
      </c>
      <c r="BV21" s="258">
        <f t="shared" ref="BV21:CG21" si="29">SUM(BV19:BV20)</f>
        <v>274892.22499999998</v>
      </c>
      <c r="BW21" s="258">
        <f t="shared" si="29"/>
        <v>267740.78999999998</v>
      </c>
      <c r="BX21" s="258">
        <f t="shared" si="29"/>
        <v>516133.7</v>
      </c>
      <c r="BY21" s="258">
        <f t="shared" si="29"/>
        <v>14116.45</v>
      </c>
      <c r="BZ21" s="258">
        <f t="shared" si="29"/>
        <v>0</v>
      </c>
      <c r="CA21" s="258">
        <f t="shared" si="29"/>
        <v>0</v>
      </c>
      <c r="CB21" s="258">
        <f t="shared" si="29"/>
        <v>0</v>
      </c>
      <c r="CC21" s="258">
        <f t="shared" si="29"/>
        <v>0</v>
      </c>
      <c r="CD21" s="258">
        <f t="shared" si="29"/>
        <v>0</v>
      </c>
      <c r="CE21" s="258">
        <f t="shared" si="29"/>
        <v>0</v>
      </c>
      <c r="CF21" s="258">
        <f t="shared" si="29"/>
        <v>0</v>
      </c>
      <c r="CG21" s="258">
        <f t="shared" si="29"/>
        <v>0</v>
      </c>
      <c r="CH21" s="258">
        <f>SUM(BV21:CG21)</f>
        <v>1072883.1649999998</v>
      </c>
      <c r="CI21" s="247"/>
      <c r="CJ21" s="231"/>
      <c r="CK21" s="244">
        <f t="shared" si="23"/>
        <v>0.37943732835036398</v>
      </c>
    </row>
    <row r="22" spans="1:89">
      <c r="B22" s="231"/>
      <c r="C22" s="223" t="s">
        <v>93</v>
      </c>
      <c r="D22" s="231"/>
      <c r="E22" s="258"/>
      <c r="F22" s="258"/>
      <c r="G22" s="258"/>
      <c r="H22" s="258"/>
      <c r="I22" s="258"/>
      <c r="J22" s="258"/>
      <c r="K22" s="258"/>
      <c r="L22" s="258"/>
      <c r="M22" s="258"/>
      <c r="N22" s="258"/>
      <c r="O22" s="258"/>
      <c r="P22" s="258"/>
      <c r="Q22" s="258"/>
      <c r="R22" s="247"/>
      <c r="S22" s="231"/>
      <c r="T22" s="258"/>
      <c r="U22" s="258"/>
      <c r="V22" s="258"/>
      <c r="W22" s="258"/>
      <c r="X22" s="258"/>
      <c r="Y22" s="258"/>
      <c r="Z22" s="258"/>
      <c r="AA22" s="258"/>
      <c r="AB22" s="258"/>
      <c r="AC22" s="258"/>
      <c r="AD22" s="258"/>
      <c r="AE22" s="258"/>
      <c r="AF22" s="258"/>
      <c r="AG22" s="247"/>
      <c r="AH22" s="231"/>
      <c r="AI22" s="244"/>
      <c r="AJ22" s="258"/>
      <c r="AK22" s="258"/>
      <c r="AL22" s="258"/>
      <c r="AM22" s="258"/>
      <c r="AN22" s="258"/>
      <c r="AO22" s="258"/>
      <c r="AP22" s="258"/>
      <c r="AQ22" s="258"/>
      <c r="AR22" s="260"/>
      <c r="AS22" s="260"/>
      <c r="AT22" s="260"/>
      <c r="AU22" s="260"/>
      <c r="AV22" s="258"/>
      <c r="AW22" s="247"/>
      <c r="AX22" s="231"/>
      <c r="AY22" s="244"/>
      <c r="AZ22" s="231"/>
      <c r="BA22" s="247"/>
      <c r="BB22" s="248"/>
      <c r="BC22" s="248"/>
      <c r="BD22" s="259"/>
      <c r="BE22" s="259"/>
      <c r="BF22" s="259"/>
      <c r="BG22" s="259"/>
      <c r="BH22" s="259"/>
      <c r="BI22" s="259"/>
      <c r="BJ22" s="259"/>
      <c r="BK22" s="259"/>
      <c r="BL22" s="259"/>
      <c r="BM22" s="259"/>
      <c r="BN22" s="259"/>
      <c r="BO22" s="259"/>
      <c r="BP22" s="258"/>
      <c r="BQ22" s="247"/>
      <c r="BR22" s="231"/>
      <c r="BS22" s="244"/>
      <c r="BV22" s="258"/>
      <c r="BW22" s="258"/>
      <c r="BX22" s="258"/>
      <c r="BY22" s="258"/>
      <c r="BZ22" s="258"/>
      <c r="CA22" s="258"/>
      <c r="CB22" s="258"/>
      <c r="CC22" s="258"/>
      <c r="CD22" s="260"/>
      <c r="CE22" s="260"/>
      <c r="CF22" s="260"/>
      <c r="CG22" s="260"/>
      <c r="CH22" s="258"/>
      <c r="CI22" s="247"/>
      <c r="CJ22" s="231"/>
      <c r="CK22" s="244"/>
    </row>
    <row r="23" spans="1:89">
      <c r="B23" s="240"/>
      <c r="C23" s="240"/>
      <c r="D23" s="240" t="s">
        <v>90</v>
      </c>
      <c r="E23" s="256"/>
      <c r="F23" s="256"/>
      <c r="G23" s="256"/>
      <c r="H23" s="256"/>
      <c r="I23" s="256"/>
      <c r="J23" s="256"/>
      <c r="K23" s="256"/>
      <c r="L23" s="256"/>
      <c r="M23" s="256"/>
      <c r="N23" s="256"/>
      <c r="O23" s="256"/>
      <c r="P23" s="256"/>
      <c r="Q23" s="256">
        <f>SUM(E23:P23)</f>
        <v>0</v>
      </c>
      <c r="R23" s="243"/>
      <c r="S23" s="244" t="e">
        <f>Q23/Q25</f>
        <v>#DIV/0!</v>
      </c>
      <c r="T23" s="256"/>
      <c r="U23" s="256"/>
      <c r="V23" s="256"/>
      <c r="W23" s="256">
        <v>143.760175</v>
      </c>
      <c r="X23" s="256">
        <v>737.38582300000007</v>
      </c>
      <c r="Y23" s="256">
        <v>1799.4152309999999</v>
      </c>
      <c r="Z23" s="256">
        <v>1636.361768</v>
      </c>
      <c r="AA23" s="256">
        <v>1552.5680259999999</v>
      </c>
      <c r="AB23" s="256">
        <v>1632.6815799999999</v>
      </c>
      <c r="AC23" s="256">
        <v>2060.7033240000001</v>
      </c>
      <c r="AD23" s="256">
        <v>1900.9547150000001</v>
      </c>
      <c r="AE23" s="256">
        <v>5012.7736539999996</v>
      </c>
      <c r="AF23" s="256">
        <f>SUM(T23:AE23)</f>
        <v>16476.604295999998</v>
      </c>
      <c r="AG23" s="243"/>
      <c r="AH23" s="244">
        <f>AF23/AF25</f>
        <v>0.35215599570828288</v>
      </c>
      <c r="AI23" s="244" t="e">
        <f t="shared" si="20"/>
        <v>#DIV/0!</v>
      </c>
      <c r="AJ23" s="256">
        <v>3385.6994340000001</v>
      </c>
      <c r="AK23" s="256">
        <v>2870.0342059999998</v>
      </c>
      <c r="AL23" s="256">
        <v>3837.8226330000002</v>
      </c>
      <c r="AM23" s="256">
        <v>4354.6676349999998</v>
      </c>
      <c r="AN23" s="256">
        <v>4913.2052640000002</v>
      </c>
      <c r="AO23" s="256">
        <v>4508.5</v>
      </c>
      <c r="AP23" s="256">
        <v>3893.9221480000001</v>
      </c>
      <c r="AQ23" s="256">
        <v>3520.83</v>
      </c>
      <c r="AR23" s="256">
        <v>3837.338812</v>
      </c>
      <c r="AS23" s="256">
        <v>4974.224158</v>
      </c>
      <c r="AT23" s="256">
        <v>9667.42</v>
      </c>
      <c r="AU23" s="256">
        <v>8233.6299999999992</v>
      </c>
      <c r="AV23" s="256">
        <f>SUM(AJ23:AU23)</f>
        <v>57997.294289999998</v>
      </c>
      <c r="AW23" s="243"/>
      <c r="AX23" s="244">
        <f>AV23/AV25</f>
        <v>0.38794739326829164</v>
      </c>
      <c r="AY23" s="244">
        <f t="shared" si="21"/>
        <v>3.519978585883738</v>
      </c>
      <c r="AZ23" s="231"/>
      <c r="BA23" s="243"/>
      <c r="BB23" s="248">
        <f>AX23</f>
        <v>0.38794739326829164</v>
      </c>
      <c r="BC23" s="245">
        <f>AX23</f>
        <v>0.38794739326829164</v>
      </c>
      <c r="BD23" s="257">
        <f>BD25-BD24</f>
        <v>5459.2691150451064</v>
      </c>
      <c r="BE23" s="257">
        <f t="shared" ref="BE23:BO23" si="30">BE25-BE24</f>
        <v>4702.0825676909626</v>
      </c>
      <c r="BF23" s="257">
        <f t="shared" si="30"/>
        <v>5730.8144415391162</v>
      </c>
      <c r="BG23" s="257">
        <f t="shared" si="30"/>
        <v>6224.8393316861948</v>
      </c>
      <c r="BH23" s="257">
        <f t="shared" si="30"/>
        <v>7266.3949324672976</v>
      </c>
      <c r="BI23" s="257">
        <f t="shared" si="30"/>
        <v>7376.868693139364</v>
      </c>
      <c r="BJ23" s="257">
        <f t="shared" si="30"/>
        <v>7853.5583545752561</v>
      </c>
      <c r="BK23" s="257">
        <f t="shared" si="30"/>
        <v>7584.2688167678607</v>
      </c>
      <c r="BL23" s="257">
        <f t="shared" si="30"/>
        <v>7499.2049286712336</v>
      </c>
      <c r="BM23" s="257">
        <f t="shared" si="30"/>
        <v>7706.5807175871232</v>
      </c>
      <c r="BN23" s="257">
        <f t="shared" si="30"/>
        <v>7023.384465234687</v>
      </c>
      <c r="BO23" s="257">
        <f t="shared" si="30"/>
        <v>6751.2742586581971</v>
      </c>
      <c r="BP23" s="256">
        <f>SUM(BD23:BO23)</f>
        <v>81178.540623062407</v>
      </c>
      <c r="BQ23" s="243"/>
      <c r="BR23" s="244">
        <f>BP23/BP25</f>
        <v>0.38794739326829164</v>
      </c>
      <c r="BS23" s="244">
        <f>BP23/AV23</f>
        <v>1.399695306769843</v>
      </c>
      <c r="BV23" s="256">
        <f>'2018 VN YouTube View'!R19</f>
        <v>8851.1309999999994</v>
      </c>
      <c r="BW23" s="256">
        <f>'2018 VN YouTube View'!S19</f>
        <v>7885.42</v>
      </c>
      <c r="BX23" s="256">
        <f>'2018 VN YouTube View'!T19</f>
        <v>18017.339999999997</v>
      </c>
      <c r="BY23" s="256">
        <f>'2018 VN YouTube View'!U19</f>
        <v>641.77</v>
      </c>
      <c r="BZ23" s="256">
        <f>'2018 VN YouTube View'!V19</f>
        <v>0</v>
      </c>
      <c r="CA23" s="256">
        <f>'2018 VN YouTube View'!W19</f>
        <v>0</v>
      </c>
      <c r="CB23" s="256">
        <f>'2018 VN YouTube View'!X19</f>
        <v>0</v>
      </c>
      <c r="CC23" s="256">
        <f>'2018 VN YouTube View'!Y19</f>
        <v>0</v>
      </c>
      <c r="CD23" s="256">
        <f>'2018 VN YouTube View'!Z19</f>
        <v>0</v>
      </c>
      <c r="CE23" s="256">
        <f>'2018 VN YouTube View'!AA19</f>
        <v>0</v>
      </c>
      <c r="CF23" s="256">
        <f>'2018 VN YouTube View'!AB19</f>
        <v>0</v>
      </c>
      <c r="CG23" s="256">
        <f>'2018 VN YouTube View'!AC19</f>
        <v>0</v>
      </c>
      <c r="CH23" s="256">
        <f>SUM(BV23:CG23)</f>
        <v>35395.660999999993</v>
      </c>
      <c r="CI23" s="243"/>
      <c r="CJ23" s="244">
        <f>CH23/CH25</f>
        <v>0.48474373756887318</v>
      </c>
      <c r="CK23" s="244">
        <f t="shared" ref="CK23:CK26" si="31">CH23/AV23</f>
        <v>0.61029848777105755</v>
      </c>
    </row>
    <row r="24" spans="1:89">
      <c r="B24" s="240"/>
      <c r="C24" s="240"/>
      <c r="D24" s="240" t="s">
        <v>91</v>
      </c>
      <c r="E24" s="256"/>
      <c r="F24" s="256"/>
      <c r="G24" s="256"/>
      <c r="H24" s="256"/>
      <c r="I24" s="256"/>
      <c r="J24" s="256"/>
      <c r="K24" s="256"/>
      <c r="L24" s="256"/>
      <c r="M24" s="256"/>
      <c r="N24" s="256"/>
      <c r="O24" s="256"/>
      <c r="P24" s="256"/>
      <c r="Q24" s="256">
        <f>SUM(E24:P24)</f>
        <v>0</v>
      </c>
      <c r="R24" s="243"/>
      <c r="S24" s="244" t="e">
        <f>Q24/Q25</f>
        <v>#DIV/0!</v>
      </c>
      <c r="T24" s="256"/>
      <c r="U24" s="256"/>
      <c r="V24" s="256"/>
      <c r="W24" s="256">
        <v>111.339825</v>
      </c>
      <c r="X24" s="256">
        <v>469.79417699999988</v>
      </c>
      <c r="Y24" s="256">
        <v>977.68476899999996</v>
      </c>
      <c r="Z24" s="256">
        <v>684.53823200000022</v>
      </c>
      <c r="AA24" s="256">
        <v>529.77197399999989</v>
      </c>
      <c r="AB24" s="256">
        <v>788.98841999999991</v>
      </c>
      <c r="AC24" s="256">
        <v>2446.2666759999997</v>
      </c>
      <c r="AD24" s="256">
        <v>15478.305285</v>
      </c>
      <c r="AE24" s="256">
        <v>8824.5063460000019</v>
      </c>
      <c r="AF24" s="256">
        <f>SUM(T24:AE24)</f>
        <v>30311.195704000002</v>
      </c>
      <c r="AG24" s="243"/>
      <c r="AH24" s="244">
        <f>AF24/AF25</f>
        <v>0.64784400429171707</v>
      </c>
      <c r="AI24" s="244" t="e">
        <f t="shared" si="20"/>
        <v>#DIV/0!</v>
      </c>
      <c r="AJ24" s="256">
        <v>4104.4376300000004</v>
      </c>
      <c r="AK24" s="256">
        <v>4945.2703360000032</v>
      </c>
      <c r="AL24" s="256">
        <v>3852.1965309999996</v>
      </c>
      <c r="AM24" s="256">
        <v>3861.5742969999997</v>
      </c>
      <c r="AN24" s="256">
        <v>3899.9346380000006</v>
      </c>
      <c r="AO24" s="256">
        <v>8242.0007900000001</v>
      </c>
      <c r="AP24" s="256">
        <v>6407.8566289999999</v>
      </c>
      <c r="AQ24" s="256">
        <v>15016.390000000001</v>
      </c>
      <c r="AR24" s="256">
        <v>7885.1911880000007</v>
      </c>
      <c r="AS24" s="256">
        <v>9256.4558419999994</v>
      </c>
      <c r="AT24" s="256">
        <v>13190.089999999998</v>
      </c>
      <c r="AU24" s="256">
        <v>10839.140000000001</v>
      </c>
      <c r="AV24" s="256">
        <f>SUM(AJ24:AU24)</f>
        <v>91500.537880999997</v>
      </c>
      <c r="AW24" s="243"/>
      <c r="AX24" s="244">
        <f>AV24/AV25</f>
        <v>0.61205260673170836</v>
      </c>
      <c r="AY24" s="244">
        <f t="shared" si="21"/>
        <v>3.0187043353398684</v>
      </c>
      <c r="AZ24" s="231"/>
      <c r="BA24" s="243"/>
      <c r="BB24" s="248">
        <f>AX24</f>
        <v>0.61205260673170836</v>
      </c>
      <c r="BC24" s="245">
        <f>AX24</f>
        <v>0.61205260673170836</v>
      </c>
      <c r="BD24" s="257">
        <f>BD25*$BC$24</f>
        <v>8612.9200780645278</v>
      </c>
      <c r="BE24" s="257">
        <f t="shared" ref="BE24:BO24" si="32">BE25*$BC$24</f>
        <v>7418.3302750862986</v>
      </c>
      <c r="BF24" s="257">
        <f t="shared" si="32"/>
        <v>9041.3287432866491</v>
      </c>
      <c r="BG24" s="257">
        <f t="shared" si="32"/>
        <v>9820.7365368473547</v>
      </c>
      <c r="BH24" s="257">
        <f t="shared" si="32"/>
        <v>11463.966602510456</v>
      </c>
      <c r="BI24" s="257">
        <f t="shared" si="32"/>
        <v>11638.257638790299</v>
      </c>
      <c r="BJ24" s="257">
        <f t="shared" si="32"/>
        <v>12390.316178031782</v>
      </c>
      <c r="BK24" s="257">
        <f t="shared" si="32"/>
        <v>11965.466400869831</v>
      </c>
      <c r="BL24" s="257">
        <f t="shared" si="32"/>
        <v>11831.263734859729</v>
      </c>
      <c r="BM24" s="257">
        <f t="shared" si="32"/>
        <v>12158.434104815628</v>
      </c>
      <c r="BN24" s="257">
        <f t="shared" si="32"/>
        <v>11080.576502425547</v>
      </c>
      <c r="BO24" s="257">
        <f t="shared" si="32"/>
        <v>10651.276643363815</v>
      </c>
      <c r="BP24" s="256">
        <f>SUM(BD24:BO24)</f>
        <v>128072.87343895192</v>
      </c>
      <c r="BQ24" s="243"/>
      <c r="BR24" s="244">
        <f>BP24/BP25</f>
        <v>0.61205260673170836</v>
      </c>
      <c r="BS24" s="244">
        <f>BP24/AV24</f>
        <v>1.399695306769843</v>
      </c>
      <c r="BV24" s="256">
        <f>'2018 VN YouTube View'!R20</f>
        <v>8388.6749999999993</v>
      </c>
      <c r="BW24" s="256">
        <f>'2018 VN YouTube View'!S20</f>
        <v>8338.2300000000014</v>
      </c>
      <c r="BX24" s="256">
        <f>'2018 VN YouTube View'!T20</f>
        <v>20182.390000000003</v>
      </c>
      <c r="BY24" s="256">
        <f>'2018 VN YouTube View'!U20</f>
        <v>714.37000000000012</v>
      </c>
      <c r="BZ24" s="256">
        <f>'2018 VN YouTube View'!V20</f>
        <v>0</v>
      </c>
      <c r="CA24" s="256">
        <f>'2018 VN YouTube View'!W20</f>
        <v>0</v>
      </c>
      <c r="CB24" s="256">
        <f>'2018 VN YouTube View'!X20</f>
        <v>0</v>
      </c>
      <c r="CC24" s="256">
        <f>'2018 VN YouTube View'!Y20</f>
        <v>0</v>
      </c>
      <c r="CD24" s="256">
        <f>'2018 VN YouTube View'!Z20</f>
        <v>0</v>
      </c>
      <c r="CE24" s="256">
        <f>'2018 VN YouTube View'!AA20</f>
        <v>0</v>
      </c>
      <c r="CF24" s="256">
        <f>'2018 VN YouTube View'!AB20</f>
        <v>0</v>
      </c>
      <c r="CG24" s="256">
        <f>'2018 VN YouTube View'!AC20</f>
        <v>0</v>
      </c>
      <c r="CH24" s="256">
        <f>SUM(BV24:CG24)</f>
        <v>37623.665000000001</v>
      </c>
      <c r="CI24" s="243"/>
      <c r="CJ24" s="244">
        <f>CH24/CH25</f>
        <v>0.51525626243112688</v>
      </c>
      <c r="CK24" s="244">
        <f t="shared" si="31"/>
        <v>0.41118517848420783</v>
      </c>
    </row>
    <row r="25" spans="1:89">
      <c r="B25" s="231"/>
      <c r="C25" s="231" t="s">
        <v>94</v>
      </c>
      <c r="D25" s="231"/>
      <c r="E25" s="258">
        <f>SUM(E23:E24)</f>
        <v>0</v>
      </c>
      <c r="F25" s="258">
        <f t="shared" ref="F25:P25" si="33">SUM(F23:F24)</f>
        <v>0</v>
      </c>
      <c r="G25" s="258">
        <f t="shared" si="33"/>
        <v>0</v>
      </c>
      <c r="H25" s="258">
        <f t="shared" si="33"/>
        <v>0</v>
      </c>
      <c r="I25" s="258">
        <f t="shared" si="33"/>
        <v>0</v>
      </c>
      <c r="J25" s="258">
        <f t="shared" si="33"/>
        <v>0</v>
      </c>
      <c r="K25" s="258">
        <f t="shared" si="33"/>
        <v>0</v>
      </c>
      <c r="L25" s="258">
        <f t="shared" si="33"/>
        <v>0</v>
      </c>
      <c r="M25" s="258">
        <f t="shared" si="33"/>
        <v>0</v>
      </c>
      <c r="N25" s="258">
        <f t="shared" si="33"/>
        <v>0</v>
      </c>
      <c r="O25" s="258">
        <f t="shared" si="33"/>
        <v>0</v>
      </c>
      <c r="P25" s="258">
        <f t="shared" si="33"/>
        <v>0</v>
      </c>
      <c r="Q25" s="258">
        <f>SUM(E25:P25)</f>
        <v>0</v>
      </c>
      <c r="R25" s="247" t="e">
        <f>Q25/$Q$26</f>
        <v>#REF!</v>
      </c>
      <c r="S25" s="231"/>
      <c r="T25" s="258">
        <f t="shared" ref="T25:AE25" si="34">SUM(T23:T24)</f>
        <v>0</v>
      </c>
      <c r="U25" s="258">
        <f t="shared" si="34"/>
        <v>0</v>
      </c>
      <c r="V25" s="258">
        <f t="shared" si="34"/>
        <v>0</v>
      </c>
      <c r="W25" s="258">
        <f t="shared" si="34"/>
        <v>255.10000000000002</v>
      </c>
      <c r="X25" s="258">
        <f t="shared" si="34"/>
        <v>1207.1799999999998</v>
      </c>
      <c r="Y25" s="258">
        <f t="shared" si="34"/>
        <v>2777.1</v>
      </c>
      <c r="Z25" s="258">
        <f t="shared" si="34"/>
        <v>2320.9</v>
      </c>
      <c r="AA25" s="258">
        <f t="shared" si="34"/>
        <v>2082.3399999999997</v>
      </c>
      <c r="AB25" s="258">
        <f t="shared" si="34"/>
        <v>2421.67</v>
      </c>
      <c r="AC25" s="258">
        <f t="shared" si="34"/>
        <v>4506.9699999999993</v>
      </c>
      <c r="AD25" s="258">
        <f t="shared" si="34"/>
        <v>17379.260000000002</v>
      </c>
      <c r="AE25" s="258">
        <f t="shared" si="34"/>
        <v>13837.280000000002</v>
      </c>
      <c r="AF25" s="258">
        <f>SUM(T25:AE25)</f>
        <v>46787.8</v>
      </c>
      <c r="AG25" s="247" t="e">
        <f>AF25/$AF$26</f>
        <v>#REF!</v>
      </c>
      <c r="AH25" s="231"/>
      <c r="AI25" s="244" t="e">
        <f t="shared" si="20"/>
        <v>#DIV/0!</v>
      </c>
      <c r="AJ25" s="258">
        <f t="shared" ref="AJ25:AU25" si="35">SUM(AJ23:AJ24)</f>
        <v>7490.1370640000005</v>
      </c>
      <c r="AK25" s="258">
        <f t="shared" si="35"/>
        <v>7815.3045420000035</v>
      </c>
      <c r="AL25" s="258">
        <f t="shared" si="35"/>
        <v>7690.0191639999994</v>
      </c>
      <c r="AM25" s="258">
        <f t="shared" si="35"/>
        <v>8216.241931999999</v>
      </c>
      <c r="AN25" s="258">
        <f t="shared" si="35"/>
        <v>8813.1399020000008</v>
      </c>
      <c r="AO25" s="258">
        <f t="shared" si="35"/>
        <v>12750.50079</v>
      </c>
      <c r="AP25" s="258">
        <f t="shared" si="35"/>
        <v>10301.778777</v>
      </c>
      <c r="AQ25" s="258">
        <f t="shared" si="35"/>
        <v>18537.22</v>
      </c>
      <c r="AR25" s="258">
        <f t="shared" si="35"/>
        <v>11722.53</v>
      </c>
      <c r="AS25" s="258">
        <f t="shared" si="35"/>
        <v>14230.68</v>
      </c>
      <c r="AT25" s="258">
        <f t="shared" si="35"/>
        <v>22857.51</v>
      </c>
      <c r="AU25" s="258">
        <f t="shared" si="35"/>
        <v>19072.77</v>
      </c>
      <c r="AV25" s="258">
        <f>SUM(AJ25:AU25)</f>
        <v>149497.83217099999</v>
      </c>
      <c r="AW25" s="247">
        <f>AV25/$AV$26</f>
        <v>5.021657675332928E-2</v>
      </c>
      <c r="AX25" s="231"/>
      <c r="AY25" s="244">
        <f t="shared" si="21"/>
        <v>3.1952310681630678</v>
      </c>
      <c r="AZ25" s="231"/>
      <c r="BA25" s="247"/>
      <c r="BB25" s="248"/>
      <c r="BC25" s="248"/>
      <c r="BD25" s="259">
        <f>BD40</f>
        <v>14072.189193109634</v>
      </c>
      <c r="BE25" s="259">
        <f t="shared" ref="BE25:BO25" si="36">BE40</f>
        <v>12120.412842777261</v>
      </c>
      <c r="BF25" s="259">
        <f t="shared" si="36"/>
        <v>14772.143184825765</v>
      </c>
      <c r="BG25" s="259">
        <f t="shared" si="36"/>
        <v>16045.57586853355</v>
      </c>
      <c r="BH25" s="259">
        <f t="shared" si="36"/>
        <v>18730.361534977754</v>
      </c>
      <c r="BI25" s="259">
        <f t="shared" si="36"/>
        <v>19015.126331929663</v>
      </c>
      <c r="BJ25" s="259">
        <f t="shared" si="36"/>
        <v>20243.874532607038</v>
      </c>
      <c r="BK25" s="259">
        <f t="shared" si="36"/>
        <v>19549.735217637692</v>
      </c>
      <c r="BL25" s="259">
        <f t="shared" si="36"/>
        <v>19330.468663530963</v>
      </c>
      <c r="BM25" s="259">
        <f t="shared" si="36"/>
        <v>19865.014822402751</v>
      </c>
      <c r="BN25" s="259">
        <f t="shared" si="36"/>
        <v>18103.960967660234</v>
      </c>
      <c r="BO25" s="259">
        <f t="shared" si="36"/>
        <v>17402.550902022012</v>
      </c>
      <c r="BP25" s="258">
        <f>SUM(BD25:BO25)</f>
        <v>209251.41406201434</v>
      </c>
      <c r="BQ25" s="247" t="e">
        <f>BP25/$BP$26</f>
        <v>#REF!</v>
      </c>
      <c r="BR25" s="247"/>
      <c r="BS25" s="244">
        <f>BP25/AV25</f>
        <v>1.399695306769843</v>
      </c>
      <c r="BV25" s="258">
        <f t="shared" ref="BV25:CG25" si="37">SUM(BV23:BV24)</f>
        <v>17239.805999999997</v>
      </c>
      <c r="BW25" s="258">
        <f t="shared" si="37"/>
        <v>16223.650000000001</v>
      </c>
      <c r="BX25" s="258">
        <f t="shared" si="37"/>
        <v>38199.729999999996</v>
      </c>
      <c r="BY25" s="258">
        <f t="shared" si="37"/>
        <v>1356.14</v>
      </c>
      <c r="BZ25" s="258">
        <f t="shared" si="37"/>
        <v>0</v>
      </c>
      <c r="CA25" s="258">
        <f t="shared" si="37"/>
        <v>0</v>
      </c>
      <c r="CB25" s="258">
        <f t="shared" si="37"/>
        <v>0</v>
      </c>
      <c r="CC25" s="258">
        <f t="shared" si="37"/>
        <v>0</v>
      </c>
      <c r="CD25" s="258">
        <f t="shared" si="37"/>
        <v>0</v>
      </c>
      <c r="CE25" s="258">
        <f t="shared" si="37"/>
        <v>0</v>
      </c>
      <c r="CF25" s="258">
        <f t="shared" si="37"/>
        <v>0</v>
      </c>
      <c r="CG25" s="258">
        <f t="shared" si="37"/>
        <v>0</v>
      </c>
      <c r="CH25" s="258">
        <f>SUM(BV25:CG25)</f>
        <v>73019.325999999986</v>
      </c>
      <c r="CI25" s="247"/>
      <c r="CJ25" s="231"/>
      <c r="CK25" s="244">
        <f t="shared" si="31"/>
        <v>0.48843066778706429</v>
      </c>
    </row>
    <row r="26" spans="1:89">
      <c r="B26" s="231" t="s">
        <v>55</v>
      </c>
      <c r="C26" s="231"/>
      <c r="D26" s="231"/>
      <c r="E26" s="258" t="e">
        <f>SUM(#REF!+E21+#REF!+E25)</f>
        <v>#REF!</v>
      </c>
      <c r="F26" s="258" t="e">
        <f>SUM(#REF!+F21+#REF!+F25)</f>
        <v>#REF!</v>
      </c>
      <c r="G26" s="258" t="e">
        <f>SUM(#REF!+G21+#REF!+G25)</f>
        <v>#REF!</v>
      </c>
      <c r="H26" s="258" t="e">
        <f>SUM(#REF!+H21+#REF!+H25)</f>
        <v>#REF!</v>
      </c>
      <c r="I26" s="258" t="e">
        <f>SUM(#REF!+I21+#REF!+I25)</f>
        <v>#REF!</v>
      </c>
      <c r="J26" s="258" t="e">
        <f>SUM(#REF!+J21+#REF!+J25)</f>
        <v>#REF!</v>
      </c>
      <c r="K26" s="258" t="e">
        <f>SUM(#REF!+K21+#REF!+K25)</f>
        <v>#REF!</v>
      </c>
      <c r="L26" s="258" t="e">
        <f>SUM(#REF!+L21+#REF!+L25)</f>
        <v>#REF!</v>
      </c>
      <c r="M26" s="258" t="e">
        <f>SUM(#REF!+M21+#REF!+M25)</f>
        <v>#REF!</v>
      </c>
      <c r="N26" s="258" t="e">
        <f>SUM(#REF!+N21+#REF!+N25)</f>
        <v>#REF!</v>
      </c>
      <c r="O26" s="258" t="e">
        <f>SUM(#REF!+O21+#REF!+O25)</f>
        <v>#REF!</v>
      </c>
      <c r="P26" s="258" t="e">
        <f>SUM(#REF!+P21+#REF!+P25)</f>
        <v>#REF!</v>
      </c>
      <c r="Q26" s="258" t="e">
        <f>SUM(#REF!+Q21+#REF!+Q25)</f>
        <v>#REF!</v>
      </c>
      <c r="R26" s="231"/>
      <c r="S26" s="231"/>
      <c r="T26" s="258" t="e">
        <f>SUM(#REF!+T21+#REF!+T25)</f>
        <v>#REF!</v>
      </c>
      <c r="U26" s="258" t="e">
        <f>SUM(#REF!+U21+#REF!+U25)</f>
        <v>#REF!</v>
      </c>
      <c r="V26" s="258" t="e">
        <f>SUM(#REF!+V21+#REF!+V25)</f>
        <v>#REF!</v>
      </c>
      <c r="W26" s="258" t="e">
        <f>SUM(#REF!+W21+#REF!+W25)</f>
        <v>#REF!</v>
      </c>
      <c r="X26" s="258" t="e">
        <f>SUM(#REF!+X21+#REF!+X25)</f>
        <v>#REF!</v>
      </c>
      <c r="Y26" s="258" t="e">
        <f>SUM(#REF!+Y21+#REF!+Y25)</f>
        <v>#REF!</v>
      </c>
      <c r="Z26" s="258" t="e">
        <f>SUM(#REF!+Z21+#REF!+Z25)</f>
        <v>#REF!</v>
      </c>
      <c r="AA26" s="258" t="e">
        <f>SUM(#REF!+AA21+#REF!+AA25)</f>
        <v>#REF!</v>
      </c>
      <c r="AB26" s="258" t="e">
        <f>SUM(#REF!+AB21+#REF!+AB25)</f>
        <v>#REF!</v>
      </c>
      <c r="AC26" s="258" t="e">
        <f>SUM(#REF!+AC21+#REF!+AC25)</f>
        <v>#REF!</v>
      </c>
      <c r="AD26" s="258" t="e">
        <f>SUM(#REF!+AD21+#REF!+AD25)</f>
        <v>#REF!</v>
      </c>
      <c r="AE26" s="258" t="e">
        <f>SUM(#REF!+AE21+#REF!+AE25)</f>
        <v>#REF!</v>
      </c>
      <c r="AF26" s="258" t="e">
        <f>SUM(#REF!+AF21+#REF!+AF25)</f>
        <v>#REF!</v>
      </c>
      <c r="AG26" s="231"/>
      <c r="AH26" s="231"/>
      <c r="AI26" s="244" t="e">
        <f t="shared" si="20"/>
        <v>#REF!</v>
      </c>
      <c r="AJ26" s="258">
        <f t="shared" ref="AJ26:AV26" si="38">SUM(+AJ21+AJ25)</f>
        <v>225665.87329600001</v>
      </c>
      <c r="AK26" s="258">
        <f t="shared" si="38"/>
        <v>196531.1639039999</v>
      </c>
      <c r="AL26" s="258">
        <f t="shared" si="38"/>
        <v>222196.89120100002</v>
      </c>
      <c r="AM26" s="258">
        <f t="shared" si="38"/>
        <v>180420.29306299987</v>
      </c>
      <c r="AN26" s="258">
        <f t="shared" si="38"/>
        <v>249803.30001800004</v>
      </c>
      <c r="AO26" s="258">
        <f t="shared" si="38"/>
        <v>311425.27158599976</v>
      </c>
      <c r="AP26" s="258">
        <f t="shared" si="38"/>
        <v>270095.07451299997</v>
      </c>
      <c r="AQ26" s="258">
        <f t="shared" si="38"/>
        <v>250706.07</v>
      </c>
      <c r="AR26" s="258">
        <f t="shared" si="38"/>
        <v>264446.35000000003</v>
      </c>
      <c r="AS26" s="258">
        <f t="shared" si="38"/>
        <v>278323.96000000002</v>
      </c>
      <c r="AT26" s="258">
        <f t="shared" si="38"/>
        <v>243001.14</v>
      </c>
      <c r="AU26" s="258">
        <f t="shared" si="38"/>
        <v>284446.01</v>
      </c>
      <c r="AV26" s="258">
        <f t="shared" si="38"/>
        <v>2977061.3975809994</v>
      </c>
      <c r="AW26" s="231"/>
      <c r="AX26" s="231"/>
      <c r="AY26" s="244" t="e">
        <f t="shared" si="21"/>
        <v>#REF!</v>
      </c>
      <c r="AZ26" s="231"/>
      <c r="BA26" s="252"/>
      <c r="BB26" s="248"/>
      <c r="BC26" s="248"/>
      <c r="BD26" s="258" t="e">
        <f>SUM(#REF!+BD21+#REF!+BD25)</f>
        <v>#REF!</v>
      </c>
      <c r="BE26" s="258" t="e">
        <f>SUM(#REF!+BE21+#REF!+BE25)</f>
        <v>#REF!</v>
      </c>
      <c r="BF26" s="258" t="e">
        <f>SUM(#REF!+BF21+#REF!+BF25)</f>
        <v>#REF!</v>
      </c>
      <c r="BG26" s="258" t="e">
        <f>SUM(#REF!+BG21+#REF!+BG25)</f>
        <v>#REF!</v>
      </c>
      <c r="BH26" s="258" t="e">
        <f>SUM(#REF!+BH21+#REF!+BH25)</f>
        <v>#REF!</v>
      </c>
      <c r="BI26" s="258" t="e">
        <f>SUM(#REF!+BI21+#REF!+BI25)</f>
        <v>#REF!</v>
      </c>
      <c r="BJ26" s="258" t="e">
        <f>SUM(#REF!+BJ21+#REF!+BJ25)</f>
        <v>#REF!</v>
      </c>
      <c r="BK26" s="258" t="e">
        <f>SUM(#REF!+BK21+#REF!+BK25)</f>
        <v>#REF!</v>
      </c>
      <c r="BL26" s="258" t="e">
        <f>SUM(#REF!+BL21+#REF!+BL25)</f>
        <v>#REF!</v>
      </c>
      <c r="BM26" s="258" t="e">
        <f>SUM(#REF!+BM21+#REF!+BM25)</f>
        <v>#REF!</v>
      </c>
      <c r="BN26" s="258" t="e">
        <f>SUM(#REF!+BN21+#REF!+BN25)</f>
        <v>#REF!</v>
      </c>
      <c r="BO26" s="258" t="e">
        <f>SUM(#REF!+BO21+#REF!+BO25)</f>
        <v>#REF!</v>
      </c>
      <c r="BP26" s="258" t="e">
        <f>SUM(#REF!+BP21+#REF!+BP25)</f>
        <v>#REF!</v>
      </c>
      <c r="BQ26" s="236"/>
      <c r="BR26" s="236"/>
      <c r="BS26" s="235"/>
      <c r="BV26" s="258">
        <f>SUM(+BV21+BV25)</f>
        <v>292132.03099999996</v>
      </c>
      <c r="BW26" s="258">
        <f t="shared" ref="BW26:CH26" si="39">SUM(+BW21+BW25)</f>
        <v>283964.44</v>
      </c>
      <c r="BX26" s="258">
        <f t="shared" si="39"/>
        <v>554333.43000000005</v>
      </c>
      <c r="BY26" s="258">
        <f t="shared" si="39"/>
        <v>15472.59</v>
      </c>
      <c r="BZ26" s="258">
        <f t="shared" si="39"/>
        <v>0</v>
      </c>
      <c r="CA26" s="258">
        <f t="shared" si="39"/>
        <v>0</v>
      </c>
      <c r="CB26" s="258">
        <f t="shared" si="39"/>
        <v>0</v>
      </c>
      <c r="CC26" s="258">
        <f t="shared" si="39"/>
        <v>0</v>
      </c>
      <c r="CD26" s="258">
        <f t="shared" si="39"/>
        <v>0</v>
      </c>
      <c r="CE26" s="258">
        <f t="shared" si="39"/>
        <v>0</v>
      </c>
      <c r="CF26" s="258">
        <f t="shared" si="39"/>
        <v>0</v>
      </c>
      <c r="CG26" s="258">
        <f t="shared" si="39"/>
        <v>0</v>
      </c>
      <c r="CH26" s="258">
        <f t="shared" si="39"/>
        <v>1145902.4909999997</v>
      </c>
      <c r="CI26" s="231"/>
      <c r="CJ26" s="231"/>
      <c r="CK26" s="244">
        <f t="shared" si="31"/>
        <v>0.38491060074578864</v>
      </c>
    </row>
    <row r="27" spans="1:89">
      <c r="C27" s="231"/>
      <c r="D27" s="231"/>
      <c r="E27" s="231"/>
      <c r="F27" s="231"/>
      <c r="G27" s="231"/>
      <c r="H27" s="231"/>
      <c r="I27" s="231"/>
      <c r="J27" s="231"/>
      <c r="K27" s="231"/>
      <c r="L27" s="231"/>
      <c r="M27" s="231"/>
      <c r="N27" s="231"/>
      <c r="O27" s="231"/>
      <c r="P27" s="231"/>
      <c r="Q27" s="231"/>
      <c r="R27" s="231"/>
      <c r="S27" s="231"/>
      <c r="T27" s="232"/>
      <c r="U27" s="232"/>
      <c r="V27" s="232"/>
      <c r="W27" s="232"/>
      <c r="X27" s="232"/>
      <c r="Y27" s="232"/>
      <c r="Z27" s="232"/>
      <c r="AA27" s="232"/>
      <c r="AB27" s="232"/>
      <c r="AC27" s="232"/>
      <c r="AD27" s="232"/>
      <c r="AE27" s="249"/>
      <c r="AF27" s="232"/>
      <c r="AG27" s="231"/>
      <c r="AH27" s="231"/>
      <c r="AI27" s="231"/>
      <c r="AJ27" s="231"/>
      <c r="AK27" s="231"/>
      <c r="AL27" s="231"/>
      <c r="AM27" s="231"/>
      <c r="AN27" s="231"/>
      <c r="AO27" s="231"/>
      <c r="AP27" s="231"/>
      <c r="AQ27" s="231"/>
      <c r="AR27" s="231"/>
      <c r="AS27" s="231"/>
      <c r="AT27" s="231"/>
      <c r="AU27" s="231"/>
      <c r="AV27" s="231"/>
      <c r="AW27" s="231"/>
      <c r="AX27" s="231"/>
      <c r="AY27" s="231"/>
      <c r="AZ27" s="231"/>
      <c r="BA27" s="231"/>
      <c r="BB27" s="248"/>
      <c r="BC27" s="248"/>
      <c r="BD27" s="235"/>
      <c r="BE27" s="235"/>
      <c r="BF27" s="235"/>
      <c r="BG27" s="235"/>
      <c r="BH27" s="235"/>
      <c r="BI27" s="235"/>
      <c r="BJ27" s="235"/>
      <c r="BK27" s="235"/>
      <c r="BL27" s="235"/>
      <c r="BM27" s="235"/>
      <c r="BN27" s="235"/>
      <c r="BO27" s="235"/>
      <c r="BP27" s="235"/>
      <c r="BQ27" s="236"/>
      <c r="BR27" s="236"/>
      <c r="BS27" s="235"/>
      <c r="BV27" s="231"/>
      <c r="BW27" s="231"/>
      <c r="BX27" s="231"/>
      <c r="BY27" s="231"/>
      <c r="BZ27" s="231"/>
      <c r="CA27" s="231"/>
      <c r="CB27" s="231"/>
      <c r="CC27" s="231"/>
      <c r="CD27" s="231"/>
      <c r="CE27" s="231"/>
      <c r="CF27" s="231"/>
      <c r="CG27" s="231"/>
      <c r="CH27" s="231"/>
      <c r="CI27" s="231"/>
      <c r="CJ27" s="231"/>
      <c r="CK27" s="231"/>
    </row>
    <row r="28" spans="1:89">
      <c r="BB28" s="250"/>
      <c r="BC28" s="250"/>
      <c r="BD28" s="263"/>
      <c r="BE28" s="263"/>
      <c r="BF28" s="263"/>
      <c r="BG28" s="263"/>
      <c r="BH28" s="263"/>
      <c r="BI28" s="263"/>
      <c r="BJ28" s="263"/>
      <c r="BK28" s="263"/>
      <c r="BL28" s="263"/>
      <c r="BM28" s="263"/>
      <c r="BN28" s="263"/>
      <c r="BO28" s="263"/>
      <c r="BP28" s="263"/>
    </row>
    <row r="29" spans="1:89">
      <c r="B29" s="231" t="s">
        <v>108</v>
      </c>
    </row>
    <row r="30" spans="1:89">
      <c r="A30" s="223" t="s">
        <v>100</v>
      </c>
      <c r="T30" s="236">
        <v>426424726</v>
      </c>
      <c r="U30" s="236">
        <v>347497986</v>
      </c>
      <c r="V30" s="236">
        <v>353661744</v>
      </c>
      <c r="W30" s="236">
        <v>363638036</v>
      </c>
      <c r="X30" s="236">
        <v>487912650</v>
      </c>
      <c r="Y30" s="236">
        <v>462818582</v>
      </c>
      <c r="Z30" s="236">
        <v>514999358</v>
      </c>
      <c r="AA30" s="236">
        <v>508903695</v>
      </c>
      <c r="AB30" s="236">
        <v>471847508</v>
      </c>
      <c r="AC30" s="236">
        <v>551823183</v>
      </c>
      <c r="AD30" s="236">
        <v>620617348</v>
      </c>
      <c r="AE30" s="236">
        <v>740699520</v>
      </c>
      <c r="AF30" s="236">
        <f>SUM(T30:AE30)</f>
        <v>5850844336</v>
      </c>
      <c r="AJ30" s="236">
        <f t="shared" ref="AJ30:AU30" si="40">AJ9</f>
        <v>747476787</v>
      </c>
      <c r="AK30" s="236">
        <f t="shared" si="40"/>
        <v>633829590</v>
      </c>
      <c r="AL30" s="236">
        <f t="shared" si="40"/>
        <v>774763080</v>
      </c>
      <c r="AM30" s="236">
        <f t="shared" si="40"/>
        <v>825400855</v>
      </c>
      <c r="AN30" s="236">
        <f t="shared" si="40"/>
        <v>975131974</v>
      </c>
      <c r="AO30" s="236">
        <f t="shared" si="40"/>
        <v>988416606</v>
      </c>
      <c r="AP30" s="236">
        <f t="shared" si="40"/>
        <v>1056730406</v>
      </c>
      <c r="AQ30" s="236">
        <f t="shared" si="40"/>
        <v>996054452</v>
      </c>
      <c r="AR30" s="236">
        <f t="shared" si="40"/>
        <v>1006429189</v>
      </c>
      <c r="AS30" s="236">
        <f t="shared" si="40"/>
        <v>1027879481</v>
      </c>
      <c r="AT30" s="236">
        <f t="shared" si="40"/>
        <v>911225766</v>
      </c>
      <c r="AU30" s="236">
        <f t="shared" si="40"/>
        <v>875492724</v>
      </c>
      <c r="AV30" s="236">
        <f>SUM(AJ30:AU30)</f>
        <v>10818830910</v>
      </c>
      <c r="BD30" s="263">
        <f t="shared" ref="BD30:BO30" si="41">BD9</f>
        <v>1336596751.1701777</v>
      </c>
      <c r="BE30" s="263">
        <f t="shared" si="41"/>
        <v>1151214228.7306423</v>
      </c>
      <c r="BF30" s="263">
        <f t="shared" si="41"/>
        <v>1403079387.130933</v>
      </c>
      <c r="BG30" s="263">
        <f t="shared" si="41"/>
        <v>1524031853.3407497</v>
      </c>
      <c r="BH30" s="263">
        <f t="shared" si="41"/>
        <v>1779036653.9523463</v>
      </c>
      <c r="BI30" s="263">
        <f t="shared" si="41"/>
        <v>1806084023.5712771</v>
      </c>
      <c r="BJ30" s="263">
        <f t="shared" si="41"/>
        <v>1922792293.3716676</v>
      </c>
      <c r="BK30" s="263">
        <f t="shared" si="41"/>
        <v>1856861943.7639599</v>
      </c>
      <c r="BL30" s="263">
        <f t="shared" si="41"/>
        <v>1836035691.3708475</v>
      </c>
      <c r="BM30" s="263">
        <f t="shared" si="41"/>
        <v>1886807653.6784863</v>
      </c>
      <c r="BN30" s="263">
        <f t="shared" si="41"/>
        <v>1719540227.9365773</v>
      </c>
      <c r="BO30" s="263">
        <f t="shared" si="41"/>
        <v>1652919291.982337</v>
      </c>
      <c r="BP30" s="236">
        <f>SUM(BD30:BO30)</f>
        <v>19875000000.000004</v>
      </c>
      <c r="BV30" s="236">
        <f t="shared" ref="BV30:CG30" si="42">BV9</f>
        <v>1147271340</v>
      </c>
      <c r="BW30" s="236">
        <f t="shared" si="42"/>
        <v>1266919294</v>
      </c>
      <c r="BX30" s="236">
        <f t="shared" si="42"/>
        <v>1702385218</v>
      </c>
      <c r="BY30" s="236">
        <f t="shared" si="42"/>
        <v>62504407</v>
      </c>
      <c r="BZ30" s="236">
        <f t="shared" si="42"/>
        <v>0</v>
      </c>
      <c r="CA30" s="236">
        <f t="shared" si="42"/>
        <v>0</v>
      </c>
      <c r="CB30" s="236">
        <f t="shared" si="42"/>
        <v>0</v>
      </c>
      <c r="CC30" s="236">
        <f t="shared" si="42"/>
        <v>0</v>
      </c>
      <c r="CD30" s="236">
        <f t="shared" si="42"/>
        <v>0</v>
      </c>
      <c r="CE30" s="236">
        <f t="shared" si="42"/>
        <v>0</v>
      </c>
      <c r="CF30" s="236">
        <f t="shared" si="42"/>
        <v>0</v>
      </c>
      <c r="CG30" s="236">
        <f t="shared" si="42"/>
        <v>0</v>
      </c>
      <c r="CH30" s="236">
        <f>SUM(BV30:CG30)</f>
        <v>4179080259</v>
      </c>
    </row>
    <row r="31" spans="1:89">
      <c r="C31" s="223" t="s">
        <v>96</v>
      </c>
      <c r="T31" s="230">
        <v>0.26856745403642474</v>
      </c>
      <c r="U31" s="230">
        <v>0.23227209725468739</v>
      </c>
      <c r="V31" s="230">
        <v>0.24045678234284792</v>
      </c>
      <c r="W31" s="230">
        <v>0.22447928411977233</v>
      </c>
      <c r="X31" s="230">
        <v>0.20901684889754402</v>
      </c>
      <c r="Y31" s="230">
        <v>0.22008193532842063</v>
      </c>
      <c r="Z31" s="230">
        <v>0.18589998872158156</v>
      </c>
      <c r="AA31" s="230">
        <v>0.18641957285392002</v>
      </c>
      <c r="AB31" s="230">
        <v>0.17866581199706108</v>
      </c>
      <c r="AC31" s="230">
        <v>0.20710229203980363</v>
      </c>
      <c r="AD31" s="230">
        <v>0.22316720314565361</v>
      </c>
      <c r="AE31" s="230">
        <v>0.27554263867835582</v>
      </c>
      <c r="AF31" s="230">
        <f>AVERAGE(T31:AE31)</f>
        <v>0.22097265911800604</v>
      </c>
      <c r="AG31" s="264">
        <f>AVERAGE(T31:AB31)</f>
        <v>0.21620664172802884</v>
      </c>
      <c r="AJ31" s="230">
        <v>0.21592918562849742</v>
      </c>
      <c r="AK31" s="230">
        <v>0.16996729041173414</v>
      </c>
      <c r="AL31" s="230">
        <v>0.16148764363576973</v>
      </c>
      <c r="AM31" s="230">
        <v>0.10998320538070802</v>
      </c>
      <c r="AN31" s="230">
        <v>0.14668241494158624</v>
      </c>
      <c r="AO31" s="230">
        <v>0.13587044299350828</v>
      </c>
      <c r="AP31" s="230">
        <v>0.16067600095204665</v>
      </c>
      <c r="AQ31" s="230">
        <v>0.17788074858926795</v>
      </c>
      <c r="AR31" s="230">
        <v>0.18420309524951206</v>
      </c>
      <c r="AS31" s="230">
        <f>203565348/AS30</f>
        <v>0.19804398449705019</v>
      </c>
      <c r="AT31" s="230">
        <f>177832782/AT30</f>
        <v>0.19515776291163392</v>
      </c>
      <c r="AU31" s="230">
        <f>193774170/AU30</f>
        <v>0.2213315595755882</v>
      </c>
      <c r="AV31" s="230">
        <f>AVERAGE(AJ31:AU31)</f>
        <v>0.17310111123057526</v>
      </c>
      <c r="BA31" s="239">
        <v>-0.06</v>
      </c>
      <c r="BB31" s="264">
        <f>AVERAGE(AJ31:AR31,AC31:AE31)*(100%+BA31)</f>
        <v>0.16986521932897139</v>
      </c>
      <c r="BC31" s="264"/>
      <c r="BD31" s="265">
        <f>BB31</f>
        <v>0.16986521932897139</v>
      </c>
      <c r="BE31" s="265">
        <f>BD31</f>
        <v>0.16986521932897139</v>
      </c>
      <c r="BF31" s="265">
        <f t="shared" ref="BF31:BO32" si="43">BE31</f>
        <v>0.16986521932897139</v>
      </c>
      <c r="BG31" s="265">
        <f t="shared" si="43"/>
        <v>0.16986521932897139</v>
      </c>
      <c r="BH31" s="265">
        <f t="shared" si="43"/>
        <v>0.16986521932897139</v>
      </c>
      <c r="BI31" s="265">
        <f t="shared" si="43"/>
        <v>0.16986521932897139</v>
      </c>
      <c r="BJ31" s="265">
        <f t="shared" si="43"/>
        <v>0.16986521932897139</v>
      </c>
      <c r="BK31" s="265">
        <f t="shared" si="43"/>
        <v>0.16986521932897139</v>
      </c>
      <c r="BL31" s="265">
        <f t="shared" si="43"/>
        <v>0.16986521932897139</v>
      </c>
      <c r="BM31" s="265">
        <f t="shared" si="43"/>
        <v>0.16986521932897139</v>
      </c>
      <c r="BN31" s="265">
        <f t="shared" si="43"/>
        <v>0.16986521932897139</v>
      </c>
      <c r="BO31" s="265">
        <f t="shared" si="43"/>
        <v>0.16986521932897139</v>
      </c>
      <c r="BP31" s="230">
        <f>AVERAGE(BD31:BO31)</f>
        <v>0.16986521932897139</v>
      </c>
      <c r="BQ31" s="230">
        <f>BP31/AV31</f>
        <v>0.98130634818806239</v>
      </c>
      <c r="BR31" s="230"/>
      <c r="BS31" s="230">
        <f>BP31/AF31</f>
        <v>0.76871600317873834</v>
      </c>
      <c r="BV31" s="230">
        <f>269162972/BV30</f>
        <v>0.23461143202618484</v>
      </c>
      <c r="BW31" s="230">
        <f>274826942/BW30</f>
        <v>0.21692537425355526</v>
      </c>
      <c r="BX31" s="230"/>
      <c r="BY31" s="230"/>
      <c r="BZ31" s="230"/>
      <c r="CA31" s="230"/>
      <c r="CB31" s="230"/>
      <c r="CC31" s="230"/>
      <c r="CD31" s="230"/>
      <c r="CE31" s="230"/>
      <c r="CF31" s="230"/>
      <c r="CG31" s="230"/>
      <c r="CH31" s="230">
        <f>AVERAGE(BV31:CG31)</f>
        <v>0.22576840313987007</v>
      </c>
    </row>
    <row r="32" spans="1:89">
      <c r="C32" s="223" t="s">
        <v>97</v>
      </c>
      <c r="T32" s="266">
        <v>3.274</v>
      </c>
      <c r="U32" s="266">
        <v>3.923</v>
      </c>
      <c r="V32" s="266">
        <v>3.96</v>
      </c>
      <c r="W32" s="266">
        <v>3.125</v>
      </c>
      <c r="X32" s="266">
        <v>3.0030000000000001</v>
      </c>
      <c r="Y32" s="266">
        <v>3.2810000000000001</v>
      </c>
      <c r="Z32" s="266">
        <v>2.8820000000000001</v>
      </c>
      <c r="AA32" s="266">
        <v>2.87</v>
      </c>
      <c r="AB32" s="266">
        <v>3.984</v>
      </c>
      <c r="AC32" s="266">
        <v>3.331</v>
      </c>
      <c r="AD32" s="266">
        <v>3.181</v>
      </c>
      <c r="AE32" s="266">
        <v>3.2749999999999999</v>
      </c>
      <c r="AF32" s="266">
        <f>AVERAGE(T32:AE32)</f>
        <v>3.3407499999999999</v>
      </c>
      <c r="AJ32" s="266">
        <v>2.4689999999999999</v>
      </c>
      <c r="AK32" s="266">
        <v>3.1859999999999999</v>
      </c>
      <c r="AL32" s="266">
        <v>3.13</v>
      </c>
      <c r="AM32" s="266">
        <v>3.45</v>
      </c>
      <c r="AN32" s="266">
        <v>3.0590000000000002</v>
      </c>
      <c r="AO32" s="266">
        <v>4.0359999999999996</v>
      </c>
      <c r="AP32" s="266">
        <v>2.7690000000000001</v>
      </c>
      <c r="AQ32" s="266">
        <v>2.347</v>
      </c>
      <c r="AR32" s="266">
        <v>2.4740000000000002</v>
      </c>
      <c r="AS32" s="266">
        <v>2.35</v>
      </c>
      <c r="AT32" s="266">
        <v>2.25</v>
      </c>
      <c r="AU32" s="266">
        <v>2.4900000000000002</v>
      </c>
      <c r="AV32" s="266">
        <f>AVERAGE(AJ32:AU32)</f>
        <v>2.8341666666666665</v>
      </c>
      <c r="BA32" s="239">
        <v>-0.06</v>
      </c>
      <c r="BB32" s="266">
        <f>AVERAGE(AJ32:AR32,AC32:AE32)*(100%+BA32)</f>
        <v>2.8753816666666663</v>
      </c>
      <c r="BC32" s="266"/>
      <c r="BD32" s="266">
        <f>BB32</f>
        <v>2.8753816666666663</v>
      </c>
      <c r="BE32" s="266">
        <f>BD32</f>
        <v>2.8753816666666663</v>
      </c>
      <c r="BF32" s="266">
        <f t="shared" si="43"/>
        <v>2.8753816666666663</v>
      </c>
      <c r="BG32" s="266">
        <f t="shared" si="43"/>
        <v>2.8753816666666663</v>
      </c>
      <c r="BH32" s="266">
        <f t="shared" si="43"/>
        <v>2.8753816666666663</v>
      </c>
      <c r="BI32" s="266">
        <f t="shared" si="43"/>
        <v>2.8753816666666663</v>
      </c>
      <c r="BJ32" s="266">
        <f t="shared" si="43"/>
        <v>2.8753816666666663</v>
      </c>
      <c r="BK32" s="266">
        <f t="shared" si="43"/>
        <v>2.8753816666666663</v>
      </c>
      <c r="BL32" s="266">
        <f t="shared" si="43"/>
        <v>2.8753816666666663</v>
      </c>
      <c r="BM32" s="266">
        <f t="shared" si="43"/>
        <v>2.8753816666666663</v>
      </c>
      <c r="BN32" s="266">
        <f t="shared" si="43"/>
        <v>2.8753816666666663</v>
      </c>
      <c r="BO32" s="266">
        <f t="shared" si="43"/>
        <v>2.8753816666666663</v>
      </c>
      <c r="BP32" s="266">
        <f>AVERAGE(BD32:BO32)</f>
        <v>2.8753816666666663</v>
      </c>
      <c r="BQ32" s="230">
        <f>BP32/AV32</f>
        <v>1.0145421934725081</v>
      </c>
      <c r="BR32" s="230"/>
      <c r="BS32" s="230">
        <f>BP32/AF32</f>
        <v>0.86069944373768359</v>
      </c>
      <c r="BV32" s="266">
        <v>1.85</v>
      </c>
      <c r="BW32" s="266">
        <v>1.77</v>
      </c>
      <c r="BX32" s="266"/>
      <c r="BY32" s="266"/>
      <c r="BZ32" s="266"/>
      <c r="CA32" s="266"/>
      <c r="CB32" s="266"/>
      <c r="CC32" s="266"/>
      <c r="CD32" s="266"/>
      <c r="CE32" s="266"/>
      <c r="CF32" s="266"/>
      <c r="CG32" s="266"/>
      <c r="CH32" s="266">
        <f>AVERAGE(BV32:CG32)</f>
        <v>1.81</v>
      </c>
    </row>
    <row r="33" spans="1:86">
      <c r="C33" s="223" t="s">
        <v>98</v>
      </c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39"/>
      <c r="R33" s="239"/>
      <c r="S33" s="239"/>
      <c r="T33" s="266">
        <f>T30*T31*T32/1000</f>
        <v>374950.93102200009</v>
      </c>
      <c r="U33" s="266">
        <f t="shared" ref="U33:AE33" si="44">U30*U31*U32/1000</f>
        <v>316641.35937800002</v>
      </c>
      <c r="V33" s="266">
        <f t="shared" si="44"/>
        <v>336759.84539999999</v>
      </c>
      <c r="W33" s="266">
        <f t="shared" si="44"/>
        <v>255091.26874999999</v>
      </c>
      <c r="X33" s="266">
        <f t="shared" si="44"/>
        <v>306251.83981467155</v>
      </c>
      <c r="Y33" s="266">
        <f t="shared" si="44"/>
        <v>334196.12829188281</v>
      </c>
      <c r="Z33" s="266">
        <f t="shared" si="44"/>
        <v>275917.99629989429</v>
      </c>
      <c r="AA33" s="266">
        <f t="shared" si="44"/>
        <v>272275.77910910617</v>
      </c>
      <c r="AB33" s="266">
        <f t="shared" si="44"/>
        <v>335863.22433194937</v>
      </c>
      <c r="AC33" s="266">
        <f t="shared" si="44"/>
        <v>380679.491026</v>
      </c>
      <c r="AD33" s="266">
        <f t="shared" si="44"/>
        <v>440573.07356810512</v>
      </c>
      <c r="AE33" s="266">
        <f t="shared" si="44"/>
        <v>668408.83318313747</v>
      </c>
      <c r="AF33" s="266">
        <f>SUM(T33:AE33)</f>
        <v>4297609.7701747473</v>
      </c>
      <c r="AJ33" s="266">
        <f t="shared" ref="AJ33:AU33" si="45">AJ30*AJ31*AJ32/1000</f>
        <v>398501.67106210289</v>
      </c>
      <c r="AK33" s="266">
        <f t="shared" si="45"/>
        <v>343228.72941232612</v>
      </c>
      <c r="AL33" s="266">
        <f t="shared" si="45"/>
        <v>391608.89883704897</v>
      </c>
      <c r="AM33" s="266">
        <f t="shared" si="45"/>
        <v>313191.79956122569</v>
      </c>
      <c r="AN33" s="266">
        <f t="shared" si="45"/>
        <v>437543.18655637978</v>
      </c>
      <c r="AO33" s="266">
        <f t="shared" si="45"/>
        <v>542021.08615373669</v>
      </c>
      <c r="AP33" s="266">
        <f t="shared" si="45"/>
        <v>470151.87633009948</v>
      </c>
      <c r="AQ33" s="266">
        <f t="shared" si="45"/>
        <v>415838.90542529541</v>
      </c>
      <c r="AR33" s="266">
        <f t="shared" si="45"/>
        <v>458648.35774229578</v>
      </c>
      <c r="AS33" s="266">
        <f t="shared" si="45"/>
        <v>478378.56780000002</v>
      </c>
      <c r="AT33" s="266">
        <f t="shared" si="45"/>
        <v>400123.75949999999</v>
      </c>
      <c r="AU33" s="266">
        <f t="shared" si="45"/>
        <v>482497.68330000003</v>
      </c>
      <c r="AV33" s="266">
        <f>SUM(AJ33:AU33)</f>
        <v>5131734.5216805097</v>
      </c>
      <c r="BD33" s="261">
        <f>BD30*BD31*BD32/1000</f>
        <v>652830.39243552729</v>
      </c>
      <c r="BE33" s="261">
        <f t="shared" ref="BE33:BO33" si="46">BE30*BE31*BE32/1000</f>
        <v>562284.50058824057</v>
      </c>
      <c r="BF33" s="261">
        <f t="shared" si="46"/>
        <v>685302.3293053502</v>
      </c>
      <c r="BG33" s="261">
        <f t="shared" si="46"/>
        <v>744378.82033577468</v>
      </c>
      <c r="BH33" s="261">
        <f t="shared" si="46"/>
        <v>868930.13613873813</v>
      </c>
      <c r="BI33" s="261">
        <f t="shared" si="46"/>
        <v>882140.81086708582</v>
      </c>
      <c r="BJ33" s="261">
        <f t="shared" si="46"/>
        <v>939144.320345585</v>
      </c>
      <c r="BK33" s="261">
        <f t="shared" si="46"/>
        <v>906942.13522869837</v>
      </c>
      <c r="BL33" s="261">
        <f t="shared" si="46"/>
        <v>896770.02422300121</v>
      </c>
      <c r="BM33" s="261">
        <f t="shared" si="46"/>
        <v>921568.43859068491</v>
      </c>
      <c r="BN33" s="261">
        <f t="shared" si="46"/>
        <v>839870.45519130153</v>
      </c>
      <c r="BO33" s="261">
        <f t="shared" si="46"/>
        <v>807330.96882388974</v>
      </c>
      <c r="BP33" s="261">
        <f>SUM(BD33:BO33)</f>
        <v>9707493.3320738766</v>
      </c>
      <c r="BV33" s="266">
        <f t="shared" ref="BV33:CG33" si="47">BV30*BV31*BV32/1000</f>
        <v>497951.49820000003</v>
      </c>
      <c r="BW33" s="266">
        <f t="shared" si="47"/>
        <v>486443.68734000006</v>
      </c>
      <c r="BX33" s="266">
        <f t="shared" si="47"/>
        <v>0</v>
      </c>
      <c r="BY33" s="266">
        <f t="shared" si="47"/>
        <v>0</v>
      </c>
      <c r="BZ33" s="266">
        <f t="shared" si="47"/>
        <v>0</v>
      </c>
      <c r="CA33" s="266">
        <f t="shared" si="47"/>
        <v>0</v>
      </c>
      <c r="CB33" s="266">
        <f t="shared" si="47"/>
        <v>0</v>
      </c>
      <c r="CC33" s="266">
        <f t="shared" si="47"/>
        <v>0</v>
      </c>
      <c r="CD33" s="266">
        <f t="shared" si="47"/>
        <v>0</v>
      </c>
      <c r="CE33" s="266">
        <f t="shared" si="47"/>
        <v>0</v>
      </c>
      <c r="CF33" s="266">
        <f t="shared" si="47"/>
        <v>0</v>
      </c>
      <c r="CG33" s="266">
        <f t="shared" si="47"/>
        <v>0</v>
      </c>
      <c r="CH33" s="266">
        <f>SUM(BV33:CG33)</f>
        <v>984395.18554000009</v>
      </c>
    </row>
    <row r="34" spans="1:86" s="231" customFormat="1" ht="13.2">
      <c r="C34" s="231" t="s">
        <v>99</v>
      </c>
      <c r="D34" s="233">
        <v>0.55000000000000004</v>
      </c>
      <c r="E34" s="233"/>
      <c r="F34" s="233"/>
      <c r="G34" s="233"/>
      <c r="H34" s="233"/>
      <c r="I34" s="233"/>
      <c r="J34" s="233"/>
      <c r="K34" s="233"/>
      <c r="L34" s="233"/>
      <c r="M34" s="233"/>
      <c r="N34" s="233"/>
      <c r="O34" s="233"/>
      <c r="P34" s="233"/>
      <c r="Q34" s="233"/>
      <c r="R34" s="233"/>
      <c r="S34" s="233"/>
      <c r="T34" s="268">
        <f>T33*$D$34</f>
        <v>206223.01206210005</v>
      </c>
      <c r="U34" s="268">
        <f t="shared" ref="U34:AE34" si="48">U33*$D$34</f>
        <v>174152.74765790004</v>
      </c>
      <c r="V34" s="268">
        <f t="shared" si="48"/>
        <v>185217.91497000001</v>
      </c>
      <c r="W34" s="268">
        <f t="shared" si="48"/>
        <v>140300.1978125</v>
      </c>
      <c r="X34" s="268">
        <f t="shared" si="48"/>
        <v>168438.51189806935</v>
      </c>
      <c r="Y34" s="268">
        <f t="shared" si="48"/>
        <v>183807.87056053555</v>
      </c>
      <c r="Z34" s="268">
        <f t="shared" si="48"/>
        <v>151754.89796494186</v>
      </c>
      <c r="AA34" s="268">
        <f t="shared" si="48"/>
        <v>149751.67851000841</v>
      </c>
      <c r="AB34" s="268">
        <f t="shared" si="48"/>
        <v>184724.77338257217</v>
      </c>
      <c r="AC34" s="268">
        <f t="shared" si="48"/>
        <v>209373.72006430003</v>
      </c>
      <c r="AD34" s="268">
        <f t="shared" si="48"/>
        <v>242315.19046245783</v>
      </c>
      <c r="AE34" s="268">
        <f t="shared" si="48"/>
        <v>367624.85825072567</v>
      </c>
      <c r="AF34" s="268">
        <f>SUM(T34:AE34)</f>
        <v>2363685.3735961108</v>
      </c>
      <c r="AH34" s="233">
        <v>0.55000000000000004</v>
      </c>
      <c r="AI34" s="233"/>
      <c r="AJ34" s="268">
        <f>AJ33*$AH$34</f>
        <v>219175.9190841566</v>
      </c>
      <c r="AK34" s="268">
        <f t="shared" ref="AK34:AU34" si="49">AK33*$AH$34</f>
        <v>188775.80117677938</v>
      </c>
      <c r="AL34" s="268">
        <f t="shared" si="49"/>
        <v>215384.89436037696</v>
      </c>
      <c r="AM34" s="268">
        <f t="shared" si="49"/>
        <v>172255.48975867414</v>
      </c>
      <c r="AN34" s="268">
        <f t="shared" si="49"/>
        <v>240648.7526060089</v>
      </c>
      <c r="AO34" s="268">
        <f t="shared" si="49"/>
        <v>298111.59738455521</v>
      </c>
      <c r="AP34" s="268">
        <f t="shared" si="49"/>
        <v>258583.53198155473</v>
      </c>
      <c r="AQ34" s="268">
        <f t="shared" si="49"/>
        <v>228711.39798391249</v>
      </c>
      <c r="AR34" s="268">
        <f t="shared" si="49"/>
        <v>252256.59675826269</v>
      </c>
      <c r="AS34" s="268">
        <f t="shared" si="49"/>
        <v>263108.21229000005</v>
      </c>
      <c r="AT34" s="268">
        <f t="shared" si="49"/>
        <v>220068.067725</v>
      </c>
      <c r="AU34" s="268">
        <f t="shared" si="49"/>
        <v>265373.72581500001</v>
      </c>
      <c r="AV34" s="268">
        <f>SUM(AJ34:AU34)</f>
        <v>2822453.9869242813</v>
      </c>
      <c r="BB34" s="233">
        <v>0.55000000000000004</v>
      </c>
      <c r="BC34" s="233"/>
      <c r="BD34" s="259">
        <f>BD33*$BB$34</f>
        <v>359056.71583954006</v>
      </c>
      <c r="BE34" s="259">
        <f t="shared" ref="BE34:BO34" si="50">BE33*$BB$34</f>
        <v>309256.47532353236</v>
      </c>
      <c r="BF34" s="259">
        <f t="shared" si="50"/>
        <v>376916.28111794265</v>
      </c>
      <c r="BG34" s="259">
        <f t="shared" si="50"/>
        <v>409408.35118467611</v>
      </c>
      <c r="BH34" s="259">
        <f t="shared" si="50"/>
        <v>477911.574876306</v>
      </c>
      <c r="BI34" s="259">
        <f t="shared" si="50"/>
        <v>485177.44597689726</v>
      </c>
      <c r="BJ34" s="259">
        <f t="shared" si="50"/>
        <v>516529.37619007181</v>
      </c>
      <c r="BK34" s="259">
        <f t="shared" si="50"/>
        <v>498818.17437578412</v>
      </c>
      <c r="BL34" s="259">
        <f t="shared" si="50"/>
        <v>493223.51332265069</v>
      </c>
      <c r="BM34" s="259">
        <f t="shared" si="50"/>
        <v>506862.64122487674</v>
      </c>
      <c r="BN34" s="259">
        <f t="shared" si="50"/>
        <v>461928.75035521586</v>
      </c>
      <c r="BO34" s="259">
        <f t="shared" si="50"/>
        <v>444032.03285313939</v>
      </c>
      <c r="BP34" s="258">
        <f>SUM(BD34:BO34)</f>
        <v>5339121.332640633</v>
      </c>
      <c r="BU34" s="233">
        <f>D34</f>
        <v>0.55000000000000004</v>
      </c>
      <c r="BV34" s="268">
        <f>BV33*$BU$34</f>
        <v>273873.32401000004</v>
      </c>
      <c r="BW34" s="268">
        <f>BW33*$BU$34</f>
        <v>267544.02803700004</v>
      </c>
      <c r="BX34" s="268">
        <f t="shared" ref="BX34:CG34" si="51">BX33*$AH$34</f>
        <v>0</v>
      </c>
      <c r="BY34" s="268">
        <f t="shared" si="51"/>
        <v>0</v>
      </c>
      <c r="BZ34" s="268">
        <f t="shared" si="51"/>
        <v>0</v>
      </c>
      <c r="CA34" s="268">
        <f t="shared" si="51"/>
        <v>0</v>
      </c>
      <c r="CB34" s="268">
        <f t="shared" si="51"/>
        <v>0</v>
      </c>
      <c r="CC34" s="268">
        <f t="shared" si="51"/>
        <v>0</v>
      </c>
      <c r="CD34" s="268">
        <f t="shared" si="51"/>
        <v>0</v>
      </c>
      <c r="CE34" s="268">
        <f t="shared" si="51"/>
        <v>0</v>
      </c>
      <c r="CF34" s="268">
        <f t="shared" si="51"/>
        <v>0</v>
      </c>
      <c r="CG34" s="268">
        <f t="shared" si="51"/>
        <v>0</v>
      </c>
      <c r="CH34" s="268">
        <f>SUM(BV34:CG34)</f>
        <v>541417.35204700008</v>
      </c>
    </row>
    <row r="36" spans="1:86">
      <c r="A36" s="223" t="s">
        <v>63</v>
      </c>
      <c r="T36" s="236">
        <v>0</v>
      </c>
      <c r="U36" s="236">
        <v>0</v>
      </c>
      <c r="V36" s="236">
        <v>0</v>
      </c>
      <c r="W36" s="236">
        <v>6240999</v>
      </c>
      <c r="X36" s="236">
        <v>18333170</v>
      </c>
      <c r="Y36" s="236">
        <v>33517850</v>
      </c>
      <c r="Z36" s="236">
        <v>36429467</v>
      </c>
      <c r="AA36" s="236">
        <v>33560453</v>
      </c>
      <c r="AB36" s="236">
        <v>35448297</v>
      </c>
      <c r="AC36" s="236">
        <v>35831765</v>
      </c>
      <c r="AD36" s="236">
        <v>53237176</v>
      </c>
      <c r="AE36" s="236">
        <v>40980258</v>
      </c>
      <c r="AF36" s="236">
        <f>SUM(T36:AE36)</f>
        <v>293579435</v>
      </c>
      <c r="AJ36" s="236">
        <f t="shared" ref="AJ36:AU36" si="52">AJ13</f>
        <v>46914018</v>
      </c>
      <c r="AK36" s="236">
        <f t="shared" si="52"/>
        <v>50381259</v>
      </c>
      <c r="AL36" s="236">
        <f t="shared" si="52"/>
        <v>59140910</v>
      </c>
      <c r="AM36" s="236">
        <f t="shared" si="52"/>
        <v>80389833</v>
      </c>
      <c r="AN36" s="236">
        <f t="shared" si="52"/>
        <v>82217865</v>
      </c>
      <c r="AO36" s="236">
        <f t="shared" si="52"/>
        <v>85008524</v>
      </c>
      <c r="AP36" s="236">
        <f t="shared" si="52"/>
        <v>86058933</v>
      </c>
      <c r="AQ36" s="236">
        <f t="shared" si="52"/>
        <v>107549947</v>
      </c>
      <c r="AR36" s="236">
        <f t="shared" si="52"/>
        <v>84797368</v>
      </c>
      <c r="AS36" s="236">
        <f t="shared" si="52"/>
        <v>93522804</v>
      </c>
      <c r="AT36" s="236">
        <f t="shared" si="52"/>
        <v>110763061</v>
      </c>
      <c r="AU36" s="236">
        <f t="shared" si="52"/>
        <v>106900721</v>
      </c>
      <c r="AV36" s="236">
        <f>SUM(AJ36:AU36)</f>
        <v>993645243</v>
      </c>
      <c r="BD36" s="263">
        <f t="shared" ref="BD36:BO36" si="53">BD13</f>
        <v>84062688.752841368</v>
      </c>
      <c r="BE36" s="263">
        <f t="shared" si="53"/>
        <v>72403410.611990079</v>
      </c>
      <c r="BF36" s="263">
        <f t="shared" si="53"/>
        <v>88243986.612008363</v>
      </c>
      <c r="BG36" s="263">
        <f t="shared" si="53"/>
        <v>95851059.958537728</v>
      </c>
      <c r="BH36" s="263">
        <f t="shared" si="53"/>
        <v>111889097.73285197</v>
      </c>
      <c r="BI36" s="263">
        <f t="shared" si="53"/>
        <v>113590190.16171554</v>
      </c>
      <c r="BJ36" s="263">
        <f t="shared" si="53"/>
        <v>120930332.91645709</v>
      </c>
      <c r="BK36" s="263">
        <f t="shared" si="53"/>
        <v>116783770.04804778</v>
      </c>
      <c r="BL36" s="263">
        <f t="shared" si="53"/>
        <v>115473942.85351241</v>
      </c>
      <c r="BM36" s="263">
        <f t="shared" si="53"/>
        <v>118667148.03009349</v>
      </c>
      <c r="BN36" s="263">
        <f t="shared" si="53"/>
        <v>108147184.14695454</v>
      </c>
      <c r="BO36" s="263">
        <f t="shared" si="53"/>
        <v>103957188.17498976</v>
      </c>
      <c r="BP36" s="236">
        <f>SUM(BD36:BO36)</f>
        <v>1250000000</v>
      </c>
      <c r="BV36" s="236">
        <f t="shared" ref="BV36:CG36" si="54">BV13</f>
        <v>125989099</v>
      </c>
      <c r="BW36" s="236">
        <f t="shared" si="54"/>
        <v>100703382</v>
      </c>
      <c r="BX36" s="236">
        <f t="shared" si="54"/>
        <v>169816435</v>
      </c>
      <c r="BY36" s="236">
        <f t="shared" si="54"/>
        <v>6678629</v>
      </c>
      <c r="BZ36" s="236">
        <f t="shared" si="54"/>
        <v>0</v>
      </c>
      <c r="CA36" s="236">
        <f t="shared" si="54"/>
        <v>0</v>
      </c>
      <c r="CB36" s="236">
        <f t="shared" si="54"/>
        <v>0</v>
      </c>
      <c r="CC36" s="236">
        <f t="shared" si="54"/>
        <v>0</v>
      </c>
      <c r="CD36" s="236">
        <f t="shared" si="54"/>
        <v>0</v>
      </c>
      <c r="CE36" s="236">
        <f t="shared" si="54"/>
        <v>0</v>
      </c>
      <c r="CF36" s="236">
        <f t="shared" si="54"/>
        <v>0</v>
      </c>
      <c r="CG36" s="236">
        <f t="shared" si="54"/>
        <v>0</v>
      </c>
      <c r="CH36" s="236">
        <f>SUM(BV36:CG36)</f>
        <v>403187545</v>
      </c>
    </row>
    <row r="37" spans="1:86">
      <c r="C37" s="223" t="s">
        <v>96</v>
      </c>
      <c r="T37" s="230"/>
      <c r="U37" s="230"/>
      <c r="V37" s="230">
        <v>0.13322742397206164</v>
      </c>
      <c r="W37" s="230">
        <v>9.2353308692273761E-2</v>
      </c>
      <c r="X37" s="230">
        <v>0.14259699768234299</v>
      </c>
      <c r="Y37" s="230">
        <v>0.1709116485693444</v>
      </c>
      <c r="Z37" s="230">
        <v>0.14784487513912845</v>
      </c>
      <c r="AA37" s="230">
        <v>0.14861149222270628</v>
      </c>
      <c r="AB37" s="230">
        <v>0.14889646179617599</v>
      </c>
      <c r="AC37" s="230">
        <v>0.15532888206874543</v>
      </c>
      <c r="AD37" s="230">
        <v>0.22358347858271069</v>
      </c>
      <c r="AE37" s="230">
        <v>0.21961516833472441</v>
      </c>
      <c r="AF37" s="230">
        <f>AVERAGE(T37:AE37)</f>
        <v>0.15829697370602142</v>
      </c>
      <c r="AG37" s="264">
        <f>AVERAGE(T37:AB37)</f>
        <v>0.14063460115343338</v>
      </c>
      <c r="AJ37" s="230">
        <v>0.16722990983206767</v>
      </c>
      <c r="AK37" s="230">
        <v>0.14466200598305476</v>
      </c>
      <c r="AL37" s="230">
        <v>0.13125655548988652</v>
      </c>
      <c r="AM37" s="230">
        <v>7.2620468099156441E-2</v>
      </c>
      <c r="AN37" s="230">
        <v>8.4964654275649837E-2</v>
      </c>
      <c r="AO37" s="230">
        <v>9.6838730626620045E-2</v>
      </c>
      <c r="AP37" s="230">
        <v>0.1204862218748972</v>
      </c>
      <c r="AQ37" s="230">
        <v>0.15117516426604477</v>
      </c>
      <c r="AR37" s="230">
        <v>0.14042567373504788</v>
      </c>
      <c r="AS37" s="230">
        <f>12606864/AS36</f>
        <v>0.13479989329661246</v>
      </c>
      <c r="AT37" s="230">
        <f>18636809/AT36</f>
        <v>0.16825834201169287</v>
      </c>
      <c r="AU37" s="230">
        <f>16884219/AU36</f>
        <v>0.1579429852489021</v>
      </c>
      <c r="AV37" s="230">
        <f>AVERAGE(AJ37:AU37)</f>
        <v>0.13088838372830272</v>
      </c>
      <c r="BA37" s="239"/>
      <c r="BB37" s="264">
        <f>AVERAGE(AJ37:AR37,AC37:AE37)*(100%+BA37)</f>
        <v>0.14234890943071715</v>
      </c>
      <c r="BC37" s="264"/>
      <c r="BD37" s="265">
        <f>BB37</f>
        <v>0.14234890943071715</v>
      </c>
      <c r="BE37" s="265">
        <f>BD37</f>
        <v>0.14234890943071715</v>
      </c>
      <c r="BF37" s="265">
        <f t="shared" ref="BF37:BO38" si="55">BE37</f>
        <v>0.14234890943071715</v>
      </c>
      <c r="BG37" s="265">
        <f t="shared" si="55"/>
        <v>0.14234890943071715</v>
      </c>
      <c r="BH37" s="265">
        <f t="shared" si="55"/>
        <v>0.14234890943071715</v>
      </c>
      <c r="BI37" s="265">
        <f t="shared" si="55"/>
        <v>0.14234890943071715</v>
      </c>
      <c r="BJ37" s="265">
        <f t="shared" si="55"/>
        <v>0.14234890943071715</v>
      </c>
      <c r="BK37" s="265">
        <f t="shared" si="55"/>
        <v>0.14234890943071715</v>
      </c>
      <c r="BL37" s="265">
        <f t="shared" si="55"/>
        <v>0.14234890943071715</v>
      </c>
      <c r="BM37" s="265">
        <f t="shared" si="55"/>
        <v>0.14234890943071715</v>
      </c>
      <c r="BN37" s="265">
        <f t="shared" si="55"/>
        <v>0.14234890943071715</v>
      </c>
      <c r="BO37" s="265">
        <f t="shared" si="55"/>
        <v>0.14234890943071715</v>
      </c>
      <c r="BP37" s="230">
        <f>AVERAGE(BD37:BO37)</f>
        <v>0.14234890943071712</v>
      </c>
      <c r="BQ37" s="230">
        <f>BP37/AV37</f>
        <v>1.0875595326030161</v>
      </c>
      <c r="BR37" s="230"/>
      <c r="BS37" s="230">
        <f>BP37/AF37</f>
        <v>0.8992522478356284</v>
      </c>
      <c r="BV37" s="230">
        <f>18531445/BV36</f>
        <v>0.14708768573700173</v>
      </c>
      <c r="BW37" s="230">
        <f>16660208/BW36</f>
        <v>0.16543841596104489</v>
      </c>
      <c r="BX37" s="230"/>
      <c r="BY37" s="230"/>
      <c r="BZ37" s="230"/>
      <c r="CA37" s="230"/>
      <c r="CB37" s="230"/>
      <c r="CC37" s="230"/>
      <c r="CD37" s="230"/>
      <c r="CE37" s="230"/>
      <c r="CF37" s="230"/>
      <c r="CG37" s="230"/>
      <c r="CH37" s="230">
        <f>AVERAGE(BV37:CG37)</f>
        <v>0.15626305084902331</v>
      </c>
    </row>
    <row r="38" spans="1:86">
      <c r="C38" s="223" t="s">
        <v>97</v>
      </c>
      <c r="T38" s="266"/>
      <c r="U38" s="266"/>
      <c r="V38" s="266">
        <v>0.623</v>
      </c>
      <c r="W38" s="266">
        <v>0.75600000000000001</v>
      </c>
      <c r="X38" s="266">
        <v>0.89400000000000002</v>
      </c>
      <c r="Y38" s="266">
        <v>0.89</v>
      </c>
      <c r="Z38" s="266">
        <v>0.80100000000000005</v>
      </c>
      <c r="AA38" s="266">
        <v>0.79400000000000004</v>
      </c>
      <c r="AB38" s="266">
        <v>0.85399999999999998</v>
      </c>
      <c r="AC38" s="266">
        <v>1.4850000000000001</v>
      </c>
      <c r="AD38" s="266">
        <v>2.6240000000000001</v>
      </c>
      <c r="AE38" s="266">
        <v>2.8250000000000002</v>
      </c>
      <c r="AF38" s="266">
        <f>AVERAGE(T38:AE38)</f>
        <v>1.2546000000000004</v>
      </c>
      <c r="AJ38" s="266">
        <v>1.724</v>
      </c>
      <c r="AK38" s="266">
        <v>1.9330000000000001</v>
      </c>
      <c r="AL38" s="266">
        <v>1.7989999999999999</v>
      </c>
      <c r="AM38" s="266">
        <v>2.5339999999999998</v>
      </c>
      <c r="AN38" s="266">
        <v>2.2989999999999999</v>
      </c>
      <c r="AO38" s="266">
        <v>2.851</v>
      </c>
      <c r="AP38" s="266">
        <v>1.7789999999999999</v>
      </c>
      <c r="AQ38" s="266">
        <v>2.048</v>
      </c>
      <c r="AR38" s="266">
        <v>1.7569999999999999</v>
      </c>
      <c r="AS38" s="266">
        <v>2.0099999999999998</v>
      </c>
      <c r="AT38" s="266">
        <v>2.2000000000000002</v>
      </c>
      <c r="AU38" s="266">
        <v>2.0099999999999998</v>
      </c>
      <c r="AV38" s="266">
        <f>AVERAGE(AJ38:AU38)</f>
        <v>2.0786666666666669</v>
      </c>
      <c r="BA38" s="239"/>
      <c r="BB38" s="266">
        <f>AVERAGE(AJ38:AR38,AC38:AE38)*(100%+BA38)</f>
        <v>2.1381666666666663</v>
      </c>
      <c r="BC38" s="266"/>
      <c r="BD38" s="266">
        <f>BB38</f>
        <v>2.1381666666666663</v>
      </c>
      <c r="BE38" s="266">
        <f>BD38</f>
        <v>2.1381666666666663</v>
      </c>
      <c r="BF38" s="266">
        <f t="shared" si="55"/>
        <v>2.1381666666666663</v>
      </c>
      <c r="BG38" s="266">
        <f t="shared" si="55"/>
        <v>2.1381666666666663</v>
      </c>
      <c r="BH38" s="266">
        <f t="shared" si="55"/>
        <v>2.1381666666666663</v>
      </c>
      <c r="BI38" s="266">
        <f t="shared" si="55"/>
        <v>2.1381666666666663</v>
      </c>
      <c r="BJ38" s="266">
        <f t="shared" si="55"/>
        <v>2.1381666666666663</v>
      </c>
      <c r="BK38" s="266">
        <f t="shared" si="55"/>
        <v>2.1381666666666663</v>
      </c>
      <c r="BL38" s="266">
        <f t="shared" si="55"/>
        <v>2.1381666666666663</v>
      </c>
      <c r="BM38" s="266">
        <f t="shared" si="55"/>
        <v>2.1381666666666663</v>
      </c>
      <c r="BN38" s="266">
        <f t="shared" si="55"/>
        <v>2.1381666666666663</v>
      </c>
      <c r="BO38" s="266">
        <f t="shared" si="55"/>
        <v>2.1381666666666663</v>
      </c>
      <c r="BP38" s="266">
        <f>AVERAGE(BD38:BO38)</f>
        <v>2.1381666666666663</v>
      </c>
      <c r="BQ38" s="230">
        <f>BP38/AV38</f>
        <v>1.0286241180243743</v>
      </c>
      <c r="BR38" s="230"/>
      <c r="BS38" s="230">
        <f>BP38/AF38</f>
        <v>1.7042616504596411</v>
      </c>
      <c r="BV38" s="266">
        <v>1.48</v>
      </c>
      <c r="BW38" s="266">
        <v>1.71</v>
      </c>
      <c r="BX38" s="266"/>
      <c r="BY38" s="266"/>
      <c r="BZ38" s="266"/>
      <c r="CA38" s="266"/>
      <c r="CB38" s="266"/>
      <c r="CC38" s="266"/>
      <c r="CD38" s="266"/>
      <c r="CE38" s="266"/>
      <c r="CF38" s="266"/>
      <c r="CG38" s="266"/>
      <c r="CH38" s="266">
        <f>AVERAGE(BV38:CG38)</f>
        <v>1.595</v>
      </c>
    </row>
    <row r="39" spans="1:86">
      <c r="C39" s="223" t="s">
        <v>98</v>
      </c>
      <c r="D39" s="239"/>
      <c r="E39" s="239"/>
      <c r="F39" s="239"/>
      <c r="G39" s="239"/>
      <c r="H39" s="239"/>
      <c r="I39" s="239"/>
      <c r="J39" s="239"/>
      <c r="K39" s="239"/>
      <c r="L39" s="239"/>
      <c r="M39" s="239"/>
      <c r="N39" s="239"/>
      <c r="O39" s="239"/>
      <c r="P39" s="239"/>
      <c r="Q39" s="239"/>
      <c r="R39" s="239"/>
      <c r="S39" s="239"/>
      <c r="T39" s="266">
        <f t="shared" ref="T39:AE39" si="56">T36*T37*T38/1000</f>
        <v>0</v>
      </c>
      <c r="U39" s="266">
        <f t="shared" si="56"/>
        <v>0</v>
      </c>
      <c r="V39" s="266">
        <f t="shared" si="56"/>
        <v>0</v>
      </c>
      <c r="W39" s="266">
        <f t="shared" si="56"/>
        <v>435.74094183954986</v>
      </c>
      <c r="X39" s="266">
        <f t="shared" si="56"/>
        <v>2337.1439700000001</v>
      </c>
      <c r="Y39" s="266">
        <f t="shared" si="56"/>
        <v>5098.4459900000002</v>
      </c>
      <c r="Z39" s="266">
        <f t="shared" si="56"/>
        <v>4314.11391</v>
      </c>
      <c r="AA39" s="266">
        <f t="shared" si="56"/>
        <v>3960.0503860000003</v>
      </c>
      <c r="AB39" s="266">
        <f t="shared" si="56"/>
        <v>4507.5196040000001</v>
      </c>
      <c r="AC39" s="266">
        <f t="shared" si="56"/>
        <v>8265.0763800000004</v>
      </c>
      <c r="AD39" s="266">
        <f t="shared" si="56"/>
        <v>31233.348672000004</v>
      </c>
      <c r="AE39" s="266">
        <f t="shared" si="56"/>
        <v>25424.678681873989</v>
      </c>
      <c r="AF39" s="266">
        <f>SUM(T39:AE39)</f>
        <v>85576.118535713555</v>
      </c>
      <c r="AJ39" s="266">
        <f t="shared" ref="AJ39:AU39" si="57">AJ36*AJ37*AJ38/1000</f>
        <v>13525.516148000001</v>
      </c>
      <c r="AK39" s="266">
        <f t="shared" si="57"/>
        <v>14088.19496439391</v>
      </c>
      <c r="AL39" s="266">
        <f t="shared" si="57"/>
        <v>13964.975211112154</v>
      </c>
      <c r="AM39" s="266">
        <f t="shared" si="57"/>
        <v>14793.358465480216</v>
      </c>
      <c r="AN39" s="266">
        <f t="shared" si="57"/>
        <v>16059.92308004121</v>
      </c>
      <c r="AO39" s="266">
        <f t="shared" si="57"/>
        <v>23469.767153873912</v>
      </c>
      <c r="AP39" s="266">
        <f t="shared" si="57"/>
        <v>18446.301022747986</v>
      </c>
      <c r="AQ39" s="266">
        <f t="shared" si="57"/>
        <v>33298.18809247623</v>
      </c>
      <c r="AR39" s="266">
        <f t="shared" si="57"/>
        <v>20921.877274354392</v>
      </c>
      <c r="AS39" s="266">
        <f t="shared" si="57"/>
        <v>25339.79664</v>
      </c>
      <c r="AT39" s="266">
        <f t="shared" si="57"/>
        <v>41000.979800000001</v>
      </c>
      <c r="AU39" s="266">
        <f t="shared" si="57"/>
        <v>33937.280189999998</v>
      </c>
      <c r="AV39" s="266">
        <f>SUM(AJ39:AU39)</f>
        <v>268846.15804248</v>
      </c>
      <c r="BD39" s="261">
        <f t="shared" ref="BD39:BO39" si="58">BD36*BD37*BD38/1000</f>
        <v>25585.798532926605</v>
      </c>
      <c r="BE39" s="261">
        <f t="shared" si="58"/>
        <v>22037.114259595019</v>
      </c>
      <c r="BF39" s="261">
        <f t="shared" si="58"/>
        <v>26858.442154228662</v>
      </c>
      <c r="BG39" s="261">
        <f t="shared" si="58"/>
        <v>29173.774306424632</v>
      </c>
      <c r="BH39" s="261">
        <f t="shared" si="58"/>
        <v>34055.202790868643</v>
      </c>
      <c r="BI39" s="261">
        <f t="shared" si="58"/>
        <v>34572.956967144841</v>
      </c>
      <c r="BJ39" s="261">
        <f t="shared" si="58"/>
        <v>36807.044604740069</v>
      </c>
      <c r="BK39" s="261">
        <f t="shared" si="58"/>
        <v>35544.973122977615</v>
      </c>
      <c r="BL39" s="261">
        <f t="shared" si="58"/>
        <v>35146.306660965383</v>
      </c>
      <c r="BM39" s="261">
        <f t="shared" si="58"/>
        <v>36118.208768004995</v>
      </c>
      <c r="BN39" s="261">
        <f t="shared" si="58"/>
        <v>32916.29266847315</v>
      </c>
      <c r="BO39" s="261">
        <f t="shared" si="58"/>
        <v>31641.00164004002</v>
      </c>
      <c r="BP39" s="261">
        <f>SUM(BD39:BO39)</f>
        <v>380457.1164763897</v>
      </c>
      <c r="BV39" s="266">
        <f t="shared" ref="BV39:CG39" si="59">BV36*BV37*BV38/1000</f>
        <v>27426.5386</v>
      </c>
      <c r="BW39" s="266">
        <f t="shared" si="59"/>
        <v>28488.955679999999</v>
      </c>
      <c r="BX39" s="266">
        <f t="shared" si="59"/>
        <v>0</v>
      </c>
      <c r="BY39" s="266">
        <f t="shared" si="59"/>
        <v>0</v>
      </c>
      <c r="BZ39" s="266">
        <f t="shared" si="59"/>
        <v>0</v>
      </c>
      <c r="CA39" s="266">
        <f t="shared" si="59"/>
        <v>0</v>
      </c>
      <c r="CB39" s="266">
        <f t="shared" si="59"/>
        <v>0</v>
      </c>
      <c r="CC39" s="266">
        <f t="shared" si="59"/>
        <v>0</v>
      </c>
      <c r="CD39" s="266">
        <f t="shared" si="59"/>
        <v>0</v>
      </c>
      <c r="CE39" s="266">
        <f t="shared" si="59"/>
        <v>0</v>
      </c>
      <c r="CF39" s="266">
        <f t="shared" si="59"/>
        <v>0</v>
      </c>
      <c r="CG39" s="266">
        <f t="shared" si="59"/>
        <v>0</v>
      </c>
      <c r="CH39" s="266">
        <f>SUM(BV39:CG39)</f>
        <v>55915.494279999999</v>
      </c>
    </row>
    <row r="40" spans="1:86" s="231" customFormat="1" ht="13.2">
      <c r="C40" s="231" t="s">
        <v>99</v>
      </c>
      <c r="D40" s="233">
        <v>0.55000000000000004</v>
      </c>
      <c r="E40" s="233"/>
      <c r="F40" s="233"/>
      <c r="G40" s="233"/>
      <c r="H40" s="233"/>
      <c r="I40" s="233"/>
      <c r="J40" s="233"/>
      <c r="K40" s="233"/>
      <c r="L40" s="233"/>
      <c r="M40" s="233"/>
      <c r="N40" s="233"/>
      <c r="O40" s="233"/>
      <c r="P40" s="233"/>
      <c r="Q40" s="233"/>
      <c r="R40" s="233"/>
      <c r="S40" s="233"/>
      <c r="T40" s="268">
        <f>T39*$D$40</f>
        <v>0</v>
      </c>
      <c r="U40" s="268">
        <f t="shared" ref="U40:AE40" si="60">U39*$D$40</f>
        <v>0</v>
      </c>
      <c r="V40" s="268">
        <f t="shared" si="60"/>
        <v>0</v>
      </c>
      <c r="W40" s="268">
        <f t="shared" si="60"/>
        <v>239.65751801175244</v>
      </c>
      <c r="X40" s="268">
        <f t="shared" si="60"/>
        <v>1285.4291835000001</v>
      </c>
      <c r="Y40" s="268">
        <f t="shared" si="60"/>
        <v>2804.1452945000001</v>
      </c>
      <c r="Z40" s="268">
        <f t="shared" si="60"/>
        <v>2372.7626505000003</v>
      </c>
      <c r="AA40" s="268">
        <f t="shared" si="60"/>
        <v>2178.0277123000005</v>
      </c>
      <c r="AB40" s="268">
        <f t="shared" si="60"/>
        <v>2479.1357822000004</v>
      </c>
      <c r="AC40" s="268">
        <f t="shared" si="60"/>
        <v>4545.7920090000007</v>
      </c>
      <c r="AD40" s="268">
        <f t="shared" si="60"/>
        <v>17178.341769600003</v>
      </c>
      <c r="AE40" s="268">
        <f t="shared" si="60"/>
        <v>13983.573275030696</v>
      </c>
      <c r="AF40" s="268">
        <f>SUM(T40:AE40)</f>
        <v>47066.865194642451</v>
      </c>
      <c r="AH40" s="233">
        <v>0.55000000000000004</v>
      </c>
      <c r="AI40" s="233"/>
      <c r="AJ40" s="268">
        <f>AJ39*$AH$40</f>
        <v>7439.0338814000006</v>
      </c>
      <c r="AK40" s="268">
        <f t="shared" ref="AK40:AU40" si="61">AK39*$AH$40</f>
        <v>7748.5072304166506</v>
      </c>
      <c r="AL40" s="268">
        <f t="shared" si="61"/>
        <v>7680.7363661116851</v>
      </c>
      <c r="AM40" s="268">
        <f t="shared" si="61"/>
        <v>8136.3471560141197</v>
      </c>
      <c r="AN40" s="268">
        <f t="shared" si="61"/>
        <v>8832.9576940226652</v>
      </c>
      <c r="AO40" s="268">
        <f t="shared" si="61"/>
        <v>12908.371934630653</v>
      </c>
      <c r="AP40" s="268">
        <f t="shared" si="61"/>
        <v>10145.465562511394</v>
      </c>
      <c r="AQ40" s="268">
        <f t="shared" si="61"/>
        <v>18314.003450861928</v>
      </c>
      <c r="AR40" s="268">
        <f t="shared" si="61"/>
        <v>11507.032500894917</v>
      </c>
      <c r="AS40" s="268">
        <f t="shared" si="61"/>
        <v>13936.888152000001</v>
      </c>
      <c r="AT40" s="268">
        <f t="shared" si="61"/>
        <v>22550.538890000003</v>
      </c>
      <c r="AU40" s="268">
        <f t="shared" si="61"/>
        <v>18665.5041045</v>
      </c>
      <c r="AV40" s="268">
        <f>SUM(AJ40:AU40)</f>
        <v>147865.38692336401</v>
      </c>
      <c r="BB40" s="233">
        <v>0.55000000000000004</v>
      </c>
      <c r="BC40" s="233"/>
      <c r="BD40" s="259">
        <f>BD39*$BB$40</f>
        <v>14072.189193109634</v>
      </c>
      <c r="BE40" s="259">
        <f t="shared" ref="BE40:BO40" si="62">BE39*$BB$40</f>
        <v>12120.412842777261</v>
      </c>
      <c r="BF40" s="259">
        <f t="shared" si="62"/>
        <v>14772.143184825765</v>
      </c>
      <c r="BG40" s="259">
        <f t="shared" si="62"/>
        <v>16045.57586853355</v>
      </c>
      <c r="BH40" s="259">
        <f t="shared" si="62"/>
        <v>18730.361534977754</v>
      </c>
      <c r="BI40" s="259">
        <f t="shared" si="62"/>
        <v>19015.126331929663</v>
      </c>
      <c r="BJ40" s="259">
        <f t="shared" si="62"/>
        <v>20243.874532607038</v>
      </c>
      <c r="BK40" s="259">
        <f t="shared" si="62"/>
        <v>19549.735217637692</v>
      </c>
      <c r="BL40" s="259">
        <f t="shared" si="62"/>
        <v>19330.468663530963</v>
      </c>
      <c r="BM40" s="259">
        <f t="shared" si="62"/>
        <v>19865.014822402751</v>
      </c>
      <c r="BN40" s="259">
        <f t="shared" si="62"/>
        <v>18103.960967660234</v>
      </c>
      <c r="BO40" s="259">
        <f t="shared" si="62"/>
        <v>17402.550902022012</v>
      </c>
      <c r="BP40" s="258">
        <f>SUM(BD40:BO40)</f>
        <v>209251.41406201434</v>
      </c>
      <c r="BU40" s="233">
        <f>D40</f>
        <v>0.55000000000000004</v>
      </c>
      <c r="BV40" s="268">
        <f>BV39*$BU$40</f>
        <v>15084.596230000001</v>
      </c>
      <c r="BW40" s="268">
        <f>BW39*$BU$40</f>
        <v>15668.925624000001</v>
      </c>
      <c r="BX40" s="268">
        <f t="shared" ref="BX40:CG40" si="63">BX39*$AH$40</f>
        <v>0</v>
      </c>
      <c r="BY40" s="268">
        <f t="shared" si="63"/>
        <v>0</v>
      </c>
      <c r="BZ40" s="268">
        <f t="shared" si="63"/>
        <v>0</v>
      </c>
      <c r="CA40" s="268">
        <f t="shared" si="63"/>
        <v>0</v>
      </c>
      <c r="CB40" s="268">
        <f t="shared" si="63"/>
        <v>0</v>
      </c>
      <c r="CC40" s="268">
        <f t="shared" si="63"/>
        <v>0</v>
      </c>
      <c r="CD40" s="268">
        <f t="shared" si="63"/>
        <v>0</v>
      </c>
      <c r="CE40" s="268">
        <f t="shared" si="63"/>
        <v>0</v>
      </c>
      <c r="CF40" s="268">
        <f t="shared" si="63"/>
        <v>0</v>
      </c>
      <c r="CG40" s="268">
        <f t="shared" si="63"/>
        <v>0</v>
      </c>
      <c r="CH40" s="268">
        <f>SUM(BV40:CG40)</f>
        <v>30753.521854000002</v>
      </c>
    </row>
    <row r="41" spans="1:86">
      <c r="T41" s="266"/>
      <c r="U41" s="266"/>
      <c r="V41" s="266"/>
      <c r="W41" s="266"/>
      <c r="X41" s="266"/>
      <c r="Y41" s="266"/>
      <c r="Z41" s="266"/>
      <c r="AA41" s="266"/>
      <c r="AB41" s="266"/>
      <c r="AC41" s="266"/>
      <c r="AD41" s="266"/>
      <c r="AE41" s="266"/>
      <c r="AJ41" s="266"/>
      <c r="AK41" s="266"/>
      <c r="AL41" s="266"/>
      <c r="AM41" s="266"/>
      <c r="AN41" s="266"/>
      <c r="AO41" s="266"/>
      <c r="AP41" s="266"/>
      <c r="AQ41" s="266"/>
      <c r="AR41" s="266"/>
      <c r="BV41" s="266"/>
      <c r="BW41" s="266"/>
      <c r="BX41" s="266"/>
      <c r="BY41" s="266"/>
      <c r="BZ41" s="266"/>
      <c r="CA41" s="266"/>
      <c r="CB41" s="266"/>
      <c r="CC41" s="266"/>
      <c r="CD41" s="266"/>
    </row>
    <row r="42" spans="1:86" s="231" customFormat="1" ht="13.2">
      <c r="A42" s="231" t="s">
        <v>95</v>
      </c>
      <c r="T42" s="232" t="e">
        <f>SUM(#REF!,T30,#REF!,T36)</f>
        <v>#REF!</v>
      </c>
      <c r="U42" s="232" t="e">
        <f>SUM(#REF!,U30,#REF!,U36)</f>
        <v>#REF!</v>
      </c>
      <c r="V42" s="232" t="e">
        <f>SUM(#REF!,V30,#REF!,V36)</f>
        <v>#REF!</v>
      </c>
      <c r="W42" s="232" t="e">
        <f>SUM(#REF!,W30,#REF!,W36)</f>
        <v>#REF!</v>
      </c>
      <c r="X42" s="232" t="e">
        <f>SUM(#REF!,X30,#REF!,X36)</f>
        <v>#REF!</v>
      </c>
      <c r="Y42" s="232" t="e">
        <f>SUM(#REF!,Y30,#REF!,Y36)</f>
        <v>#REF!</v>
      </c>
      <c r="Z42" s="232" t="e">
        <f>SUM(#REF!,Z30,#REF!,Z36)</f>
        <v>#REF!</v>
      </c>
      <c r="AA42" s="232" t="e">
        <f>SUM(#REF!,AA30,#REF!,AA36)</f>
        <v>#REF!</v>
      </c>
      <c r="AB42" s="232" t="e">
        <f>SUM(#REF!,AB30,#REF!,AB36)</f>
        <v>#REF!</v>
      </c>
      <c r="AC42" s="232" t="e">
        <f>SUM(#REF!,AC30,#REF!,AC36)</f>
        <v>#REF!</v>
      </c>
      <c r="AD42" s="232" t="e">
        <f>SUM(#REF!,AD30,#REF!,AD36)</f>
        <v>#REF!</v>
      </c>
      <c r="AE42" s="232" t="e">
        <f>SUM(#REF!,AE30,#REF!,AE36)</f>
        <v>#REF!</v>
      </c>
      <c r="AF42" s="232" t="e">
        <f>SUM(T42:AE42)</f>
        <v>#REF!</v>
      </c>
      <c r="AJ42" s="232">
        <f>SUM(AJ30,AJ36)</f>
        <v>794390805</v>
      </c>
      <c r="AK42" s="232">
        <f t="shared" ref="AK42:AV42" si="64">SUM(AK30,AK36)</f>
        <v>684210849</v>
      </c>
      <c r="AL42" s="232">
        <f t="shared" si="64"/>
        <v>833903990</v>
      </c>
      <c r="AM42" s="232">
        <f t="shared" si="64"/>
        <v>905790688</v>
      </c>
      <c r="AN42" s="232">
        <f t="shared" si="64"/>
        <v>1057349839</v>
      </c>
      <c r="AO42" s="232">
        <f t="shared" si="64"/>
        <v>1073425130</v>
      </c>
      <c r="AP42" s="232">
        <f t="shared" si="64"/>
        <v>1142789339</v>
      </c>
      <c r="AQ42" s="232">
        <f t="shared" si="64"/>
        <v>1103604399</v>
      </c>
      <c r="AR42" s="232">
        <f t="shared" si="64"/>
        <v>1091226557</v>
      </c>
      <c r="AS42" s="232">
        <f t="shared" si="64"/>
        <v>1121402285</v>
      </c>
      <c r="AT42" s="232">
        <f t="shared" si="64"/>
        <v>1021988827</v>
      </c>
      <c r="AU42" s="232">
        <f t="shared" si="64"/>
        <v>982393445</v>
      </c>
      <c r="AV42" s="232">
        <f t="shared" si="64"/>
        <v>11812476153</v>
      </c>
      <c r="BD42" s="232" t="e">
        <f>SUM(#REF!,BD30,#REF!,BD36)</f>
        <v>#REF!</v>
      </c>
      <c r="BE42" s="232" t="e">
        <f>SUM(#REF!,BE30,#REF!,BE36)</f>
        <v>#REF!</v>
      </c>
      <c r="BF42" s="232" t="e">
        <f>SUM(#REF!,BF30,#REF!,BF36)</f>
        <v>#REF!</v>
      </c>
      <c r="BG42" s="232" t="e">
        <f>SUM(#REF!,BG30,#REF!,BG36)</f>
        <v>#REF!</v>
      </c>
      <c r="BH42" s="232" t="e">
        <f>SUM(#REF!,BH30,#REF!,BH36)</f>
        <v>#REF!</v>
      </c>
      <c r="BI42" s="232" t="e">
        <f>SUM(#REF!,BI30,#REF!,BI36)</f>
        <v>#REF!</v>
      </c>
      <c r="BJ42" s="232" t="e">
        <f>SUM(#REF!,BJ30,#REF!,BJ36)</f>
        <v>#REF!</v>
      </c>
      <c r="BK42" s="232" t="e">
        <f>SUM(#REF!,BK30,#REF!,BK36)</f>
        <v>#REF!</v>
      </c>
      <c r="BL42" s="232" t="e">
        <f>SUM(#REF!,BL30,#REF!,BL36)</f>
        <v>#REF!</v>
      </c>
      <c r="BM42" s="232" t="e">
        <f>SUM(#REF!,BM30,#REF!,BM36)</f>
        <v>#REF!</v>
      </c>
      <c r="BN42" s="232" t="e">
        <f>SUM(#REF!,BN30,#REF!,BN36)</f>
        <v>#REF!</v>
      </c>
      <c r="BO42" s="232" t="e">
        <f>SUM(#REF!,BO30,#REF!,BO36)</f>
        <v>#REF!</v>
      </c>
      <c r="BP42" s="232" t="e">
        <f>SUM(BD42:BO42)</f>
        <v>#REF!</v>
      </c>
      <c r="BV42" s="232">
        <f t="shared" ref="BV42:CH42" si="65">SUM(BV30,BV36)</f>
        <v>1273260439</v>
      </c>
      <c r="BW42" s="232">
        <f t="shared" si="65"/>
        <v>1367622676</v>
      </c>
      <c r="BX42" s="232">
        <f t="shared" si="65"/>
        <v>1872201653</v>
      </c>
      <c r="BY42" s="232">
        <f t="shared" si="65"/>
        <v>69183036</v>
      </c>
      <c r="BZ42" s="232">
        <f t="shared" si="65"/>
        <v>0</v>
      </c>
      <c r="CA42" s="232">
        <f t="shared" si="65"/>
        <v>0</v>
      </c>
      <c r="CB42" s="232">
        <f t="shared" si="65"/>
        <v>0</v>
      </c>
      <c r="CC42" s="232">
        <f t="shared" si="65"/>
        <v>0</v>
      </c>
      <c r="CD42" s="232">
        <f t="shared" si="65"/>
        <v>0</v>
      </c>
      <c r="CE42" s="232">
        <f t="shared" si="65"/>
        <v>0</v>
      </c>
      <c r="CF42" s="232">
        <f t="shared" si="65"/>
        <v>0</v>
      </c>
      <c r="CG42" s="232">
        <f t="shared" si="65"/>
        <v>0</v>
      </c>
      <c r="CH42" s="232">
        <f t="shared" si="65"/>
        <v>4582267804</v>
      </c>
    </row>
    <row r="43" spans="1:86" s="231" customFormat="1" ht="13.2">
      <c r="A43" s="231" t="s">
        <v>101</v>
      </c>
      <c r="D43" s="233"/>
      <c r="E43" s="233"/>
      <c r="F43" s="233"/>
      <c r="G43" s="233"/>
      <c r="H43" s="233"/>
      <c r="I43" s="233"/>
      <c r="J43" s="233"/>
      <c r="K43" s="233"/>
      <c r="L43" s="233"/>
      <c r="M43" s="233"/>
      <c r="N43" s="233"/>
      <c r="O43" s="233"/>
      <c r="P43" s="233"/>
      <c r="Q43" s="233"/>
      <c r="R43" s="233"/>
      <c r="S43" s="233"/>
      <c r="T43" s="268" t="e">
        <f>SUM(#REF!,T34,#REF!,T40)</f>
        <v>#REF!</v>
      </c>
      <c r="U43" s="268" t="e">
        <f>SUM(#REF!,U34,#REF!,U40)</f>
        <v>#REF!</v>
      </c>
      <c r="V43" s="268" t="e">
        <f>SUM(#REF!,V34,#REF!,V40)</f>
        <v>#REF!</v>
      </c>
      <c r="W43" s="268" t="e">
        <f>SUM(#REF!,W34,#REF!,W40)</f>
        <v>#REF!</v>
      </c>
      <c r="X43" s="268" t="e">
        <f>SUM(#REF!,X34,#REF!,X40)</f>
        <v>#REF!</v>
      </c>
      <c r="Y43" s="268" t="e">
        <f>SUM(#REF!,Y34,#REF!,Y40)</f>
        <v>#REF!</v>
      </c>
      <c r="Z43" s="268" t="e">
        <f>SUM(#REF!,Z34,#REF!,Z40)</f>
        <v>#REF!</v>
      </c>
      <c r="AA43" s="268" t="e">
        <f>SUM(#REF!,AA34,#REF!,AA40)</f>
        <v>#REF!</v>
      </c>
      <c r="AB43" s="268" t="e">
        <f>SUM(#REF!,AB34,#REF!,AB40)</f>
        <v>#REF!</v>
      </c>
      <c r="AC43" s="268" t="e">
        <f>SUM(#REF!,AC34,#REF!,AC40)</f>
        <v>#REF!</v>
      </c>
      <c r="AD43" s="268" t="e">
        <f>SUM(#REF!,AD34,#REF!,AD40)</f>
        <v>#REF!</v>
      </c>
      <c r="AE43" s="268" t="e">
        <f>SUM(#REF!,AE34,#REF!,AE40)</f>
        <v>#REF!</v>
      </c>
      <c r="AF43" s="268" t="e">
        <f>SUM(T43:AE43)</f>
        <v>#REF!</v>
      </c>
      <c r="AH43" s="233"/>
      <c r="AI43" s="233"/>
      <c r="AJ43" s="268">
        <f>SUM(AJ34,AJ40)</f>
        <v>226614.95296555661</v>
      </c>
      <c r="AK43" s="268">
        <f t="shared" ref="AK43:AV43" si="66">SUM(AK34,AK40)</f>
        <v>196524.30840719602</v>
      </c>
      <c r="AL43" s="268">
        <f t="shared" si="66"/>
        <v>223065.63072648866</v>
      </c>
      <c r="AM43" s="268">
        <f t="shared" si="66"/>
        <v>180391.83691468826</v>
      </c>
      <c r="AN43" s="268">
        <f t="shared" si="66"/>
        <v>249481.71030003155</v>
      </c>
      <c r="AO43" s="268">
        <f t="shared" si="66"/>
        <v>311019.96931918588</v>
      </c>
      <c r="AP43" s="268">
        <f t="shared" si="66"/>
        <v>268728.99754406611</v>
      </c>
      <c r="AQ43" s="268">
        <f t="shared" si="66"/>
        <v>247025.40143477442</v>
      </c>
      <c r="AR43" s="268">
        <f t="shared" si="66"/>
        <v>263763.62925915763</v>
      </c>
      <c r="AS43" s="268">
        <f t="shared" si="66"/>
        <v>277045.10044200008</v>
      </c>
      <c r="AT43" s="268">
        <f t="shared" si="66"/>
        <v>242618.606615</v>
      </c>
      <c r="AU43" s="268">
        <f t="shared" si="66"/>
        <v>284039.22991950001</v>
      </c>
      <c r="AV43" s="268">
        <f t="shared" si="66"/>
        <v>2970319.3738476452</v>
      </c>
      <c r="BB43" s="233"/>
      <c r="BC43" s="233"/>
      <c r="BD43" s="259" t="e">
        <f>SUM(#REF!,BD34,#REF!,BD40)</f>
        <v>#REF!</v>
      </c>
      <c r="BE43" s="259" t="e">
        <f>SUM(#REF!,BE34,#REF!,BE40)</f>
        <v>#REF!</v>
      </c>
      <c r="BF43" s="259" t="e">
        <f>SUM(#REF!,BF34,#REF!,BF40)</f>
        <v>#REF!</v>
      </c>
      <c r="BG43" s="259" t="e">
        <f>SUM(#REF!,BG34,#REF!,BG40)</f>
        <v>#REF!</v>
      </c>
      <c r="BH43" s="259" t="e">
        <f>SUM(#REF!,BH34,#REF!,BH40)</f>
        <v>#REF!</v>
      </c>
      <c r="BI43" s="259" t="e">
        <f>SUM(#REF!,BI34,#REF!,BI40)</f>
        <v>#REF!</v>
      </c>
      <c r="BJ43" s="259" t="e">
        <f>SUM(#REF!,BJ34,#REF!,BJ40)</f>
        <v>#REF!</v>
      </c>
      <c r="BK43" s="259" t="e">
        <f>SUM(#REF!,BK34,#REF!,BK40)</f>
        <v>#REF!</v>
      </c>
      <c r="BL43" s="259" t="e">
        <f>SUM(#REF!,BL34,#REF!,BL40)</f>
        <v>#REF!</v>
      </c>
      <c r="BM43" s="259" t="e">
        <f>SUM(#REF!,BM34,#REF!,BM40)</f>
        <v>#REF!</v>
      </c>
      <c r="BN43" s="259" t="e">
        <f>SUM(#REF!,BN34,#REF!,BN40)</f>
        <v>#REF!</v>
      </c>
      <c r="BO43" s="259" t="e">
        <f>SUM(#REF!,BO34,#REF!,BO40)</f>
        <v>#REF!</v>
      </c>
      <c r="BP43" s="258" t="e">
        <f>SUM(BD43:BO43)</f>
        <v>#REF!</v>
      </c>
      <c r="BV43" s="268">
        <f t="shared" ref="BV43:CH43" si="67">SUM(BV34,BV40)</f>
        <v>288957.92024000006</v>
      </c>
      <c r="BW43" s="268">
        <f t="shared" si="67"/>
        <v>283212.95366100007</v>
      </c>
      <c r="BX43" s="268">
        <f t="shared" si="67"/>
        <v>0</v>
      </c>
      <c r="BY43" s="268">
        <f t="shared" si="67"/>
        <v>0</v>
      </c>
      <c r="BZ43" s="268">
        <f t="shared" si="67"/>
        <v>0</v>
      </c>
      <c r="CA43" s="268">
        <f t="shared" si="67"/>
        <v>0</v>
      </c>
      <c r="CB43" s="268">
        <f t="shared" si="67"/>
        <v>0</v>
      </c>
      <c r="CC43" s="268">
        <f t="shared" si="67"/>
        <v>0</v>
      </c>
      <c r="CD43" s="268">
        <f t="shared" si="67"/>
        <v>0</v>
      </c>
      <c r="CE43" s="268">
        <f t="shared" si="67"/>
        <v>0</v>
      </c>
      <c r="CF43" s="268">
        <f t="shared" si="67"/>
        <v>0</v>
      </c>
      <c r="CG43" s="268">
        <f t="shared" si="67"/>
        <v>0</v>
      </c>
      <c r="CH43" s="268">
        <f t="shared" si="67"/>
        <v>572170.87390100013</v>
      </c>
    </row>
    <row r="44" spans="1:86">
      <c r="AQ44" s="266"/>
      <c r="AR44" s="266"/>
      <c r="AS44" s="266"/>
      <c r="AT44" s="266"/>
      <c r="AU44" s="266"/>
      <c r="AV44" s="266"/>
      <c r="AW44" s="276"/>
      <c r="BP44" s="261"/>
    </row>
    <row r="45" spans="1:86">
      <c r="AQ45" s="276"/>
      <c r="AR45" s="276"/>
      <c r="AS45" s="276"/>
      <c r="AT45" s="276"/>
      <c r="AU45" s="276"/>
      <c r="AV45" s="276"/>
    </row>
    <row r="46" spans="1:86">
      <c r="A46" s="254" t="s">
        <v>102</v>
      </c>
      <c r="B46" s="254"/>
    </row>
    <row r="47" spans="1:86" ht="72">
      <c r="A47" s="293" t="s">
        <v>28</v>
      </c>
      <c r="B47" s="269"/>
      <c r="C47" s="223" t="s">
        <v>103</v>
      </c>
      <c r="T47" s="266">
        <v>208150.11000000002</v>
      </c>
      <c r="U47" s="266">
        <v>175207.92</v>
      </c>
      <c r="V47" s="266">
        <v>184642.69</v>
      </c>
      <c r="W47" s="266">
        <v>140120.44</v>
      </c>
      <c r="X47" s="266">
        <v>206937.71</v>
      </c>
      <c r="Y47" s="266">
        <v>224787.26</v>
      </c>
      <c r="Z47" s="266">
        <v>181055.464561</v>
      </c>
      <c r="AA47" s="266">
        <v>178715.53999999998</v>
      </c>
      <c r="AB47" s="266">
        <v>189461.84</v>
      </c>
      <c r="AC47" s="266">
        <v>208037.56</v>
      </c>
      <c r="AD47" s="266">
        <v>239690.10000000003</v>
      </c>
      <c r="AE47" s="266">
        <v>391918.05000000005</v>
      </c>
      <c r="AF47" s="266">
        <f>SUM(T47:AE47)</f>
        <v>2528724.6845610002</v>
      </c>
      <c r="AJ47" s="266">
        <f t="shared" ref="AJ47:AU47" si="68">AJ21</f>
        <v>218175.736232</v>
      </c>
      <c r="AK47" s="266">
        <f t="shared" si="68"/>
        <v>188715.8593619999</v>
      </c>
      <c r="AL47" s="266">
        <f t="shared" si="68"/>
        <v>214506.87203700002</v>
      </c>
      <c r="AM47" s="266">
        <f t="shared" si="68"/>
        <v>172204.05113099987</v>
      </c>
      <c r="AN47" s="266">
        <f t="shared" si="68"/>
        <v>240990.16011600004</v>
      </c>
      <c r="AO47" s="266">
        <f t="shared" si="68"/>
        <v>298674.77079599974</v>
      </c>
      <c r="AP47" s="266">
        <f t="shared" si="68"/>
        <v>259793.295736</v>
      </c>
      <c r="AQ47" s="266">
        <f t="shared" si="68"/>
        <v>232168.85</v>
      </c>
      <c r="AR47" s="266">
        <f t="shared" si="68"/>
        <v>252723.82</v>
      </c>
      <c r="AS47" s="266">
        <f t="shared" si="68"/>
        <v>264093.28000000003</v>
      </c>
      <c r="AT47" s="266">
        <f t="shared" si="68"/>
        <v>220143.63</v>
      </c>
      <c r="AU47" s="266">
        <f t="shared" si="68"/>
        <v>265373.24</v>
      </c>
      <c r="AV47" s="266">
        <f>SUM(AJ47:AU47)</f>
        <v>2827563.5654099993</v>
      </c>
      <c r="BV47" s="266">
        <f t="shared" ref="BV47:CG47" si="69">BV21</f>
        <v>274892.22499999998</v>
      </c>
      <c r="BW47" s="266">
        <f t="shared" si="69"/>
        <v>267740.78999999998</v>
      </c>
      <c r="BX47" s="266">
        <f t="shared" si="69"/>
        <v>516133.7</v>
      </c>
      <c r="BY47" s="266">
        <f t="shared" si="69"/>
        <v>14116.45</v>
      </c>
      <c r="BZ47" s="266">
        <f t="shared" si="69"/>
        <v>0</v>
      </c>
      <c r="CA47" s="266">
        <f t="shared" si="69"/>
        <v>0</v>
      </c>
      <c r="CB47" s="266">
        <f t="shared" si="69"/>
        <v>0</v>
      </c>
      <c r="CC47" s="266">
        <f t="shared" si="69"/>
        <v>0</v>
      </c>
      <c r="CD47" s="266">
        <f t="shared" si="69"/>
        <v>0</v>
      </c>
      <c r="CE47" s="266">
        <f t="shared" si="69"/>
        <v>0</v>
      </c>
      <c r="CF47" s="266">
        <f t="shared" si="69"/>
        <v>0</v>
      </c>
      <c r="CG47" s="266">
        <f t="shared" si="69"/>
        <v>0</v>
      </c>
      <c r="CH47" s="266">
        <f>SUM(BV47:CG47)</f>
        <v>1072883.1649999998</v>
      </c>
    </row>
    <row r="48" spans="1:86">
      <c r="A48" s="293"/>
      <c r="B48" s="269"/>
      <c r="C48" s="223" t="s">
        <v>104</v>
      </c>
      <c r="T48" s="266">
        <v>0</v>
      </c>
      <c r="U48" s="266">
        <v>0</v>
      </c>
      <c r="V48" s="266">
        <v>0</v>
      </c>
      <c r="W48" s="266">
        <v>255.10000000000002</v>
      </c>
      <c r="X48" s="266">
        <v>1207.1799999999998</v>
      </c>
      <c r="Y48" s="266">
        <v>2777.1</v>
      </c>
      <c r="Z48" s="266">
        <v>2320.9</v>
      </c>
      <c r="AA48" s="266">
        <v>2082.3399999999997</v>
      </c>
      <c r="AB48" s="266">
        <v>2421.67</v>
      </c>
      <c r="AC48" s="266">
        <v>4506.9699999999993</v>
      </c>
      <c r="AD48" s="266">
        <v>17379.260000000002</v>
      </c>
      <c r="AE48" s="266">
        <v>13837.280000000002</v>
      </c>
      <c r="AF48" s="266">
        <f>SUM(T48:AE48)</f>
        <v>46787.8</v>
      </c>
      <c r="AJ48" s="266">
        <f t="shared" ref="AJ48:AU48" si="70">AJ25</f>
        <v>7490.1370640000005</v>
      </c>
      <c r="AK48" s="266">
        <f t="shared" si="70"/>
        <v>7815.3045420000035</v>
      </c>
      <c r="AL48" s="266">
        <f t="shared" si="70"/>
        <v>7690.0191639999994</v>
      </c>
      <c r="AM48" s="266">
        <f t="shared" si="70"/>
        <v>8216.241931999999</v>
      </c>
      <c r="AN48" s="266">
        <f t="shared" si="70"/>
        <v>8813.1399020000008</v>
      </c>
      <c r="AO48" s="266">
        <f t="shared" si="70"/>
        <v>12750.50079</v>
      </c>
      <c r="AP48" s="266">
        <f t="shared" si="70"/>
        <v>10301.778777</v>
      </c>
      <c r="AQ48" s="266">
        <f t="shared" si="70"/>
        <v>18537.22</v>
      </c>
      <c r="AR48" s="266">
        <f t="shared" si="70"/>
        <v>11722.53</v>
      </c>
      <c r="AS48" s="266">
        <f t="shared" si="70"/>
        <v>14230.68</v>
      </c>
      <c r="AT48" s="266">
        <f t="shared" si="70"/>
        <v>22857.51</v>
      </c>
      <c r="AU48" s="266">
        <f t="shared" si="70"/>
        <v>19072.77</v>
      </c>
      <c r="AV48" s="266">
        <f>SUM(AJ48:AU48)</f>
        <v>149497.83217099999</v>
      </c>
      <c r="BV48" s="266">
        <f t="shared" ref="BV48:CG48" si="71">BV25</f>
        <v>17239.805999999997</v>
      </c>
      <c r="BW48" s="266">
        <f t="shared" si="71"/>
        <v>16223.650000000001</v>
      </c>
      <c r="BX48" s="266">
        <f t="shared" si="71"/>
        <v>38199.729999999996</v>
      </c>
      <c r="BY48" s="266">
        <f t="shared" si="71"/>
        <v>1356.14</v>
      </c>
      <c r="BZ48" s="266">
        <f t="shared" si="71"/>
        <v>0</v>
      </c>
      <c r="CA48" s="266">
        <f t="shared" si="71"/>
        <v>0</v>
      </c>
      <c r="CB48" s="266">
        <f t="shared" si="71"/>
        <v>0</v>
      </c>
      <c r="CC48" s="266">
        <f t="shared" si="71"/>
        <v>0</v>
      </c>
      <c r="CD48" s="266">
        <f t="shared" si="71"/>
        <v>0</v>
      </c>
      <c r="CE48" s="266">
        <f t="shared" si="71"/>
        <v>0</v>
      </c>
      <c r="CF48" s="266">
        <f t="shared" si="71"/>
        <v>0</v>
      </c>
      <c r="CG48" s="266">
        <f t="shared" si="71"/>
        <v>0</v>
      </c>
      <c r="CH48" s="266">
        <f>SUM(BV48:CG48)</f>
        <v>73019.325999999986</v>
      </c>
    </row>
    <row r="49" spans="1:89">
      <c r="A49" s="293"/>
      <c r="B49" s="269"/>
      <c r="C49" s="223" t="s">
        <v>41</v>
      </c>
      <c r="T49" s="266">
        <f t="shared" ref="T49:AF49" si="72">SUM(T47:T48)</f>
        <v>208150.11000000002</v>
      </c>
      <c r="U49" s="266">
        <f t="shared" si="72"/>
        <v>175207.92</v>
      </c>
      <c r="V49" s="266">
        <f t="shared" si="72"/>
        <v>184642.69</v>
      </c>
      <c r="W49" s="266">
        <f t="shared" si="72"/>
        <v>140375.54</v>
      </c>
      <c r="X49" s="266">
        <f t="shared" si="72"/>
        <v>208144.88999999998</v>
      </c>
      <c r="Y49" s="266">
        <f t="shared" si="72"/>
        <v>227564.36000000002</v>
      </c>
      <c r="Z49" s="266">
        <f t="shared" si="72"/>
        <v>183376.36456099999</v>
      </c>
      <c r="AA49" s="266">
        <f t="shared" si="72"/>
        <v>180797.87999999998</v>
      </c>
      <c r="AB49" s="266">
        <f t="shared" si="72"/>
        <v>191883.51</v>
      </c>
      <c r="AC49" s="266">
        <f t="shared" si="72"/>
        <v>212544.53</v>
      </c>
      <c r="AD49" s="266">
        <f t="shared" si="72"/>
        <v>257069.36000000004</v>
      </c>
      <c r="AE49" s="266">
        <f t="shared" si="72"/>
        <v>405755.33000000007</v>
      </c>
      <c r="AF49" s="266">
        <f t="shared" si="72"/>
        <v>2575512.484561</v>
      </c>
      <c r="AJ49" s="266">
        <f t="shared" ref="AJ49:AV49" si="73">SUM(AJ47:AJ48)</f>
        <v>225665.87329600001</v>
      </c>
      <c r="AK49" s="266">
        <f t="shared" si="73"/>
        <v>196531.1639039999</v>
      </c>
      <c r="AL49" s="266">
        <f t="shared" si="73"/>
        <v>222196.89120100002</v>
      </c>
      <c r="AM49" s="266">
        <f t="shared" si="73"/>
        <v>180420.29306299987</v>
      </c>
      <c r="AN49" s="266">
        <f t="shared" si="73"/>
        <v>249803.30001800004</v>
      </c>
      <c r="AO49" s="266">
        <f t="shared" si="73"/>
        <v>311425.27158599976</v>
      </c>
      <c r="AP49" s="266">
        <f t="shared" si="73"/>
        <v>270095.07451299997</v>
      </c>
      <c r="AQ49" s="266">
        <f t="shared" si="73"/>
        <v>250706.07</v>
      </c>
      <c r="AR49" s="266">
        <f t="shared" si="73"/>
        <v>264446.35000000003</v>
      </c>
      <c r="AS49" s="266">
        <f t="shared" si="73"/>
        <v>278323.96000000002</v>
      </c>
      <c r="AT49" s="266">
        <f t="shared" si="73"/>
        <v>243001.14</v>
      </c>
      <c r="AU49" s="266">
        <f t="shared" si="73"/>
        <v>284446.01</v>
      </c>
      <c r="AV49" s="266">
        <f t="shared" si="73"/>
        <v>2977061.3975809994</v>
      </c>
      <c r="BV49" s="266">
        <f t="shared" ref="BV49:CH49" si="74">SUM(BV47:BV48)</f>
        <v>292132.03099999996</v>
      </c>
      <c r="BW49" s="266">
        <f t="shared" si="74"/>
        <v>283964.44</v>
      </c>
      <c r="BX49" s="266">
        <f t="shared" si="74"/>
        <v>554333.43000000005</v>
      </c>
      <c r="BY49" s="266">
        <f t="shared" si="74"/>
        <v>15472.59</v>
      </c>
      <c r="BZ49" s="266">
        <f t="shared" si="74"/>
        <v>0</v>
      </c>
      <c r="CA49" s="266">
        <f t="shared" si="74"/>
        <v>0</v>
      </c>
      <c r="CB49" s="266">
        <f t="shared" si="74"/>
        <v>0</v>
      </c>
      <c r="CC49" s="266">
        <f t="shared" si="74"/>
        <v>0</v>
      </c>
      <c r="CD49" s="266">
        <f t="shared" si="74"/>
        <v>0</v>
      </c>
      <c r="CE49" s="266">
        <f t="shared" si="74"/>
        <v>0</v>
      </c>
      <c r="CF49" s="266">
        <f t="shared" si="74"/>
        <v>0</v>
      </c>
      <c r="CG49" s="266">
        <f t="shared" si="74"/>
        <v>0</v>
      </c>
      <c r="CH49" s="266">
        <f t="shared" si="74"/>
        <v>1145902.4909999997</v>
      </c>
    </row>
    <row r="52" spans="1:89">
      <c r="A52" s="292" t="s">
        <v>56</v>
      </c>
      <c r="B52" s="270"/>
      <c r="C52" s="223" t="s">
        <v>103</v>
      </c>
      <c r="T52" s="271">
        <f t="shared" ref="T52:AE52" si="75">T34-T47</f>
        <v>-1927.0979378999618</v>
      </c>
      <c r="U52" s="271">
        <f t="shared" si="75"/>
        <v>-1055.172342099977</v>
      </c>
      <c r="V52" s="271">
        <f t="shared" si="75"/>
        <v>575.22497000001022</v>
      </c>
      <c r="W52" s="271">
        <f t="shared" si="75"/>
        <v>179.7578125</v>
      </c>
      <c r="X52" s="271">
        <f t="shared" si="75"/>
        <v>-38499.19810193064</v>
      </c>
      <c r="Y52" s="271">
        <f t="shared" si="75"/>
        <v>-40979.389439464459</v>
      </c>
      <c r="Z52" s="271">
        <f t="shared" si="75"/>
        <v>-29300.566596058139</v>
      </c>
      <c r="AA52" s="271">
        <f t="shared" si="75"/>
        <v>-28963.86148999157</v>
      </c>
      <c r="AB52" s="271">
        <f t="shared" si="75"/>
        <v>-4737.0666174278304</v>
      </c>
      <c r="AC52" s="271">
        <f t="shared" si="75"/>
        <v>1336.1600643000274</v>
      </c>
      <c r="AD52" s="271">
        <f t="shared" si="75"/>
        <v>2625.0904624577961</v>
      </c>
      <c r="AE52" s="271">
        <f t="shared" si="75"/>
        <v>-24293.191749274381</v>
      </c>
      <c r="AF52" s="271">
        <f>SUM(T52:AE52)</f>
        <v>-165039.31096488913</v>
      </c>
      <c r="AG52" s="271"/>
      <c r="AH52" s="271"/>
      <c r="AI52" s="271"/>
      <c r="AJ52" s="271">
        <f t="shared" ref="AJ52:AU52" si="76">AJ34-AJ47</f>
        <v>1000.1828521566058</v>
      </c>
      <c r="AK52" s="271">
        <f t="shared" si="76"/>
        <v>59.941814779478591</v>
      </c>
      <c r="AL52" s="271">
        <f t="shared" si="76"/>
        <v>878.02232337693567</v>
      </c>
      <c r="AM52" s="271">
        <f t="shared" si="76"/>
        <v>51.438627674273448</v>
      </c>
      <c r="AN52" s="271">
        <f t="shared" si="76"/>
        <v>-341.40750999114243</v>
      </c>
      <c r="AO52" s="271">
        <f t="shared" si="76"/>
        <v>-563.17341144452803</v>
      </c>
      <c r="AP52" s="271">
        <f t="shared" si="76"/>
        <v>-1209.7637544452737</v>
      </c>
      <c r="AQ52" s="271">
        <f t="shared" si="76"/>
        <v>-3457.4520160875109</v>
      </c>
      <c r="AR52" s="271">
        <f t="shared" si="76"/>
        <v>-467.22324173731613</v>
      </c>
      <c r="AS52" s="271">
        <f t="shared" si="76"/>
        <v>-985.06770999997389</v>
      </c>
      <c r="AT52" s="271">
        <f t="shared" si="76"/>
        <v>-75.562275000003865</v>
      </c>
      <c r="AU52" s="271">
        <f t="shared" si="76"/>
        <v>0.4858150000218302</v>
      </c>
      <c r="AV52" s="271">
        <f>SUM(AJ52:AU52)</f>
        <v>-5109.5784857184335</v>
      </c>
      <c r="BV52" s="271">
        <f t="shared" ref="BV52:CG52" si="77">BV34-BV47</f>
        <v>-1018.9009899999364</v>
      </c>
      <c r="BW52" s="271">
        <f t="shared" si="77"/>
        <v>-196.76196299993899</v>
      </c>
      <c r="BX52" s="271">
        <f t="shared" si="77"/>
        <v>-516133.7</v>
      </c>
      <c r="BY52" s="271">
        <f t="shared" si="77"/>
        <v>-14116.45</v>
      </c>
      <c r="BZ52" s="271">
        <f t="shared" si="77"/>
        <v>0</v>
      </c>
      <c r="CA52" s="271">
        <f t="shared" si="77"/>
        <v>0</v>
      </c>
      <c r="CB52" s="271">
        <f t="shared" si="77"/>
        <v>0</v>
      </c>
      <c r="CC52" s="271">
        <f t="shared" si="77"/>
        <v>0</v>
      </c>
      <c r="CD52" s="271">
        <f t="shared" si="77"/>
        <v>0</v>
      </c>
      <c r="CE52" s="271">
        <f t="shared" si="77"/>
        <v>0</v>
      </c>
      <c r="CF52" s="271">
        <f t="shared" si="77"/>
        <v>0</v>
      </c>
      <c r="CG52" s="271">
        <f t="shared" si="77"/>
        <v>0</v>
      </c>
      <c r="CH52" s="271">
        <f>SUM(BV52:CG52)</f>
        <v>-531465.81295299984</v>
      </c>
    </row>
    <row r="53" spans="1:89">
      <c r="A53" s="292"/>
      <c r="B53" s="270"/>
      <c r="C53" s="223" t="s">
        <v>104</v>
      </c>
      <c r="T53" s="271">
        <f t="shared" ref="T53:AE53" si="78">T40-T48</f>
        <v>0</v>
      </c>
      <c r="U53" s="271">
        <f t="shared" si="78"/>
        <v>0</v>
      </c>
      <c r="V53" s="271">
        <f t="shared" si="78"/>
        <v>0</v>
      </c>
      <c r="W53" s="271">
        <f t="shared" si="78"/>
        <v>-15.442481988247579</v>
      </c>
      <c r="X53" s="271">
        <f t="shared" si="78"/>
        <v>78.249183500000299</v>
      </c>
      <c r="Y53" s="271">
        <f t="shared" si="78"/>
        <v>27.045294500000182</v>
      </c>
      <c r="Z53" s="271">
        <f t="shared" si="78"/>
        <v>51.8626505000002</v>
      </c>
      <c r="AA53" s="271">
        <f t="shared" si="78"/>
        <v>95.68771230000084</v>
      </c>
      <c r="AB53" s="271">
        <f t="shared" si="78"/>
        <v>57.465782200000376</v>
      </c>
      <c r="AC53" s="271">
        <f t="shared" si="78"/>
        <v>38.822009000001344</v>
      </c>
      <c r="AD53" s="271">
        <f t="shared" si="78"/>
        <v>-200.91823039999872</v>
      </c>
      <c r="AE53" s="271">
        <f t="shared" si="78"/>
        <v>146.29327503069362</v>
      </c>
      <c r="AF53" s="271">
        <f>SUM(T53:AE53)</f>
        <v>279.06519464245059</v>
      </c>
      <c r="AG53" s="271"/>
      <c r="AH53" s="271"/>
      <c r="AI53" s="271"/>
      <c r="AJ53" s="271">
        <f t="shared" ref="AJ53:AU53" si="79">AJ40-AJ48</f>
        <v>-51.103182599999855</v>
      </c>
      <c r="AK53" s="271">
        <f t="shared" si="79"/>
        <v>-66.797311583352894</v>
      </c>
      <c r="AL53" s="271">
        <f t="shared" si="79"/>
        <v>-9.282797888314235</v>
      </c>
      <c r="AM53" s="271">
        <f t="shared" si="79"/>
        <v>-79.894775985879278</v>
      </c>
      <c r="AN53" s="271">
        <f t="shared" si="79"/>
        <v>19.817792022664435</v>
      </c>
      <c r="AO53" s="271">
        <f t="shared" si="79"/>
        <v>157.87114463065336</v>
      </c>
      <c r="AP53" s="271">
        <f t="shared" si="79"/>
        <v>-156.31321448860581</v>
      </c>
      <c r="AQ53" s="271">
        <f t="shared" si="79"/>
        <v>-223.21654913807288</v>
      </c>
      <c r="AR53" s="271">
        <f t="shared" si="79"/>
        <v>-215.49749910508399</v>
      </c>
      <c r="AS53" s="271">
        <f t="shared" si="79"/>
        <v>-293.79184799999894</v>
      </c>
      <c r="AT53" s="271">
        <f t="shared" si="79"/>
        <v>-306.97110999999495</v>
      </c>
      <c r="AU53" s="271">
        <f t="shared" si="79"/>
        <v>-407.26589550000062</v>
      </c>
      <c r="AV53" s="271">
        <f>SUM(AJ53:AU53)</f>
        <v>-1632.4452476359857</v>
      </c>
      <c r="BV53" s="271">
        <f t="shared" ref="BV53:CG53" si="80">BV40-BV48</f>
        <v>-2155.2097699999958</v>
      </c>
      <c r="BW53" s="271">
        <f t="shared" si="80"/>
        <v>-554.72437600000012</v>
      </c>
      <c r="BX53" s="271">
        <f t="shared" si="80"/>
        <v>-38199.729999999996</v>
      </c>
      <c r="BY53" s="271">
        <f t="shared" si="80"/>
        <v>-1356.14</v>
      </c>
      <c r="BZ53" s="271">
        <f t="shared" si="80"/>
        <v>0</v>
      </c>
      <c r="CA53" s="271">
        <f t="shared" si="80"/>
        <v>0</v>
      </c>
      <c r="CB53" s="271">
        <f t="shared" si="80"/>
        <v>0</v>
      </c>
      <c r="CC53" s="271">
        <f t="shared" si="80"/>
        <v>0</v>
      </c>
      <c r="CD53" s="271">
        <f t="shared" si="80"/>
        <v>0</v>
      </c>
      <c r="CE53" s="271">
        <f t="shared" si="80"/>
        <v>0</v>
      </c>
      <c r="CF53" s="271">
        <f t="shared" si="80"/>
        <v>0</v>
      </c>
      <c r="CG53" s="271">
        <f t="shared" si="80"/>
        <v>0</v>
      </c>
      <c r="CH53" s="271">
        <f>SUM(BV53:CG53)</f>
        <v>-42265.804145999995</v>
      </c>
    </row>
    <row r="54" spans="1:89" s="231" customFormat="1">
      <c r="A54" s="292"/>
      <c r="B54" s="270"/>
      <c r="C54" s="231" t="s">
        <v>41</v>
      </c>
      <c r="T54" s="272">
        <f t="shared" ref="T54:AF54" si="81">SUM(T52:T53)</f>
        <v>-1927.0979378999618</v>
      </c>
      <c r="U54" s="272">
        <f t="shared" si="81"/>
        <v>-1055.172342099977</v>
      </c>
      <c r="V54" s="272">
        <f t="shared" si="81"/>
        <v>575.22497000001022</v>
      </c>
      <c r="W54" s="272">
        <f t="shared" si="81"/>
        <v>164.31533051175242</v>
      </c>
      <c r="X54" s="272">
        <f t="shared" si="81"/>
        <v>-38420.948918430637</v>
      </c>
      <c r="Y54" s="272">
        <f t="shared" si="81"/>
        <v>-40952.34414496446</v>
      </c>
      <c r="Z54" s="272">
        <f t="shared" si="81"/>
        <v>-29248.70394555814</v>
      </c>
      <c r="AA54" s="272">
        <f t="shared" si="81"/>
        <v>-28868.173777691569</v>
      </c>
      <c r="AB54" s="272">
        <f t="shared" si="81"/>
        <v>-4679.6008352278295</v>
      </c>
      <c r="AC54" s="272">
        <f t="shared" si="81"/>
        <v>1374.9820733000288</v>
      </c>
      <c r="AD54" s="272">
        <f t="shared" si="81"/>
        <v>2424.1722320577974</v>
      </c>
      <c r="AE54" s="272">
        <f t="shared" si="81"/>
        <v>-24146.898474243688</v>
      </c>
      <c r="AF54" s="272">
        <f t="shared" si="81"/>
        <v>-164760.24577024666</v>
      </c>
      <c r="AG54" s="272"/>
      <c r="AH54" s="272"/>
      <c r="AI54" s="272"/>
      <c r="AJ54" s="272">
        <f t="shared" ref="AJ54:AV54" si="82">SUM(AJ52:AJ53)</f>
        <v>949.07966955660595</v>
      </c>
      <c r="AK54" s="272">
        <f t="shared" si="82"/>
        <v>-6.8554968038743027</v>
      </c>
      <c r="AL54" s="272">
        <f t="shared" si="82"/>
        <v>868.73952548862144</v>
      </c>
      <c r="AM54" s="272">
        <f t="shared" si="82"/>
        <v>-28.45614831160583</v>
      </c>
      <c r="AN54" s="272">
        <f t="shared" si="82"/>
        <v>-321.589717968478</v>
      </c>
      <c r="AO54" s="272">
        <f t="shared" si="82"/>
        <v>-405.30226681387467</v>
      </c>
      <c r="AP54" s="272">
        <f t="shared" si="82"/>
        <v>-1366.0769689338795</v>
      </c>
      <c r="AQ54" s="272">
        <f t="shared" si="82"/>
        <v>-3680.6685652255837</v>
      </c>
      <c r="AR54" s="272">
        <f t="shared" si="82"/>
        <v>-682.72074084240012</v>
      </c>
      <c r="AS54" s="272">
        <f t="shared" si="82"/>
        <v>-1278.8595579999728</v>
      </c>
      <c r="AT54" s="272">
        <f t="shared" si="82"/>
        <v>-382.53338499999882</v>
      </c>
      <c r="AU54" s="272">
        <f t="shared" si="82"/>
        <v>-406.78008049997879</v>
      </c>
      <c r="AV54" s="272">
        <f t="shared" si="82"/>
        <v>-6742.0237333544192</v>
      </c>
      <c r="AW54" s="230">
        <f>AV54/AV49</f>
        <v>-2.2646572686853641E-3</v>
      </c>
      <c r="AX54" s="230"/>
      <c r="AY54" s="230"/>
      <c r="AZ54" s="230"/>
      <c r="BD54" s="273"/>
      <c r="BE54" s="273"/>
      <c r="BF54" s="273"/>
      <c r="BG54" s="273"/>
      <c r="BH54" s="273"/>
      <c r="BI54" s="273"/>
      <c r="BJ54" s="273"/>
      <c r="BK54" s="273"/>
      <c r="BL54" s="273"/>
      <c r="BM54" s="273"/>
      <c r="BN54" s="273"/>
      <c r="BO54" s="273"/>
      <c r="BV54" s="272">
        <f t="shared" ref="BV54:CH54" si="83">SUM(BV52:BV53)</f>
        <v>-3174.1107599999323</v>
      </c>
      <c r="BW54" s="272">
        <f t="shared" si="83"/>
        <v>-751.48633899993911</v>
      </c>
      <c r="BX54" s="272">
        <f t="shared" si="83"/>
        <v>-554333.43000000005</v>
      </c>
      <c r="BY54" s="272">
        <f t="shared" si="83"/>
        <v>-15472.59</v>
      </c>
      <c r="BZ54" s="272">
        <f t="shared" si="83"/>
        <v>0</v>
      </c>
      <c r="CA54" s="272">
        <f t="shared" si="83"/>
        <v>0</v>
      </c>
      <c r="CB54" s="272">
        <f t="shared" si="83"/>
        <v>0</v>
      </c>
      <c r="CC54" s="272">
        <f t="shared" si="83"/>
        <v>0</v>
      </c>
      <c r="CD54" s="272">
        <f t="shared" si="83"/>
        <v>0</v>
      </c>
      <c r="CE54" s="272">
        <f t="shared" si="83"/>
        <v>0</v>
      </c>
      <c r="CF54" s="272">
        <f t="shared" si="83"/>
        <v>0</v>
      </c>
      <c r="CG54" s="272">
        <f t="shared" si="83"/>
        <v>0</v>
      </c>
      <c r="CH54" s="272">
        <f t="shared" si="83"/>
        <v>-573731.61709899979</v>
      </c>
      <c r="CI54" s="230"/>
      <c r="CJ54" s="230"/>
      <c r="CK54" s="230"/>
    </row>
    <row r="55" spans="1:89">
      <c r="BV55" s="230">
        <f>BV54/BV49</f>
        <v>-1.0865329450983527E-2</v>
      </c>
      <c r="BW55" s="230">
        <f>BW54/BW49</f>
        <v>-2.6464100188035486E-3</v>
      </c>
    </row>
    <row r="56" spans="1:89">
      <c r="U56" s="230"/>
      <c r="V56" s="230"/>
      <c r="W56" s="230"/>
      <c r="X56" s="230"/>
      <c r="Y56" s="230"/>
      <c r="Z56" s="230"/>
      <c r="AA56" s="230"/>
      <c r="AB56" s="230"/>
      <c r="AC56" s="230"/>
      <c r="AD56" s="230"/>
      <c r="AE56" s="230"/>
      <c r="AJ56" s="230"/>
      <c r="AK56" s="230"/>
      <c r="AL56" s="230"/>
      <c r="AM56" s="230"/>
      <c r="AN56" s="230"/>
      <c r="AO56" s="230"/>
      <c r="AP56" s="230"/>
      <c r="AQ56" s="230"/>
      <c r="AR56" s="230"/>
      <c r="AS56" s="230"/>
      <c r="AT56" s="230"/>
      <c r="AU56" s="230"/>
      <c r="AV56" s="230"/>
      <c r="BD56" s="236"/>
      <c r="BE56" s="236"/>
      <c r="BF56" s="236"/>
      <c r="BG56" s="236"/>
      <c r="BH56" s="236"/>
      <c r="BI56" s="236"/>
      <c r="BJ56" s="236"/>
      <c r="BK56" s="236"/>
      <c r="BL56" s="236"/>
      <c r="BM56" s="236"/>
      <c r="BN56" s="236"/>
      <c r="BO56" s="236"/>
      <c r="BP56" s="236"/>
      <c r="BQ56" s="230"/>
      <c r="BR56" s="230"/>
      <c r="BV56" s="230"/>
      <c r="BW56" s="230"/>
      <c r="BX56" s="230"/>
      <c r="BY56" s="230"/>
      <c r="BZ56" s="230"/>
      <c r="CA56" s="230"/>
      <c r="CB56" s="230"/>
      <c r="CC56" s="230"/>
      <c r="CD56" s="230"/>
      <c r="CE56" s="230"/>
      <c r="CF56" s="230"/>
      <c r="CG56" s="230"/>
      <c r="CH56" s="230"/>
    </row>
    <row r="57" spans="1:89">
      <c r="B57" s="223" t="s">
        <v>105</v>
      </c>
      <c r="U57" s="230"/>
      <c r="V57" s="230"/>
      <c r="W57" s="230"/>
      <c r="X57" s="230"/>
      <c r="Y57" s="230"/>
      <c r="Z57" s="230"/>
      <c r="AA57" s="230"/>
      <c r="AB57" s="230"/>
      <c r="AC57" s="230"/>
      <c r="AD57" s="230"/>
      <c r="AE57" s="230"/>
      <c r="AJ57" s="230"/>
      <c r="AK57" s="230"/>
      <c r="AL57" s="230"/>
      <c r="AM57" s="230"/>
      <c r="AN57" s="230"/>
      <c r="AO57" s="230"/>
      <c r="AP57" s="230"/>
      <c r="AQ57" s="230"/>
      <c r="AR57" s="230"/>
      <c r="AS57" s="230"/>
      <c r="AT57" s="230"/>
      <c r="AU57" s="230"/>
      <c r="AV57" s="230"/>
      <c r="BD57" s="236"/>
      <c r="BE57" s="236"/>
      <c r="BF57" s="236"/>
      <c r="BG57" s="236"/>
      <c r="BH57" s="236"/>
      <c r="BI57" s="236"/>
      <c r="BJ57" s="236"/>
      <c r="BK57" s="236"/>
      <c r="BL57" s="236"/>
      <c r="BM57" s="236"/>
      <c r="BN57" s="236"/>
      <c r="BO57" s="236"/>
      <c r="BP57" s="236" t="s">
        <v>106</v>
      </c>
      <c r="BQ57" s="236" t="s">
        <v>107</v>
      </c>
      <c r="BR57" s="230"/>
      <c r="BS57" s="223">
        <v>2016</v>
      </c>
      <c r="BV57" s="230"/>
      <c r="BW57" s="230"/>
      <c r="BX57" s="230"/>
      <c r="BY57" s="230"/>
      <c r="BZ57" s="230"/>
      <c r="CA57" s="230"/>
      <c r="CB57" s="230"/>
      <c r="CC57" s="230"/>
      <c r="CD57" s="230"/>
      <c r="CE57" s="230"/>
      <c r="CF57" s="230"/>
      <c r="CG57" s="230"/>
      <c r="CH57" s="230"/>
    </row>
    <row r="58" spans="1:89">
      <c r="C58" s="223" t="s">
        <v>89</v>
      </c>
      <c r="D58" s="231"/>
      <c r="AS58" s="224"/>
      <c r="AT58" s="224"/>
      <c r="AU58" s="224"/>
      <c r="BS58" s="225"/>
      <c r="BV58" s="224"/>
      <c r="BW58" s="224"/>
      <c r="BX58" s="224"/>
      <c r="CE58" s="230"/>
      <c r="CF58" s="230"/>
      <c r="CG58" s="230"/>
    </row>
    <row r="59" spans="1:89">
      <c r="C59" s="240"/>
      <c r="D59" s="240" t="s">
        <v>90</v>
      </c>
      <c r="AS59" s="266">
        <f t="shared" ref="AS59:AU60" si="84">AS19/AS7*1000</f>
        <v>0.111930840932563</v>
      </c>
      <c r="AT59" s="266">
        <f t="shared" si="84"/>
        <v>0.12528679392292266</v>
      </c>
      <c r="AU59" s="266">
        <f t="shared" si="84"/>
        <v>0.17075286310637175</v>
      </c>
      <c r="BD59" s="262">
        <f t="shared" ref="BD59:BO59" si="85">BD19/BD7</f>
        <v>1.1168210722209879E-4</v>
      </c>
      <c r="BE59" s="262">
        <f t="shared" si="85"/>
        <v>1.116821072220988E-4</v>
      </c>
      <c r="BF59" s="262">
        <f t="shared" si="85"/>
        <v>1.116821072220988E-4</v>
      </c>
      <c r="BG59" s="262">
        <f t="shared" si="85"/>
        <v>1.1168210722209879E-4</v>
      </c>
      <c r="BH59" s="262">
        <f t="shared" si="85"/>
        <v>1.1168210722209879E-4</v>
      </c>
      <c r="BI59" s="262">
        <f t="shared" si="85"/>
        <v>1.1168210722209879E-4</v>
      </c>
      <c r="BJ59" s="262">
        <f t="shared" si="85"/>
        <v>1.116821072220988E-4</v>
      </c>
      <c r="BK59" s="262">
        <f t="shared" si="85"/>
        <v>1.1168210722209879E-4</v>
      </c>
      <c r="BL59" s="262">
        <f t="shared" si="85"/>
        <v>1.1168210722209877E-4</v>
      </c>
      <c r="BM59" s="262">
        <f t="shared" si="85"/>
        <v>1.116821072220988E-4</v>
      </c>
      <c r="BN59" s="262">
        <f t="shared" si="85"/>
        <v>1.1168210722209879E-4</v>
      </c>
      <c r="BO59" s="262">
        <f t="shared" si="85"/>
        <v>1.116821072220988E-4</v>
      </c>
      <c r="BP59" s="274">
        <f t="shared" ref="BP59:BP60" si="86">BO59/BS59</f>
        <v>0.72400187981221231</v>
      </c>
      <c r="BQ59" s="274" t="e">
        <f>BO59/#REF!</f>
        <v>#REF!</v>
      </c>
      <c r="BS59" s="262">
        <v>1.5425665365822848E-4</v>
      </c>
      <c r="BV59" s="266">
        <f t="shared" ref="BV59:BX60" si="87">BV19/BV7*1000</f>
        <v>0.15484803865110056</v>
      </c>
      <c r="BW59" s="266">
        <f t="shared" si="87"/>
        <v>0.13393871221446815</v>
      </c>
      <c r="BX59" s="266">
        <f t="shared" si="87"/>
        <v>0.15330398448667409</v>
      </c>
      <c r="CE59" s="230"/>
      <c r="CF59" s="230"/>
      <c r="CG59" s="230"/>
    </row>
    <row r="60" spans="1:89">
      <c r="C60" s="240"/>
      <c r="D60" s="240" t="s">
        <v>91</v>
      </c>
      <c r="AS60" s="266">
        <f t="shared" si="84"/>
        <v>1.767637074446804</v>
      </c>
      <c r="AT60" s="266">
        <f t="shared" si="84"/>
        <v>0.67622979603733258</v>
      </c>
      <c r="AU60" s="266">
        <f t="shared" si="84"/>
        <v>1.3150891901210298</v>
      </c>
      <c r="BD60" s="262">
        <f t="shared" ref="BD60:BO60" si="88">BD20/BD8</f>
        <v>1.9581871470157612E-3</v>
      </c>
      <c r="BE60" s="262">
        <f t="shared" si="88"/>
        <v>1.9581871470157617E-3</v>
      </c>
      <c r="BF60" s="262">
        <f t="shared" si="88"/>
        <v>1.9581871470157617E-3</v>
      </c>
      <c r="BG60" s="262">
        <f t="shared" si="88"/>
        <v>1.9581871470157617E-3</v>
      </c>
      <c r="BH60" s="262">
        <f t="shared" si="88"/>
        <v>1.9581871470157608E-3</v>
      </c>
      <c r="BI60" s="262">
        <f t="shared" si="88"/>
        <v>1.9581871470157617E-3</v>
      </c>
      <c r="BJ60" s="262">
        <f t="shared" si="88"/>
        <v>1.9581871470157617E-3</v>
      </c>
      <c r="BK60" s="262">
        <f t="shared" si="88"/>
        <v>1.9581871470157617E-3</v>
      </c>
      <c r="BL60" s="262">
        <f t="shared" si="88"/>
        <v>1.9581871470157612E-3</v>
      </c>
      <c r="BM60" s="262">
        <f t="shared" si="88"/>
        <v>1.9581871470157612E-3</v>
      </c>
      <c r="BN60" s="262">
        <f t="shared" si="88"/>
        <v>1.9581871470157612E-3</v>
      </c>
      <c r="BO60" s="262">
        <f t="shared" si="88"/>
        <v>1.9581871470157612E-3</v>
      </c>
      <c r="BP60" s="274">
        <f t="shared" si="86"/>
        <v>0.5454864496787909</v>
      </c>
      <c r="BQ60" s="274" t="e">
        <f>BO60/#REF!</f>
        <v>#REF!</v>
      </c>
      <c r="BS60" s="262">
        <v>3.5897997982696685E-3</v>
      </c>
      <c r="BV60" s="266">
        <f t="shared" si="87"/>
        <v>0.50362012479059481</v>
      </c>
      <c r="BW60" s="266">
        <f t="shared" si="87"/>
        <v>0.37164525527758102</v>
      </c>
      <c r="BX60" s="266">
        <f t="shared" si="87"/>
        <v>0.51883686400340812</v>
      </c>
      <c r="CE60" s="230"/>
      <c r="CF60" s="230"/>
      <c r="CG60" s="230"/>
    </row>
    <row r="61" spans="1:89">
      <c r="C61" s="231" t="s">
        <v>92</v>
      </c>
      <c r="D61" s="231"/>
      <c r="AS61" s="224"/>
      <c r="AT61" s="224"/>
      <c r="AU61" s="224"/>
      <c r="BD61" s="262"/>
      <c r="BE61" s="262"/>
      <c r="BF61" s="262"/>
      <c r="BG61" s="262"/>
      <c r="BH61" s="262"/>
      <c r="BI61" s="262"/>
      <c r="BJ61" s="262"/>
      <c r="BK61" s="262"/>
      <c r="BL61" s="262"/>
      <c r="BM61" s="262"/>
      <c r="BN61" s="262"/>
      <c r="BO61" s="262"/>
      <c r="BS61" s="262"/>
      <c r="BV61" s="224"/>
      <c r="BW61" s="224"/>
      <c r="BX61" s="224"/>
      <c r="CE61" s="230"/>
      <c r="CF61" s="230"/>
      <c r="CG61" s="230"/>
    </row>
    <row r="62" spans="1:89">
      <c r="C62" s="223" t="s">
        <v>93</v>
      </c>
      <c r="D62" s="231"/>
      <c r="AS62" s="224"/>
      <c r="AT62" s="224"/>
      <c r="AU62" s="224"/>
      <c r="BD62" s="262"/>
      <c r="BE62" s="262"/>
      <c r="BF62" s="262"/>
      <c r="BG62" s="262"/>
      <c r="BH62" s="262"/>
      <c r="BI62" s="262"/>
      <c r="BJ62" s="262"/>
      <c r="BK62" s="262"/>
      <c r="BL62" s="262"/>
      <c r="BM62" s="262"/>
      <c r="BN62" s="262"/>
      <c r="BO62" s="262"/>
      <c r="BS62" s="262"/>
      <c r="BV62" s="224"/>
      <c r="BW62" s="224"/>
      <c r="BX62" s="224"/>
      <c r="CE62" s="230"/>
      <c r="CF62" s="230"/>
      <c r="CG62" s="230"/>
    </row>
    <row r="63" spans="1:89">
      <c r="C63" s="240"/>
      <c r="D63" s="240" t="s">
        <v>90</v>
      </c>
      <c r="AS63" s="267">
        <f t="shared" ref="AS63:AU64" si="89">AS23/AS11*1000</f>
        <v>5.8767138689029434E-2</v>
      </c>
      <c r="AT63" s="267">
        <f t="shared" si="89"/>
        <v>0.10861675321811042</v>
      </c>
      <c r="AU63" s="267">
        <f t="shared" si="89"/>
        <v>0.10211186094343941</v>
      </c>
      <c r="BD63" s="262">
        <f t="shared" ref="BD63:BO63" si="90">BD23/BD11</f>
        <v>7.4914339417660679E-5</v>
      </c>
      <c r="BE63" s="262">
        <f t="shared" si="90"/>
        <v>7.4914339417660666E-5</v>
      </c>
      <c r="BF63" s="262">
        <f t="shared" si="90"/>
        <v>7.4914339417660679E-5</v>
      </c>
      <c r="BG63" s="262">
        <f t="shared" si="90"/>
        <v>7.4914339417660666E-5</v>
      </c>
      <c r="BH63" s="262">
        <f t="shared" si="90"/>
        <v>7.4914339417660679E-5</v>
      </c>
      <c r="BI63" s="262">
        <f t="shared" si="90"/>
        <v>7.4914339417660652E-5</v>
      </c>
      <c r="BJ63" s="262">
        <f t="shared" si="90"/>
        <v>7.4914339417660666E-5</v>
      </c>
      <c r="BK63" s="262">
        <f t="shared" si="90"/>
        <v>7.4914339417660693E-5</v>
      </c>
      <c r="BL63" s="262">
        <f t="shared" si="90"/>
        <v>7.4914339417660679E-5</v>
      </c>
      <c r="BM63" s="262">
        <f t="shared" si="90"/>
        <v>7.4914339417660679E-5</v>
      </c>
      <c r="BN63" s="262">
        <f t="shared" si="90"/>
        <v>7.4914339417660679E-5</v>
      </c>
      <c r="BO63" s="262">
        <f t="shared" si="90"/>
        <v>7.4914339417660666E-5</v>
      </c>
      <c r="BP63" s="274">
        <f t="shared" ref="BP63:BP64" si="91">BO63/BS63</f>
        <v>1.1490419728170143</v>
      </c>
      <c r="BQ63" s="274" t="e">
        <f>BO63/#REF!</f>
        <v>#REF!</v>
      </c>
      <c r="BS63" s="262">
        <v>6.5197217499374E-5</v>
      </c>
      <c r="BV63" s="267">
        <f t="shared" ref="BV63:BX64" si="92">BV23/BV11*1000</f>
        <v>8.7903661872718919E-2</v>
      </c>
      <c r="BW63" s="267">
        <f t="shared" si="92"/>
        <v>8.9887832571540802E-2</v>
      </c>
      <c r="BX63" s="267">
        <f t="shared" si="92"/>
        <v>0.11728003459816153</v>
      </c>
      <c r="CE63" s="230"/>
      <c r="CF63" s="230"/>
      <c r="CG63" s="230"/>
    </row>
    <row r="64" spans="1:89">
      <c r="C64" s="240"/>
      <c r="D64" s="240" t="s">
        <v>91</v>
      </c>
      <c r="AS64" s="267">
        <f t="shared" si="89"/>
        <v>1.0424111668089926</v>
      </c>
      <c r="AT64" s="267">
        <f t="shared" si="89"/>
        <v>0.60621262126065534</v>
      </c>
      <c r="AU64" s="267">
        <f t="shared" si="89"/>
        <v>0.41264786881111865</v>
      </c>
      <c r="BD64" s="262">
        <f t="shared" ref="BD64:BO64" si="93">BD24/BD12</f>
        <v>7.6975283986546283E-4</v>
      </c>
      <c r="BE64" s="262">
        <f t="shared" si="93"/>
        <v>7.6975283986546272E-4</v>
      </c>
      <c r="BF64" s="262">
        <f t="shared" si="93"/>
        <v>7.6975283986546272E-4</v>
      </c>
      <c r="BG64" s="262">
        <f t="shared" si="93"/>
        <v>7.6975283986546283E-4</v>
      </c>
      <c r="BH64" s="262">
        <f t="shared" si="93"/>
        <v>7.6975283986546272E-4</v>
      </c>
      <c r="BI64" s="262">
        <f t="shared" si="93"/>
        <v>7.6975283986546272E-4</v>
      </c>
      <c r="BJ64" s="262">
        <f t="shared" si="93"/>
        <v>7.6975283986546272E-4</v>
      </c>
      <c r="BK64" s="262">
        <f t="shared" si="93"/>
        <v>7.6975283986546294E-4</v>
      </c>
      <c r="BL64" s="262">
        <f t="shared" si="93"/>
        <v>7.6975283986546294E-4</v>
      </c>
      <c r="BM64" s="262">
        <f t="shared" si="93"/>
        <v>7.6975283986546283E-4</v>
      </c>
      <c r="BN64" s="262">
        <f t="shared" si="93"/>
        <v>7.6975283986546272E-4</v>
      </c>
      <c r="BO64" s="262">
        <f t="shared" si="93"/>
        <v>7.6975283986546272E-4</v>
      </c>
      <c r="BP64" s="274">
        <f t="shared" si="91"/>
        <v>1.0376396066747062</v>
      </c>
      <c r="BQ64" s="274" t="e">
        <f>BO64/#REF!</f>
        <v>#REF!</v>
      </c>
      <c r="BS64" s="262">
        <v>7.4183062685152074E-4</v>
      </c>
      <c r="BV64" s="267">
        <f t="shared" si="92"/>
        <v>0.33159658378644519</v>
      </c>
      <c r="BW64" s="267">
        <f t="shared" si="92"/>
        <v>0.64247613241577928</v>
      </c>
      <c r="BX64" s="267">
        <f t="shared" si="92"/>
        <v>1.2466133717114662</v>
      </c>
      <c r="CE64" s="230"/>
      <c r="CF64" s="230"/>
      <c r="CG64" s="230"/>
    </row>
    <row r="65" spans="3:85">
      <c r="C65" s="231" t="s">
        <v>94</v>
      </c>
      <c r="D65" s="231"/>
      <c r="CE65" s="230"/>
      <c r="CF65" s="230"/>
      <c r="CG65" s="230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CJ55"/>
  <sheetViews>
    <sheetView workbookViewId="0">
      <pane xSplit="2" ySplit="3" topLeftCell="C4" activePane="bottomRight" state="frozen"/>
      <selection activeCell="R6" sqref="R6"/>
      <selection pane="topRight" activeCell="R6" sqref="R6"/>
      <selection pane="bottomLeft" activeCell="R6" sqref="R6"/>
      <selection pane="bottomRight" activeCell="C4" sqref="C4"/>
    </sheetView>
  </sheetViews>
  <sheetFormatPr defaultColWidth="9.6640625" defaultRowHeight="15"/>
  <cols>
    <col min="1" max="1" width="17.109375" style="82" customWidth="1"/>
    <col min="2" max="2" width="26.33203125" style="82" customWidth="1"/>
    <col min="3" max="3" width="2.44140625" style="83" customWidth="1"/>
    <col min="4" max="15" width="15.33203125" style="82" bestFit="1" customWidth="1"/>
    <col min="16" max="16" width="16.44140625" style="82" bestFit="1" customWidth="1"/>
    <col min="17" max="17" width="8.33203125" style="86" customWidth="1"/>
    <col min="18" max="18" width="16.6640625" style="82" bestFit="1" customWidth="1"/>
    <col min="19" max="19" width="16.33203125" style="82" bestFit="1" customWidth="1"/>
    <col min="20" max="20" width="15.33203125" style="82" customWidth="1"/>
    <col min="21" max="21" width="16.6640625" style="82" customWidth="1"/>
    <col min="22" max="22" width="13.77734375" style="82" bestFit="1" customWidth="1"/>
    <col min="23" max="24" width="15.109375" style="82" bestFit="1" customWidth="1"/>
    <col min="25" max="27" width="18.109375" style="82" bestFit="1" customWidth="1"/>
    <col min="28" max="28" width="16.109375" style="82" customWidth="1"/>
    <col min="29" max="29" width="16.33203125" style="82" customWidth="1"/>
    <col min="30" max="30" width="16.77734375" style="82" customWidth="1"/>
    <col min="31" max="31" width="2.77734375" style="86" customWidth="1"/>
    <col min="32" max="33" width="18.6640625" style="86" bestFit="1" customWidth="1"/>
    <col min="34" max="43" width="16.109375" style="86" bestFit="1" customWidth="1"/>
    <col min="44" max="44" width="17.33203125" style="86" bestFit="1" customWidth="1"/>
    <col min="45" max="45" width="4.6640625" style="86" customWidth="1"/>
    <col min="46" max="49" width="12.77734375" style="86" customWidth="1"/>
    <col min="50" max="50" width="13" style="86" customWidth="1"/>
    <col min="51" max="57" width="9.6640625" style="86" customWidth="1"/>
    <col min="58" max="58" width="12.109375" style="86" customWidth="1"/>
    <col min="59" max="79" width="17" style="86" customWidth="1"/>
    <col min="80" max="80" width="17" style="82" customWidth="1"/>
    <col min="81" max="83" width="9.6640625" style="82" customWidth="1"/>
    <col min="84" max="84" width="9.6640625" style="82"/>
    <col min="85" max="85" width="20" style="82" bestFit="1" customWidth="1"/>
    <col min="86" max="86" width="16.44140625" style="82" customWidth="1"/>
    <col min="87" max="87" width="15.33203125" style="82" bestFit="1" customWidth="1"/>
    <col min="88" max="88" width="15.44140625" style="82" bestFit="1" customWidth="1"/>
    <col min="89" max="16384" width="9.6640625" style="82"/>
  </cols>
  <sheetData>
    <row r="1" spans="1:88">
      <c r="F1" s="84"/>
      <c r="G1" s="85"/>
      <c r="H1" s="85"/>
      <c r="I1" s="85"/>
      <c r="J1" s="85"/>
      <c r="M1" s="84"/>
      <c r="N1" s="84"/>
      <c r="O1" s="84"/>
      <c r="AD1" s="87"/>
    </row>
    <row r="2" spans="1:88" ht="15.6">
      <c r="D2" s="88" t="s">
        <v>27</v>
      </c>
      <c r="K2" s="89"/>
      <c r="L2" s="90"/>
      <c r="O2" s="84"/>
      <c r="P2" s="90"/>
      <c r="Q2" s="91"/>
      <c r="R2" s="88" t="s">
        <v>28</v>
      </c>
      <c r="U2" s="85"/>
      <c r="V2" s="85"/>
      <c r="W2" s="85"/>
      <c r="X2" s="85"/>
      <c r="Y2" s="85"/>
      <c r="Z2" s="92"/>
      <c r="AA2" s="92"/>
      <c r="AF2" s="314"/>
      <c r="BH2" s="314"/>
      <c r="BN2" s="314"/>
    </row>
    <row r="3" spans="1:88" ht="16.2" thickBot="1">
      <c r="A3" s="93"/>
      <c r="B3" s="94"/>
      <c r="C3" s="95"/>
      <c r="D3" s="96" t="s">
        <v>29</v>
      </c>
      <c r="E3" s="96" t="s">
        <v>30</v>
      </c>
      <c r="F3" s="96" t="s">
        <v>31</v>
      </c>
      <c r="G3" s="96" t="s">
        <v>32</v>
      </c>
      <c r="H3" s="96" t="s">
        <v>33</v>
      </c>
      <c r="I3" s="96" t="s">
        <v>34</v>
      </c>
      <c r="J3" s="96" t="s">
        <v>35</v>
      </c>
      <c r="K3" s="96" t="s">
        <v>36</v>
      </c>
      <c r="L3" s="96" t="s">
        <v>37</v>
      </c>
      <c r="M3" s="96" t="s">
        <v>38</v>
      </c>
      <c r="N3" s="96" t="s">
        <v>39</v>
      </c>
      <c r="O3" s="96" t="s">
        <v>40</v>
      </c>
      <c r="P3" s="96" t="s">
        <v>41</v>
      </c>
      <c r="Q3" s="91"/>
      <c r="R3" s="97" t="s">
        <v>29</v>
      </c>
      <c r="S3" s="97" t="s">
        <v>30</v>
      </c>
      <c r="T3" s="97" t="s">
        <v>31</v>
      </c>
      <c r="U3" s="97" t="s">
        <v>32</v>
      </c>
      <c r="V3" s="97" t="s">
        <v>33</v>
      </c>
      <c r="W3" s="97" t="s">
        <v>34</v>
      </c>
      <c r="X3" s="97" t="s">
        <v>35</v>
      </c>
      <c r="Y3" s="97" t="s">
        <v>36</v>
      </c>
      <c r="Z3" s="97" t="s">
        <v>37</v>
      </c>
      <c r="AA3" s="97" t="s">
        <v>38</v>
      </c>
      <c r="AB3" s="97" t="s">
        <v>39</v>
      </c>
      <c r="AC3" s="97" t="s">
        <v>40</v>
      </c>
      <c r="AD3" s="97" t="s">
        <v>41</v>
      </c>
      <c r="AE3" s="98"/>
      <c r="AF3" s="98"/>
      <c r="AG3" s="98"/>
      <c r="AH3" s="98"/>
      <c r="AI3" s="98"/>
      <c r="AJ3" s="98"/>
      <c r="AK3" s="98"/>
      <c r="AL3" s="98"/>
      <c r="AM3" s="98"/>
      <c r="AN3" s="98"/>
      <c r="AO3" s="98"/>
      <c r="AP3" s="98"/>
      <c r="AQ3" s="98"/>
      <c r="AR3" s="98"/>
      <c r="AS3" s="98"/>
      <c r="AT3" s="98"/>
      <c r="AU3" s="98"/>
      <c r="AV3" s="98"/>
      <c r="AW3" s="98"/>
      <c r="AX3" s="98"/>
      <c r="AY3" s="98"/>
      <c r="AZ3" s="98"/>
      <c r="BA3" s="98"/>
      <c r="BB3" s="98"/>
      <c r="BC3" s="98"/>
      <c r="BD3" s="98"/>
      <c r="BE3" s="98"/>
      <c r="BF3" s="98"/>
      <c r="BH3" s="98"/>
      <c r="BI3" s="98"/>
      <c r="BJ3" s="98"/>
      <c r="BK3" s="98"/>
      <c r="BL3" s="98"/>
      <c r="BN3" s="98"/>
      <c r="BO3" s="98"/>
      <c r="BP3" s="98"/>
      <c r="BQ3" s="98"/>
      <c r="BR3" s="98"/>
      <c r="BT3" s="98"/>
      <c r="BU3" s="98"/>
      <c r="BV3" s="98"/>
      <c r="BW3" s="98"/>
      <c r="BX3" s="98"/>
    </row>
    <row r="4" spans="1:88" ht="15.6" thickTop="1">
      <c r="A4" s="341"/>
      <c r="B4" s="113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114"/>
      <c r="Q4" s="91"/>
      <c r="AG4" s="91"/>
      <c r="BH4" s="142"/>
      <c r="BI4" s="142"/>
      <c r="BJ4" s="142"/>
      <c r="BK4" s="142"/>
      <c r="BL4" s="142"/>
      <c r="BR4" s="142"/>
      <c r="BT4" s="315"/>
      <c r="BU4" s="315"/>
      <c r="BV4" s="315"/>
      <c r="BW4" s="315"/>
      <c r="BX4" s="315"/>
      <c r="CI4" s="89"/>
      <c r="CJ4" s="112"/>
    </row>
    <row r="5" spans="1:88">
      <c r="A5" s="341"/>
      <c r="B5" s="99" t="s">
        <v>46</v>
      </c>
      <c r="C5" s="100"/>
      <c r="D5" s="101">
        <v>1206500914.6030846</v>
      </c>
      <c r="E5" s="101">
        <v>1076812415.4013889</v>
      </c>
      <c r="F5" s="101">
        <v>1329008314.8991919</v>
      </c>
      <c r="G5" s="101">
        <v>1395460338.0001163</v>
      </c>
      <c r="H5" s="101">
        <v>1511804147.0735302</v>
      </c>
      <c r="I5" s="101">
        <v>1483673162.3795979</v>
      </c>
      <c r="J5" s="101">
        <v>1601884574.0998712</v>
      </c>
      <c r="K5" s="101">
        <v>1586931266.1070743</v>
      </c>
      <c r="L5" s="101">
        <v>1674302256.7319365</v>
      </c>
      <c r="M5" s="101">
        <v>1796505857.2503083</v>
      </c>
      <c r="N5" s="101">
        <v>1714665910.5212896</v>
      </c>
      <c r="O5" s="101">
        <v>1808075842.9326122</v>
      </c>
      <c r="P5" s="101">
        <f>SUM(D5:O5)</f>
        <v>18185625000.000004</v>
      </c>
      <c r="Q5" s="91"/>
      <c r="R5" s="102">
        <f>'YouTube Performance'!L21</f>
        <v>868466034</v>
      </c>
      <c r="S5" s="102">
        <f>'YouTube Performance'!L22</f>
        <v>854430643</v>
      </c>
      <c r="T5" s="102">
        <f>'YouTube Performance'!L23</f>
        <v>1004359740</v>
      </c>
      <c r="U5" s="102">
        <f>'YouTube Performance'!L24</f>
        <v>31197867</v>
      </c>
      <c r="V5" s="102">
        <f>'YouTube Performance'!L25</f>
        <v>0</v>
      </c>
      <c r="W5" s="102">
        <f>'YouTube Performance'!L26</f>
        <v>0</v>
      </c>
      <c r="X5" s="102">
        <f>'YouTube Performance'!L27</f>
        <v>0</v>
      </c>
      <c r="Y5" s="102">
        <f>'YouTube Performance'!L28</f>
        <v>0</v>
      </c>
      <c r="Z5" s="102">
        <f>'YouTube Performance'!L29</f>
        <v>0</v>
      </c>
      <c r="AA5" s="102">
        <f>'YouTube Performance'!L30</f>
        <v>0</v>
      </c>
      <c r="AB5" s="102">
        <f>'YouTube Performance'!L31</f>
        <v>0</v>
      </c>
      <c r="AC5" s="102">
        <f>'YouTube Performance'!L32</f>
        <v>0</v>
      </c>
      <c r="AD5" s="102">
        <f>SUM(R5:AC5)</f>
        <v>2758454284</v>
      </c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301"/>
      <c r="AU5" s="301"/>
      <c r="AV5" s="301"/>
      <c r="AW5" s="301"/>
      <c r="AX5" s="301"/>
      <c r="AY5" s="301"/>
      <c r="AZ5" s="301"/>
      <c r="BA5" s="301"/>
      <c r="BB5" s="301"/>
      <c r="BC5" s="301"/>
      <c r="BD5" s="301"/>
      <c r="BE5" s="301"/>
      <c r="BF5" s="301"/>
      <c r="BH5" s="100"/>
      <c r="BI5" s="100"/>
      <c r="BJ5" s="100"/>
      <c r="BK5" s="100"/>
      <c r="BL5" s="100"/>
      <c r="BN5" s="100"/>
      <c r="BO5" s="100"/>
      <c r="BP5" s="100"/>
      <c r="BQ5" s="100"/>
      <c r="BR5" s="100"/>
      <c r="BT5" s="173"/>
      <c r="BU5" s="173"/>
      <c r="BV5" s="173"/>
      <c r="BW5" s="173"/>
      <c r="BX5" s="173"/>
      <c r="BZ5" s="316"/>
      <c r="CA5" s="316"/>
      <c r="CI5" s="89"/>
      <c r="CJ5" s="112"/>
    </row>
    <row r="6" spans="1:88">
      <c r="A6" s="341"/>
      <c r="B6" s="104" t="s">
        <v>47</v>
      </c>
      <c r="C6" s="105"/>
      <c r="D6" s="106">
        <v>112079319.93580569</v>
      </c>
      <c r="E6" s="106">
        <v>100031754.43619461</v>
      </c>
      <c r="F6" s="106">
        <v>123459788.81577194</v>
      </c>
      <c r="G6" s="106">
        <v>129632927.57378131</v>
      </c>
      <c r="H6" s="106">
        <v>140440822.40573779</v>
      </c>
      <c r="I6" s="106">
        <v>137827561.53253096</v>
      </c>
      <c r="J6" s="106">
        <v>148808949.50654542</v>
      </c>
      <c r="K6" s="106">
        <v>147419844.39246047</v>
      </c>
      <c r="L6" s="106">
        <v>155536275.2155351</v>
      </c>
      <c r="M6" s="106">
        <v>166888522.25822538</v>
      </c>
      <c r="N6" s="106">
        <v>159285904.2560761</v>
      </c>
      <c r="O6" s="106">
        <v>167963329.67133555</v>
      </c>
      <c r="P6" s="106">
        <f>SUM(D6:O6)</f>
        <v>1689375000.0000005</v>
      </c>
      <c r="Q6" s="91"/>
      <c r="R6" s="102">
        <f>'YouTube Performance'!S21</f>
        <v>278805306</v>
      </c>
      <c r="S6" s="102">
        <f>'YouTube Performance'!S22</f>
        <v>412488651</v>
      </c>
      <c r="T6" s="102">
        <f>'YouTube Performance'!S23</f>
        <v>698025478</v>
      </c>
      <c r="U6" s="102">
        <f>'YouTube Performance'!S24</f>
        <v>31306540</v>
      </c>
      <c r="V6" s="102">
        <f>'YouTube Performance'!S25</f>
        <v>0</v>
      </c>
      <c r="W6" s="102">
        <f>'YouTube Performance'!S26</f>
        <v>0</v>
      </c>
      <c r="X6" s="102">
        <f>'YouTube Performance'!S27</f>
        <v>0</v>
      </c>
      <c r="Y6" s="102">
        <f>'YouTube Performance'!S28</f>
        <v>0</v>
      </c>
      <c r="Z6" s="102">
        <f>'YouTube Performance'!S29</f>
        <v>0</v>
      </c>
      <c r="AA6" s="102">
        <f>'YouTube Performance'!S30</f>
        <v>0</v>
      </c>
      <c r="AB6" s="102">
        <f>'YouTube Performance'!S31</f>
        <v>0</v>
      </c>
      <c r="AC6" s="102">
        <f>'YouTube Performance'!S32</f>
        <v>0</v>
      </c>
      <c r="AD6" s="102">
        <f>SUM(R6:AC6)</f>
        <v>1420625975</v>
      </c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301"/>
      <c r="AU6" s="301"/>
      <c r="AV6" s="301"/>
      <c r="AW6" s="301"/>
      <c r="AX6" s="301"/>
      <c r="AY6" s="301"/>
      <c r="AZ6" s="301"/>
      <c r="BA6" s="301"/>
      <c r="BB6" s="301"/>
      <c r="BC6" s="301"/>
      <c r="BD6" s="301"/>
      <c r="BE6" s="301"/>
      <c r="BF6" s="301"/>
      <c r="BH6" s="100"/>
      <c r="BI6" s="100"/>
      <c r="BJ6" s="100"/>
      <c r="BK6" s="100"/>
      <c r="BL6" s="100"/>
      <c r="BN6" s="100"/>
      <c r="BO6" s="100"/>
      <c r="BP6" s="100"/>
      <c r="BQ6" s="100"/>
      <c r="BR6" s="100"/>
      <c r="BT6" s="173"/>
      <c r="BU6" s="173"/>
      <c r="BV6" s="173"/>
      <c r="BW6" s="173"/>
      <c r="BX6" s="173"/>
      <c r="BZ6" s="316"/>
      <c r="CA6" s="316"/>
      <c r="CI6" s="89"/>
      <c r="CJ6" s="112"/>
    </row>
    <row r="7" spans="1:88" ht="16.2" thickBot="1">
      <c r="A7" s="341"/>
      <c r="B7" s="115" t="s">
        <v>48</v>
      </c>
      <c r="C7" s="108"/>
      <c r="D7" s="109">
        <f t="shared" ref="D7:P7" si="0">SUM(D5:D6)</f>
        <v>1318580234.5388904</v>
      </c>
      <c r="E7" s="109">
        <f t="shared" si="0"/>
        <v>1176844169.8375835</v>
      </c>
      <c r="F7" s="109">
        <f t="shared" si="0"/>
        <v>1452468103.7149639</v>
      </c>
      <c r="G7" s="109">
        <f t="shared" si="0"/>
        <v>1525093265.5738976</v>
      </c>
      <c r="H7" s="109">
        <f t="shared" si="0"/>
        <v>1652244969.4792681</v>
      </c>
      <c r="I7" s="109">
        <f t="shared" si="0"/>
        <v>1621500723.9121289</v>
      </c>
      <c r="J7" s="109">
        <f t="shared" si="0"/>
        <v>1750693523.6064167</v>
      </c>
      <c r="K7" s="109">
        <f t="shared" si="0"/>
        <v>1734351110.4995346</v>
      </c>
      <c r="L7" s="109">
        <f t="shared" si="0"/>
        <v>1829838531.9474716</v>
      </c>
      <c r="M7" s="109">
        <f t="shared" si="0"/>
        <v>1963394379.5085337</v>
      </c>
      <c r="N7" s="109">
        <f t="shared" si="0"/>
        <v>1873951814.7773657</v>
      </c>
      <c r="O7" s="109">
        <f t="shared" si="0"/>
        <v>1976039172.6039476</v>
      </c>
      <c r="P7" s="109">
        <f t="shared" si="0"/>
        <v>19875000000.000004</v>
      </c>
      <c r="Q7" s="91"/>
      <c r="R7" s="110">
        <f t="shared" ref="R7:AD7" si="1">SUM(R5:R6)</f>
        <v>1147271340</v>
      </c>
      <c r="S7" s="116">
        <f t="shared" si="1"/>
        <v>1266919294</v>
      </c>
      <c r="T7" s="110">
        <f t="shared" si="1"/>
        <v>1702385218</v>
      </c>
      <c r="U7" s="110">
        <f t="shared" si="1"/>
        <v>62504407</v>
      </c>
      <c r="V7" s="110">
        <f t="shared" si="1"/>
        <v>0</v>
      </c>
      <c r="W7" s="110">
        <f t="shared" si="1"/>
        <v>0</v>
      </c>
      <c r="X7" s="110">
        <f t="shared" si="1"/>
        <v>0</v>
      </c>
      <c r="Y7" s="110">
        <f t="shared" si="1"/>
        <v>0</v>
      </c>
      <c r="Z7" s="110">
        <f t="shared" si="1"/>
        <v>0</v>
      </c>
      <c r="AA7" s="110">
        <f t="shared" si="1"/>
        <v>0</v>
      </c>
      <c r="AB7" s="110">
        <f t="shared" si="1"/>
        <v>0</v>
      </c>
      <c r="AC7" s="110">
        <f t="shared" si="1"/>
        <v>0</v>
      </c>
      <c r="AD7" s="110">
        <f t="shared" si="1"/>
        <v>4179080259</v>
      </c>
      <c r="AE7" s="111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301"/>
      <c r="AU7" s="301"/>
      <c r="AV7" s="301"/>
      <c r="AW7" s="301"/>
      <c r="AX7" s="301"/>
      <c r="AY7" s="301"/>
      <c r="AZ7" s="301"/>
      <c r="BA7" s="301"/>
      <c r="BB7" s="301"/>
      <c r="BC7" s="301"/>
      <c r="BD7" s="301"/>
      <c r="BE7" s="301"/>
      <c r="BF7" s="301"/>
      <c r="BH7" s="100"/>
      <c r="BI7" s="100"/>
      <c r="BJ7" s="100"/>
      <c r="BK7" s="100"/>
      <c r="BL7" s="100"/>
      <c r="BN7" s="100"/>
      <c r="BO7" s="100"/>
      <c r="BP7" s="100"/>
      <c r="BQ7" s="100"/>
      <c r="BR7" s="100"/>
      <c r="BT7" s="173"/>
      <c r="BU7" s="173"/>
      <c r="BV7" s="173"/>
      <c r="BW7" s="173"/>
      <c r="BX7" s="173"/>
      <c r="BZ7" s="91"/>
      <c r="CA7" s="91"/>
      <c r="CI7" s="89"/>
      <c r="CJ7" s="112"/>
    </row>
    <row r="8" spans="1:88" ht="16.2" thickTop="1">
      <c r="A8" s="341"/>
      <c r="B8" s="117"/>
      <c r="C8" s="100"/>
      <c r="D8" s="101"/>
      <c r="E8" s="101"/>
      <c r="F8" s="101"/>
      <c r="G8" s="101"/>
      <c r="H8" s="101"/>
      <c r="I8" s="101"/>
      <c r="J8" s="101"/>
      <c r="K8" s="89"/>
      <c r="L8" s="90"/>
      <c r="M8" s="101"/>
      <c r="N8" s="101"/>
      <c r="O8" s="101"/>
      <c r="P8" s="101"/>
      <c r="Q8" s="91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1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302"/>
      <c r="AU8" s="302"/>
      <c r="AV8" s="302"/>
      <c r="AW8" s="302"/>
      <c r="AX8" s="302"/>
      <c r="AY8" s="302"/>
      <c r="AZ8" s="302"/>
      <c r="BA8" s="302"/>
      <c r="BB8" s="302"/>
      <c r="BC8" s="302"/>
      <c r="BD8" s="302"/>
      <c r="BE8" s="302"/>
      <c r="BF8" s="302"/>
      <c r="BH8" s="100"/>
      <c r="BI8" s="100"/>
      <c r="BJ8" s="100"/>
      <c r="BK8" s="100"/>
      <c r="BL8" s="100"/>
      <c r="BN8" s="100"/>
      <c r="BO8" s="100"/>
      <c r="BP8" s="100"/>
      <c r="BQ8" s="100"/>
      <c r="BR8" s="100"/>
      <c r="BT8" s="173"/>
      <c r="BU8" s="173"/>
      <c r="BV8" s="173"/>
      <c r="BW8" s="173"/>
      <c r="BX8" s="173"/>
    </row>
    <row r="9" spans="1:88">
      <c r="A9" s="341"/>
      <c r="B9" s="99" t="s">
        <v>46</v>
      </c>
      <c r="C9" s="100"/>
      <c r="D9" s="101">
        <v>73188834.001311421</v>
      </c>
      <c r="E9" s="101">
        <v>65321662.145022586</v>
      </c>
      <c r="F9" s="101">
        <v>80620385.586296082</v>
      </c>
      <c r="G9" s="101">
        <v>84651502.37113902</v>
      </c>
      <c r="H9" s="101">
        <v>91709157.79956916</v>
      </c>
      <c r="I9" s="101">
        <v>90002674.245236352</v>
      </c>
      <c r="J9" s="101">
        <v>97173622.302330866</v>
      </c>
      <c r="K9" s="101">
        <v>96266523.796885192</v>
      </c>
      <c r="L9" s="101">
        <v>101566628.29906611</v>
      </c>
      <c r="M9" s="101">
        <v>108979750.76291776</v>
      </c>
      <c r="N9" s="101">
        <v>104015170.79175639</v>
      </c>
      <c r="O9" s="101">
        <v>109681609.95858878</v>
      </c>
      <c r="P9" s="101">
        <f>SUM(D9:O9)</f>
        <v>1103177522.0601196</v>
      </c>
      <c r="Q9" s="100"/>
      <c r="R9" s="102">
        <f>'YouTube Performance'!N21</f>
        <v>100691266</v>
      </c>
      <c r="S9" s="102">
        <f>'YouTube Performance'!N22</f>
        <v>87725110</v>
      </c>
      <c r="T9" s="102">
        <f>'YouTube Performance'!N23</f>
        <v>153626660</v>
      </c>
      <c r="U9" s="102">
        <f>'YouTube Performance'!N24</f>
        <v>5864578</v>
      </c>
      <c r="V9" s="102">
        <f>'YouTube Performance'!N25</f>
        <v>0</v>
      </c>
      <c r="W9" s="102">
        <f>'YouTube Performance'!N26</f>
        <v>0</v>
      </c>
      <c r="X9" s="102">
        <f>'YouTube Performance'!N27</f>
        <v>0</v>
      </c>
      <c r="Y9" s="102">
        <f>'YouTube Performance'!N28</f>
        <v>0</v>
      </c>
      <c r="Z9" s="102">
        <f>'YouTube Performance'!N29</f>
        <v>0</v>
      </c>
      <c r="AA9" s="102">
        <f>'YouTube Performance'!N30</f>
        <v>0</v>
      </c>
      <c r="AB9" s="102">
        <f>'YouTube Performance'!N31</f>
        <v>0</v>
      </c>
      <c r="AC9" s="102">
        <f>'YouTube Performance'!N32</f>
        <v>0</v>
      </c>
      <c r="AD9" s="102">
        <f>SUM(R9:AC9)</f>
        <v>347907614</v>
      </c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301"/>
      <c r="AU9" s="301"/>
      <c r="AV9" s="317"/>
      <c r="AW9" s="317"/>
      <c r="AX9" s="317"/>
      <c r="AY9" s="317"/>
      <c r="AZ9" s="317"/>
      <c r="BA9" s="317"/>
      <c r="BB9" s="317"/>
      <c r="BC9" s="317"/>
      <c r="BD9" s="317"/>
      <c r="BE9" s="317"/>
      <c r="BF9" s="301"/>
      <c r="BH9" s="100"/>
      <c r="BI9" s="100"/>
      <c r="BJ9" s="100"/>
      <c r="BK9" s="100"/>
      <c r="BL9" s="100"/>
      <c r="BN9" s="100"/>
      <c r="BO9" s="100"/>
      <c r="BP9" s="100"/>
      <c r="BQ9" s="100"/>
      <c r="BR9" s="100"/>
      <c r="BT9" s="173"/>
      <c r="BU9" s="173"/>
      <c r="BV9" s="173"/>
      <c r="BW9" s="173"/>
      <c r="BX9" s="173"/>
      <c r="BZ9" s="91"/>
      <c r="CA9" s="91"/>
    </row>
    <row r="10" spans="1:88">
      <c r="A10" s="341"/>
      <c r="B10" s="104" t="s">
        <v>47</v>
      </c>
      <c r="C10" s="105"/>
      <c r="D10" s="106">
        <v>9740740.4979898669</v>
      </c>
      <c r="E10" s="106">
        <v>8693694.4485361259</v>
      </c>
      <c r="F10" s="106">
        <v>10729809.615902904</v>
      </c>
      <c r="G10" s="106">
        <v>11266313.073760189</v>
      </c>
      <c r="H10" s="106">
        <v>12205620.155101798</v>
      </c>
      <c r="I10" s="106">
        <v>11978503.35930006</v>
      </c>
      <c r="J10" s="106">
        <v>12932888.616311679</v>
      </c>
      <c r="K10" s="106">
        <v>12812162.398054089</v>
      </c>
      <c r="L10" s="106">
        <v>13517556.100145955</v>
      </c>
      <c r="M10" s="106">
        <v>14504172.476612676</v>
      </c>
      <c r="N10" s="106">
        <v>13843433.911222573</v>
      </c>
      <c r="O10" s="106">
        <v>14597583.286942525</v>
      </c>
      <c r="P10" s="106">
        <f>SUM(D10:O10)</f>
        <v>146822477.93988043</v>
      </c>
      <c r="Q10" s="100"/>
      <c r="R10" s="102">
        <f>'YouTube Performance'!U21</f>
        <v>25297833</v>
      </c>
      <c r="S10" s="102">
        <f>'YouTube Performance'!U22</f>
        <v>12978272</v>
      </c>
      <c r="T10" s="102">
        <f>'YouTube Performance'!U23</f>
        <v>16189775</v>
      </c>
      <c r="U10" s="102">
        <f>'YouTube Performance'!U24</f>
        <v>814051</v>
      </c>
      <c r="V10" s="102">
        <f>'YouTube Performance'!U25</f>
        <v>0</v>
      </c>
      <c r="W10" s="102">
        <f>'YouTube Performance'!U26</f>
        <v>0</v>
      </c>
      <c r="X10" s="102">
        <f>'YouTube Performance'!U27</f>
        <v>0</v>
      </c>
      <c r="Y10" s="102">
        <f>'YouTube Performance'!U28</f>
        <v>0</v>
      </c>
      <c r="Z10" s="102">
        <f>'YouTube Performance'!U29</f>
        <v>0</v>
      </c>
      <c r="AA10" s="102">
        <f>'YouTube Performance'!U30</f>
        <v>0</v>
      </c>
      <c r="AB10" s="102">
        <f>'YouTube Performance'!U31</f>
        <v>0</v>
      </c>
      <c r="AC10" s="102">
        <f>'YouTube Performance'!U32</f>
        <v>0</v>
      </c>
      <c r="AD10" s="102">
        <f>SUM(R10:AC10)</f>
        <v>55279931</v>
      </c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301"/>
      <c r="AU10" s="301"/>
      <c r="AV10" s="317"/>
      <c r="AW10" s="317"/>
      <c r="AX10" s="317"/>
      <c r="AY10" s="317"/>
      <c r="AZ10" s="317"/>
      <c r="BA10" s="317"/>
      <c r="BB10" s="317"/>
      <c r="BC10" s="317"/>
      <c r="BD10" s="317"/>
      <c r="BE10" s="317"/>
      <c r="BF10" s="301"/>
      <c r="BH10" s="100"/>
      <c r="BI10" s="100"/>
      <c r="BJ10" s="100"/>
      <c r="BK10" s="100"/>
      <c r="BL10" s="100"/>
      <c r="BN10" s="100"/>
      <c r="BO10" s="100"/>
      <c r="BP10" s="100"/>
      <c r="BQ10" s="100"/>
      <c r="BR10" s="100"/>
      <c r="BT10" s="173"/>
      <c r="BU10" s="173"/>
      <c r="BV10" s="173"/>
      <c r="BW10" s="173"/>
      <c r="BX10" s="173"/>
      <c r="BZ10" s="91"/>
      <c r="CA10" s="91"/>
    </row>
    <row r="11" spans="1:88" ht="16.2" thickBot="1">
      <c r="A11" s="341"/>
      <c r="B11" s="107" t="s">
        <v>49</v>
      </c>
      <c r="C11" s="108"/>
      <c r="D11" s="109">
        <f t="shared" ref="D11:P11" si="2">SUM(D9:D10)</f>
        <v>82929574.499301285</v>
      </c>
      <c r="E11" s="109">
        <f t="shared" si="2"/>
        <v>74015356.593558714</v>
      </c>
      <c r="F11" s="109">
        <f t="shared" si="2"/>
        <v>91350195.202198982</v>
      </c>
      <c r="G11" s="109">
        <f t="shared" si="2"/>
        <v>95917815.444899201</v>
      </c>
      <c r="H11" s="109">
        <f t="shared" si="2"/>
        <v>103914777.95467097</v>
      </c>
      <c r="I11" s="109">
        <f t="shared" si="2"/>
        <v>101981177.60453641</v>
      </c>
      <c r="J11" s="109">
        <f t="shared" si="2"/>
        <v>110106510.91864255</v>
      </c>
      <c r="K11" s="109">
        <f t="shared" si="2"/>
        <v>109078686.19493929</v>
      </c>
      <c r="L11" s="109">
        <f t="shared" si="2"/>
        <v>115084184.39921206</v>
      </c>
      <c r="M11" s="109">
        <f t="shared" si="2"/>
        <v>123483923.23953043</v>
      </c>
      <c r="N11" s="109">
        <f t="shared" si="2"/>
        <v>117858604.70297897</v>
      </c>
      <c r="O11" s="109">
        <f t="shared" si="2"/>
        <v>124279193.24553131</v>
      </c>
      <c r="P11" s="109">
        <f t="shared" si="2"/>
        <v>1250000000</v>
      </c>
      <c r="Q11" s="91"/>
      <c r="R11" s="110">
        <f t="shared" ref="R11:AD11" si="3">SUM(R9:R10)</f>
        <v>125989099</v>
      </c>
      <c r="S11" s="110">
        <f t="shared" si="3"/>
        <v>100703382</v>
      </c>
      <c r="T11" s="110">
        <f t="shared" si="3"/>
        <v>169816435</v>
      </c>
      <c r="U11" s="110">
        <f t="shared" si="3"/>
        <v>6678629</v>
      </c>
      <c r="V11" s="110">
        <f t="shared" si="3"/>
        <v>0</v>
      </c>
      <c r="W11" s="110">
        <f t="shared" si="3"/>
        <v>0</v>
      </c>
      <c r="X11" s="110">
        <f t="shared" si="3"/>
        <v>0</v>
      </c>
      <c r="Y11" s="110">
        <f t="shared" si="3"/>
        <v>0</v>
      </c>
      <c r="Z11" s="110">
        <f t="shared" si="3"/>
        <v>0</v>
      </c>
      <c r="AA11" s="110">
        <f t="shared" si="3"/>
        <v>0</v>
      </c>
      <c r="AB11" s="110">
        <f t="shared" si="3"/>
        <v>0</v>
      </c>
      <c r="AC11" s="110">
        <f t="shared" si="3"/>
        <v>0</v>
      </c>
      <c r="AD11" s="110">
        <f t="shared" si="3"/>
        <v>403187545</v>
      </c>
      <c r="AE11" s="111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301"/>
      <c r="AU11" s="301"/>
      <c r="AV11" s="302"/>
      <c r="AW11" s="302"/>
      <c r="AX11" s="302"/>
      <c r="AY11" s="302"/>
      <c r="AZ11" s="302"/>
      <c r="BA11" s="302"/>
      <c r="BB11" s="302"/>
      <c r="BC11" s="302"/>
      <c r="BD11" s="302"/>
      <c r="BE11" s="302"/>
      <c r="BF11" s="301"/>
      <c r="BH11" s="100"/>
      <c r="BI11" s="100"/>
      <c r="BJ11" s="100"/>
      <c r="BK11" s="100"/>
      <c r="BL11" s="100"/>
      <c r="BN11" s="100"/>
      <c r="BO11" s="100"/>
      <c r="BP11" s="100"/>
      <c r="BQ11" s="100"/>
      <c r="BR11" s="100"/>
      <c r="BT11" s="173"/>
      <c r="BU11" s="173"/>
      <c r="BV11" s="173"/>
      <c r="BW11" s="173"/>
      <c r="BX11" s="173"/>
      <c r="BZ11" s="91"/>
      <c r="CA11" s="91"/>
    </row>
    <row r="12" spans="1:88" ht="16.8" thickTop="1" thickBot="1">
      <c r="C12" s="100"/>
      <c r="D12" s="101"/>
      <c r="E12" s="101"/>
      <c r="F12" s="101"/>
      <c r="G12" s="101"/>
      <c r="H12" s="101"/>
      <c r="I12" s="101"/>
      <c r="J12" s="101"/>
      <c r="K12" s="89"/>
      <c r="L12" s="90"/>
      <c r="M12" s="101"/>
      <c r="N12" s="101"/>
      <c r="O12" s="101"/>
      <c r="P12" s="101"/>
      <c r="Q12" s="120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1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302"/>
      <c r="AU12" s="302"/>
      <c r="AV12" s="302"/>
      <c r="AW12" s="302"/>
      <c r="AX12" s="302"/>
      <c r="AY12" s="302"/>
      <c r="AZ12" s="302"/>
      <c r="BA12" s="302"/>
      <c r="BB12" s="302"/>
      <c r="BC12" s="302"/>
      <c r="BD12" s="302"/>
      <c r="BE12" s="302"/>
      <c r="BF12" s="302"/>
      <c r="BH12" s="100"/>
      <c r="BI12" s="100"/>
      <c r="BJ12" s="100"/>
      <c r="BK12" s="100"/>
      <c r="BL12" s="100"/>
      <c r="BN12" s="100"/>
      <c r="BO12" s="100"/>
      <c r="BP12" s="100"/>
      <c r="BQ12" s="100"/>
      <c r="BR12" s="100"/>
      <c r="BT12" s="173"/>
      <c r="BU12" s="173"/>
      <c r="BV12" s="173"/>
      <c r="BW12" s="173"/>
      <c r="BX12" s="173"/>
      <c r="BZ12" s="91"/>
      <c r="CA12" s="91"/>
    </row>
    <row r="13" spans="1:88" ht="16.2" customHeight="1" thickTop="1">
      <c r="A13" s="121" t="s">
        <v>50</v>
      </c>
      <c r="B13" s="122"/>
      <c r="C13" s="123"/>
      <c r="D13" s="124">
        <f>SUM(D7,D11)</f>
        <v>1401509809.0381916</v>
      </c>
      <c r="E13" s="124">
        <f t="shared" ref="E13:AD13" si="4">SUM(E7,E11)</f>
        <v>1250859526.4311423</v>
      </c>
      <c r="F13" s="124">
        <f t="shared" si="4"/>
        <v>1543818298.9171629</v>
      </c>
      <c r="G13" s="124">
        <f t="shared" si="4"/>
        <v>1621011081.0187969</v>
      </c>
      <c r="H13" s="124">
        <f t="shared" si="4"/>
        <v>1756159747.433939</v>
      </c>
      <c r="I13" s="124">
        <f t="shared" si="4"/>
        <v>1723481901.5166655</v>
      </c>
      <c r="J13" s="124">
        <f t="shared" si="4"/>
        <v>1860800034.5250592</v>
      </c>
      <c r="K13" s="124">
        <f t="shared" si="4"/>
        <v>1843429796.694474</v>
      </c>
      <c r="L13" s="124">
        <f t="shared" si="4"/>
        <v>1944922716.3466837</v>
      </c>
      <c r="M13" s="124">
        <f t="shared" si="4"/>
        <v>2086878302.748064</v>
      </c>
      <c r="N13" s="124">
        <f t="shared" si="4"/>
        <v>1991810419.4803448</v>
      </c>
      <c r="O13" s="124">
        <f t="shared" si="4"/>
        <v>2100318365.849479</v>
      </c>
      <c r="P13" s="124">
        <f t="shared" si="4"/>
        <v>21125000000.000004</v>
      </c>
      <c r="Q13" s="111"/>
      <c r="R13" s="124">
        <f t="shared" si="4"/>
        <v>1273260439</v>
      </c>
      <c r="S13" s="124">
        <f t="shared" si="4"/>
        <v>1367622676</v>
      </c>
      <c r="T13" s="124">
        <f t="shared" si="4"/>
        <v>1872201653</v>
      </c>
      <c r="U13" s="124">
        <f t="shared" si="4"/>
        <v>69183036</v>
      </c>
      <c r="V13" s="124">
        <f t="shared" si="4"/>
        <v>0</v>
      </c>
      <c r="W13" s="124">
        <f t="shared" si="4"/>
        <v>0</v>
      </c>
      <c r="X13" s="124">
        <f t="shared" si="4"/>
        <v>0</v>
      </c>
      <c r="Y13" s="124">
        <f t="shared" si="4"/>
        <v>0</v>
      </c>
      <c r="Z13" s="124">
        <f t="shared" si="4"/>
        <v>0</v>
      </c>
      <c r="AA13" s="124">
        <f t="shared" si="4"/>
        <v>0</v>
      </c>
      <c r="AB13" s="124">
        <f t="shared" si="4"/>
        <v>0</v>
      </c>
      <c r="AC13" s="124">
        <f t="shared" si="4"/>
        <v>0</v>
      </c>
      <c r="AD13" s="124">
        <f t="shared" si="4"/>
        <v>4582267804</v>
      </c>
      <c r="AE13" s="111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318"/>
      <c r="AU13" s="318"/>
      <c r="AV13" s="318"/>
      <c r="AW13" s="318"/>
      <c r="AX13" s="318"/>
      <c r="AY13" s="318"/>
      <c r="AZ13" s="318"/>
      <c r="BA13" s="318"/>
      <c r="BB13" s="318"/>
      <c r="BC13" s="318"/>
      <c r="BD13" s="318"/>
      <c r="BE13" s="318"/>
      <c r="BF13" s="318"/>
      <c r="BH13" s="125"/>
      <c r="BI13" s="125"/>
      <c r="BJ13" s="125"/>
      <c r="BK13" s="125"/>
      <c r="BL13" s="125"/>
      <c r="BN13" s="125"/>
      <c r="BO13" s="125"/>
      <c r="BP13" s="125"/>
      <c r="BQ13" s="125"/>
      <c r="BR13" s="125"/>
      <c r="BT13" s="303"/>
      <c r="BU13" s="303"/>
      <c r="BV13" s="303"/>
      <c r="BW13" s="303"/>
      <c r="BX13" s="303"/>
      <c r="BZ13" s="91"/>
      <c r="CA13" s="91"/>
    </row>
    <row r="14" spans="1:88">
      <c r="A14" s="126"/>
      <c r="B14" s="127"/>
      <c r="C14" s="128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30"/>
      <c r="Q14" s="131"/>
      <c r="AD14" s="89"/>
      <c r="AF14" s="91"/>
      <c r="AG14" s="91"/>
      <c r="BH14" s="131"/>
      <c r="BI14" s="131"/>
      <c r="BJ14" s="131"/>
      <c r="BK14" s="131"/>
      <c r="BL14" s="131"/>
      <c r="BR14" s="131"/>
    </row>
    <row r="15" spans="1:88">
      <c r="A15" s="341"/>
      <c r="B15" s="99" t="s">
        <v>46</v>
      </c>
      <c r="C15" s="132"/>
      <c r="D15" s="133">
        <v>139899.04724486184</v>
      </c>
      <c r="E15" s="133">
        <v>124861.09969145944</v>
      </c>
      <c r="F15" s="133">
        <v>154104.31503573511</v>
      </c>
      <c r="G15" s="133">
        <v>161809.71716746184</v>
      </c>
      <c r="H15" s="133">
        <v>175300.289652907</v>
      </c>
      <c r="I15" s="133">
        <v>172038.37919009093</v>
      </c>
      <c r="J15" s="133">
        <v>185745.5083542465</v>
      </c>
      <c r="K15" s="133">
        <v>184011.60702352144</v>
      </c>
      <c r="L15" s="133">
        <v>194142.65474782349</v>
      </c>
      <c r="M15" s="133">
        <v>208312.69562842761</v>
      </c>
      <c r="N15" s="133">
        <v>198822.99658603064</v>
      </c>
      <c r="O15" s="133">
        <v>209654.28596955346</v>
      </c>
      <c r="P15" s="133">
        <f>SUM(D15:O15)</f>
        <v>2108702.596292119</v>
      </c>
      <c r="Q15" s="134"/>
      <c r="R15" s="133">
        <f>'YouTube Performance'!M21</f>
        <v>134480.26200000002</v>
      </c>
      <c r="S15" s="133">
        <f>'YouTube Performance'!M22</f>
        <v>114441.33999999997</v>
      </c>
      <c r="T15" s="143">
        <f>'YouTube Performance'!M23</f>
        <v>153972.35000000003</v>
      </c>
      <c r="U15" s="143">
        <f>'YouTube Performance'!M24</f>
        <v>4405.91</v>
      </c>
      <c r="V15" s="143">
        <f>'YouTube Performance'!M25</f>
        <v>0</v>
      </c>
      <c r="W15" s="143">
        <f>'YouTube Performance'!M26</f>
        <v>0</v>
      </c>
      <c r="X15" s="143">
        <f>'YouTube Performance'!M27</f>
        <v>0</v>
      </c>
      <c r="Y15" s="143">
        <f>'YouTube Performance'!M28</f>
        <v>0</v>
      </c>
      <c r="Z15" s="143">
        <f>'YouTube Performance'!M29</f>
        <v>0</v>
      </c>
      <c r="AA15" s="143">
        <f>'YouTube Performance'!M30</f>
        <v>0</v>
      </c>
      <c r="AB15" s="143">
        <f>'YouTube Performance'!M31</f>
        <v>0</v>
      </c>
      <c r="AC15" s="143">
        <f>'YouTube Performance'!M32</f>
        <v>0</v>
      </c>
      <c r="AD15" s="133">
        <f>SUM(R15:AC15)</f>
        <v>407299.86200000002</v>
      </c>
      <c r="AE15" s="135"/>
      <c r="AF15" s="135"/>
      <c r="AG15" s="135"/>
      <c r="AH15" s="135"/>
      <c r="AI15" s="135"/>
      <c r="AJ15" s="135"/>
      <c r="AK15" s="135"/>
      <c r="AL15" s="135"/>
      <c r="AM15" s="135"/>
      <c r="AN15" s="135"/>
      <c r="AO15" s="135"/>
      <c r="AP15" s="135"/>
      <c r="AQ15" s="135"/>
      <c r="AR15" s="135"/>
      <c r="AS15" s="134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H15" s="134"/>
      <c r="BI15" s="134"/>
      <c r="BJ15" s="134"/>
      <c r="BK15" s="134"/>
      <c r="BL15" s="134"/>
      <c r="BN15" s="135"/>
      <c r="BO15" s="135"/>
      <c r="BP15" s="135"/>
      <c r="BQ15" s="135"/>
      <c r="BR15" s="134"/>
      <c r="BT15" s="173"/>
      <c r="BU15" s="173"/>
      <c r="BV15" s="173"/>
      <c r="BW15" s="173"/>
      <c r="BX15" s="173"/>
      <c r="BZ15" s="316"/>
      <c r="CA15" s="316"/>
    </row>
    <row r="16" spans="1:88">
      <c r="A16" s="341"/>
      <c r="B16" s="104" t="s">
        <v>47</v>
      </c>
      <c r="C16" s="136"/>
      <c r="D16" s="137">
        <v>214317.8010079622</v>
      </c>
      <c r="E16" s="137">
        <v>191280.47577387886</v>
      </c>
      <c r="F16" s="137">
        <v>236079.50572022217</v>
      </c>
      <c r="G16" s="137">
        <v>247883.76653025698</v>
      </c>
      <c r="H16" s="137">
        <v>268550.5965506116</v>
      </c>
      <c r="I16" s="137">
        <v>263553.52551086387</v>
      </c>
      <c r="J16" s="137">
        <v>284552.10869243607</v>
      </c>
      <c r="K16" s="137">
        <v>281895.86529632943</v>
      </c>
      <c r="L16" s="137">
        <v>297416.0844324815</v>
      </c>
      <c r="M16" s="137">
        <v>319123.82341664057</v>
      </c>
      <c r="N16" s="137">
        <v>304586.11589791707</v>
      </c>
      <c r="O16" s="137">
        <v>321179.06751891359</v>
      </c>
      <c r="P16" s="137">
        <f>SUM(D16:O16)</f>
        <v>3230418.736348514</v>
      </c>
      <c r="Q16" s="134"/>
      <c r="R16" s="137">
        <f>'YouTube Performance'!T21</f>
        <v>140411.96299999999</v>
      </c>
      <c r="S16" s="137">
        <f>'YouTube Performance'!T22</f>
        <v>153299.45000000001</v>
      </c>
      <c r="T16" s="138">
        <f>'YouTube Performance'!T23</f>
        <v>362161.35</v>
      </c>
      <c r="U16" s="138">
        <f>'YouTube Performance'!T24</f>
        <v>9710.5400000000009</v>
      </c>
      <c r="V16" s="138">
        <f>'YouTube Performance'!T25</f>
        <v>0</v>
      </c>
      <c r="W16" s="138">
        <f>'YouTube Performance'!T26</f>
        <v>0</v>
      </c>
      <c r="X16" s="138">
        <f>'YouTube Performance'!T27</f>
        <v>0</v>
      </c>
      <c r="Y16" s="138">
        <f>'YouTube Performance'!T28</f>
        <v>0</v>
      </c>
      <c r="Z16" s="138">
        <f>'YouTube Performance'!T29</f>
        <v>0</v>
      </c>
      <c r="AA16" s="138">
        <f>'YouTube Performance'!T30</f>
        <v>0</v>
      </c>
      <c r="AB16" s="138">
        <f>'YouTube Performance'!T31</f>
        <v>0</v>
      </c>
      <c r="AC16" s="138">
        <f>'YouTube Performance'!T32</f>
        <v>0</v>
      </c>
      <c r="AD16" s="137">
        <f>SUM(R16:AC16)</f>
        <v>665583.30300000007</v>
      </c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35"/>
      <c r="AS16" s="134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H16" s="134"/>
      <c r="BI16" s="134"/>
      <c r="BJ16" s="134"/>
      <c r="BK16" s="134"/>
      <c r="BL16" s="134"/>
      <c r="BN16" s="135"/>
      <c r="BO16" s="135"/>
      <c r="BP16" s="135"/>
      <c r="BQ16" s="135"/>
      <c r="BR16" s="134"/>
      <c r="BT16" s="173"/>
      <c r="BU16" s="173"/>
      <c r="BV16" s="173"/>
      <c r="BW16" s="173"/>
      <c r="BX16" s="173"/>
      <c r="BZ16" s="316"/>
      <c r="CA16" s="316"/>
    </row>
    <row r="17" spans="1:85" ht="15.6" thickBot="1">
      <c r="A17" s="341"/>
      <c r="B17" s="115" t="s">
        <v>48</v>
      </c>
      <c r="C17" s="139"/>
      <c r="D17" s="140">
        <f>SUM(D15:D16)</f>
        <v>354216.84825282404</v>
      </c>
      <c r="E17" s="140">
        <f t="shared" ref="E17:P17" si="5">SUM(E15:E16)</f>
        <v>316141.5754653383</v>
      </c>
      <c r="F17" s="140">
        <f t="shared" si="5"/>
        <v>390183.82075595728</v>
      </c>
      <c r="G17" s="140">
        <f t="shared" si="5"/>
        <v>409693.48369771882</v>
      </c>
      <c r="H17" s="140">
        <f t="shared" si="5"/>
        <v>443850.8862035186</v>
      </c>
      <c r="I17" s="140">
        <f t="shared" si="5"/>
        <v>435591.90470095479</v>
      </c>
      <c r="J17" s="140">
        <f t="shared" si="5"/>
        <v>470297.61704668257</v>
      </c>
      <c r="K17" s="140">
        <f t="shared" si="5"/>
        <v>465907.47231985087</v>
      </c>
      <c r="L17" s="140">
        <f t="shared" si="5"/>
        <v>491558.73918030498</v>
      </c>
      <c r="M17" s="140">
        <f t="shared" si="5"/>
        <v>527436.51904506818</v>
      </c>
      <c r="N17" s="140">
        <f t="shared" si="5"/>
        <v>503409.11248394771</v>
      </c>
      <c r="O17" s="140">
        <f t="shared" si="5"/>
        <v>530833.35348846705</v>
      </c>
      <c r="P17" s="140">
        <f t="shared" si="5"/>
        <v>5339121.332640633</v>
      </c>
      <c r="Q17" s="134"/>
      <c r="R17" s="140">
        <f t="shared" ref="R17:AD17" si="6">SUM(R15:R16)</f>
        <v>274892.22499999998</v>
      </c>
      <c r="S17" s="140">
        <f t="shared" si="6"/>
        <v>267740.78999999998</v>
      </c>
      <c r="T17" s="141">
        <f t="shared" si="6"/>
        <v>516133.7</v>
      </c>
      <c r="U17" s="141">
        <f t="shared" si="6"/>
        <v>14116.45</v>
      </c>
      <c r="V17" s="141">
        <f t="shared" si="6"/>
        <v>0</v>
      </c>
      <c r="W17" s="141">
        <f t="shared" si="6"/>
        <v>0</v>
      </c>
      <c r="X17" s="141">
        <f t="shared" si="6"/>
        <v>0</v>
      </c>
      <c r="Y17" s="141">
        <f t="shared" si="6"/>
        <v>0</v>
      </c>
      <c r="Z17" s="141">
        <f t="shared" si="6"/>
        <v>0</v>
      </c>
      <c r="AA17" s="141">
        <f t="shared" si="6"/>
        <v>0</v>
      </c>
      <c r="AB17" s="141">
        <f t="shared" si="6"/>
        <v>0</v>
      </c>
      <c r="AC17" s="141">
        <f t="shared" si="6"/>
        <v>0</v>
      </c>
      <c r="AD17" s="140">
        <f t="shared" si="6"/>
        <v>1072883.165</v>
      </c>
      <c r="AE17" s="135"/>
      <c r="AF17" s="135"/>
      <c r="AG17" s="135"/>
      <c r="AH17" s="135"/>
      <c r="AI17" s="135"/>
      <c r="AJ17" s="135"/>
      <c r="AK17" s="135"/>
      <c r="AL17" s="135"/>
      <c r="AM17" s="135"/>
      <c r="AN17" s="135"/>
      <c r="AO17" s="135"/>
      <c r="AP17" s="135"/>
      <c r="AQ17" s="135"/>
      <c r="AR17" s="135"/>
      <c r="AS17" s="134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H17" s="134"/>
      <c r="BI17" s="134"/>
      <c r="BJ17" s="134"/>
      <c r="BK17" s="134"/>
      <c r="BL17" s="134"/>
      <c r="BN17" s="135"/>
      <c r="BO17" s="135"/>
      <c r="BP17" s="135"/>
      <c r="BQ17" s="135"/>
      <c r="BR17" s="134"/>
      <c r="BT17" s="173"/>
      <c r="BU17" s="173"/>
      <c r="BV17" s="173"/>
      <c r="BW17" s="173"/>
      <c r="BX17" s="173"/>
      <c r="BZ17" s="91"/>
      <c r="CA17" s="319"/>
    </row>
    <row r="18" spans="1:85" ht="16.2" thickTop="1">
      <c r="A18" s="341"/>
      <c r="B18" s="117"/>
      <c r="C18" s="100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20"/>
      <c r="R18" s="145"/>
      <c r="S18" s="145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45"/>
      <c r="AE18" s="146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100"/>
      <c r="AT18" s="302"/>
      <c r="AU18" s="302"/>
      <c r="AV18" s="302"/>
      <c r="AW18" s="302"/>
      <c r="AX18" s="302"/>
      <c r="AY18" s="302"/>
      <c r="AZ18" s="302"/>
      <c r="BA18" s="302"/>
      <c r="BB18" s="302"/>
      <c r="BC18" s="302"/>
      <c r="BD18" s="302"/>
      <c r="BE18" s="302"/>
      <c r="BF18" s="302"/>
      <c r="BH18" s="100"/>
      <c r="BI18" s="100"/>
      <c r="BJ18" s="100"/>
      <c r="BK18" s="100"/>
      <c r="BL18" s="100"/>
      <c r="BN18" s="147"/>
      <c r="BO18" s="147"/>
      <c r="BP18" s="147"/>
      <c r="BQ18" s="147"/>
      <c r="BR18" s="100"/>
      <c r="BT18" s="173"/>
      <c r="BU18" s="173"/>
      <c r="BV18" s="173"/>
      <c r="BW18" s="173"/>
      <c r="BX18" s="173"/>
    </row>
    <row r="19" spans="1:85">
      <c r="A19" s="341"/>
      <c r="B19" s="99" t="s">
        <v>46</v>
      </c>
      <c r="C19" s="100"/>
      <c r="D19" s="133">
        <v>5779.8408465960802</v>
      </c>
      <c r="E19" s="133">
        <v>5158.5575338799008</v>
      </c>
      <c r="F19" s="133">
        <v>6366.7225204277802</v>
      </c>
      <c r="G19" s="133">
        <v>6685.0663466187671</v>
      </c>
      <c r="H19" s="133">
        <v>7242.4208349510991</v>
      </c>
      <c r="I19" s="133">
        <v>7107.6570627724013</v>
      </c>
      <c r="J19" s="133">
        <v>7673.9584536166822</v>
      </c>
      <c r="K19" s="133">
        <v>7602.3234144033595</v>
      </c>
      <c r="L19" s="133">
        <v>8020.8812574260282</v>
      </c>
      <c r="M19" s="133">
        <v>8606.3075536916731</v>
      </c>
      <c r="N19" s="133">
        <v>8214.246626706592</v>
      </c>
      <c r="O19" s="133">
        <v>8661.7345119572692</v>
      </c>
      <c r="P19" s="133">
        <f>SUM(D19:O19)</f>
        <v>87119.716963047627</v>
      </c>
      <c r="Q19" s="100"/>
      <c r="R19" s="133">
        <f>'YouTube Performance'!O21</f>
        <v>8851.1309999999994</v>
      </c>
      <c r="S19" s="133">
        <f>'YouTube Performance'!O22</f>
        <v>7885.42</v>
      </c>
      <c r="T19" s="143">
        <f>'YouTube Performance'!O23</f>
        <v>18017.339999999997</v>
      </c>
      <c r="U19" s="143">
        <f>'YouTube Performance'!O24</f>
        <v>641.77</v>
      </c>
      <c r="V19" s="143">
        <f>'YouTube Performance'!O25</f>
        <v>0</v>
      </c>
      <c r="W19" s="143">
        <f>'YouTube Performance'!O26</f>
        <v>0</v>
      </c>
      <c r="X19" s="143">
        <f>'YouTube Performance'!O27</f>
        <v>0</v>
      </c>
      <c r="Y19" s="143">
        <f>'YouTube Performance'!O28</f>
        <v>0</v>
      </c>
      <c r="Z19" s="143">
        <f>'YouTube Performance'!O29</f>
        <v>0</v>
      </c>
      <c r="AA19" s="143">
        <f>'YouTube Performance'!O30</f>
        <v>0</v>
      </c>
      <c r="AB19" s="143">
        <f>'YouTube Performance'!O31</f>
        <v>0</v>
      </c>
      <c r="AC19" s="143">
        <f>'YouTube Performance'!O32</f>
        <v>0</v>
      </c>
      <c r="AD19" s="133">
        <f>SUM(R19:AC19)</f>
        <v>35395.660999999993</v>
      </c>
      <c r="AE19" s="147"/>
      <c r="AF19" s="135"/>
      <c r="AG19" s="135"/>
      <c r="AH19" s="135"/>
      <c r="AI19" s="135"/>
      <c r="AJ19" s="135"/>
      <c r="AK19" s="135"/>
      <c r="AL19" s="135"/>
      <c r="AM19" s="135"/>
      <c r="AN19" s="135"/>
      <c r="AO19" s="135"/>
      <c r="AP19" s="135"/>
      <c r="AQ19" s="135"/>
      <c r="AR19" s="135"/>
      <c r="AS19" s="100"/>
      <c r="AT19" s="317"/>
      <c r="AU19" s="317"/>
      <c r="AV19" s="317"/>
      <c r="AW19" s="317"/>
      <c r="AX19" s="317"/>
      <c r="AY19" s="317"/>
      <c r="AZ19" s="317"/>
      <c r="BA19" s="317"/>
      <c r="BB19" s="317"/>
      <c r="BC19" s="317"/>
      <c r="BD19" s="317"/>
      <c r="BE19" s="317"/>
      <c r="BF19" s="317"/>
      <c r="BH19" s="100"/>
      <c r="BI19" s="100"/>
      <c r="BJ19" s="100"/>
      <c r="BK19" s="100"/>
      <c r="BL19" s="100"/>
      <c r="BN19" s="135"/>
      <c r="BO19" s="135"/>
      <c r="BP19" s="135"/>
      <c r="BQ19" s="147"/>
      <c r="BR19" s="100"/>
      <c r="BT19" s="173"/>
      <c r="BU19" s="173"/>
      <c r="BV19" s="173"/>
      <c r="BW19" s="173"/>
      <c r="BX19" s="173"/>
      <c r="BZ19" s="91"/>
      <c r="CA19" s="91"/>
    </row>
    <row r="20" spans="1:85">
      <c r="A20" s="341"/>
      <c r="B20" s="104" t="s">
        <v>47</v>
      </c>
      <c r="C20" s="105"/>
      <c r="D20" s="137">
        <v>8102.6637386358834</v>
      </c>
      <c r="E20" s="137">
        <v>7231.6968897252154</v>
      </c>
      <c r="F20" s="137">
        <v>8925.4034962931546</v>
      </c>
      <c r="G20" s="137">
        <v>9371.6844658488153</v>
      </c>
      <c r="H20" s="137">
        <v>10153.030548212999</v>
      </c>
      <c r="I20" s="137">
        <v>9964.1074343945311</v>
      </c>
      <c r="J20" s="137">
        <v>10757.996032111774</v>
      </c>
      <c r="K20" s="137">
        <v>10657.572049850849</v>
      </c>
      <c r="L20" s="137">
        <v>11244.341399940955</v>
      </c>
      <c r="M20" s="137">
        <v>12065.040887745905</v>
      </c>
      <c r="N20" s="137">
        <v>11515.417128072861</v>
      </c>
      <c r="O20" s="137">
        <v>12142.743028133738</v>
      </c>
      <c r="P20" s="137">
        <f>SUM(D20:O20)</f>
        <v>122131.69709896669</v>
      </c>
      <c r="Q20" s="100"/>
      <c r="R20" s="137">
        <f>'YouTube Performance'!V21</f>
        <v>8388.6749999999993</v>
      </c>
      <c r="S20" s="137">
        <f>'YouTube Performance'!V22</f>
        <v>8338.2300000000014</v>
      </c>
      <c r="T20" s="138">
        <f>'YouTube Performance'!V23</f>
        <v>20182.390000000003</v>
      </c>
      <c r="U20" s="138">
        <f>'YouTube Performance'!V24</f>
        <v>714.37000000000012</v>
      </c>
      <c r="V20" s="138">
        <f>'YouTube Performance'!V25</f>
        <v>0</v>
      </c>
      <c r="W20" s="138">
        <f>'YouTube Performance'!V26</f>
        <v>0</v>
      </c>
      <c r="X20" s="138">
        <f>'YouTube Performance'!V27</f>
        <v>0</v>
      </c>
      <c r="Y20" s="138">
        <f>'YouTube Performance'!V28</f>
        <v>0</v>
      </c>
      <c r="Z20" s="138">
        <f>'YouTube Performance'!V29</f>
        <v>0</v>
      </c>
      <c r="AA20" s="138">
        <f>'YouTube Performance'!V30</f>
        <v>0</v>
      </c>
      <c r="AB20" s="138">
        <f>'YouTube Performance'!V31</f>
        <v>0</v>
      </c>
      <c r="AC20" s="138">
        <f>'YouTube Performance'!V32</f>
        <v>0</v>
      </c>
      <c r="AD20" s="137">
        <f>SUM(R20:AC20)</f>
        <v>37623.665000000001</v>
      </c>
      <c r="AE20" s="147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35"/>
      <c r="AS20" s="100"/>
      <c r="AT20" s="317"/>
      <c r="AU20" s="317"/>
      <c r="AV20" s="317"/>
      <c r="AW20" s="317"/>
      <c r="AX20" s="317"/>
      <c r="AY20" s="317"/>
      <c r="AZ20" s="317"/>
      <c r="BA20" s="317"/>
      <c r="BB20" s="317"/>
      <c r="BC20" s="317"/>
      <c r="BD20" s="317"/>
      <c r="BE20" s="317"/>
      <c r="BF20" s="317"/>
      <c r="BH20" s="100"/>
      <c r="BI20" s="100"/>
      <c r="BJ20" s="100"/>
      <c r="BK20" s="100"/>
      <c r="BL20" s="100"/>
      <c r="BN20" s="135"/>
      <c r="BO20" s="135"/>
      <c r="BP20" s="135"/>
      <c r="BQ20" s="147"/>
      <c r="BR20" s="100"/>
      <c r="BT20" s="173"/>
      <c r="BU20" s="173"/>
      <c r="BV20" s="173"/>
      <c r="BW20" s="173"/>
      <c r="BX20" s="173"/>
      <c r="BZ20" s="91"/>
      <c r="CA20" s="91"/>
    </row>
    <row r="21" spans="1:85" ht="16.2" thickBot="1">
      <c r="A21" s="341"/>
      <c r="B21" s="107" t="s">
        <v>51</v>
      </c>
      <c r="C21" s="108"/>
      <c r="D21" s="140">
        <f t="shared" ref="D21:P21" si="7">SUM(D19:D20)</f>
        <v>13882.504585231964</v>
      </c>
      <c r="E21" s="140">
        <f t="shared" si="7"/>
        <v>12390.254423605116</v>
      </c>
      <c r="F21" s="140">
        <f t="shared" si="7"/>
        <v>15292.126016720935</v>
      </c>
      <c r="G21" s="140">
        <f t="shared" si="7"/>
        <v>16056.750812467582</v>
      </c>
      <c r="H21" s="140">
        <f t="shared" si="7"/>
        <v>17395.451383164098</v>
      </c>
      <c r="I21" s="140">
        <f t="shared" si="7"/>
        <v>17071.764497166932</v>
      </c>
      <c r="J21" s="140">
        <f t="shared" si="7"/>
        <v>18431.954485728456</v>
      </c>
      <c r="K21" s="140">
        <f t="shared" si="7"/>
        <v>18259.895464254208</v>
      </c>
      <c r="L21" s="140">
        <f t="shared" si="7"/>
        <v>19265.222657366983</v>
      </c>
      <c r="M21" s="140">
        <f t="shared" si="7"/>
        <v>20671.348441437578</v>
      </c>
      <c r="N21" s="140">
        <f t="shared" si="7"/>
        <v>19729.663754779453</v>
      </c>
      <c r="O21" s="140">
        <f t="shared" si="7"/>
        <v>20804.477540091008</v>
      </c>
      <c r="P21" s="140">
        <f t="shared" si="7"/>
        <v>209251.41406201432</v>
      </c>
      <c r="Q21" s="120"/>
      <c r="R21" s="140">
        <f t="shared" ref="R21:AD21" si="8">SUM(R19:R20)</f>
        <v>17239.805999999997</v>
      </c>
      <c r="S21" s="140">
        <f t="shared" si="8"/>
        <v>16223.650000000001</v>
      </c>
      <c r="T21" s="141">
        <f t="shared" si="8"/>
        <v>38199.729999999996</v>
      </c>
      <c r="U21" s="141">
        <f t="shared" si="8"/>
        <v>1356.14</v>
      </c>
      <c r="V21" s="141">
        <f t="shared" si="8"/>
        <v>0</v>
      </c>
      <c r="W21" s="141">
        <f t="shared" si="8"/>
        <v>0</v>
      </c>
      <c r="X21" s="141">
        <f t="shared" si="8"/>
        <v>0</v>
      </c>
      <c r="Y21" s="141">
        <f t="shared" si="8"/>
        <v>0</v>
      </c>
      <c r="Z21" s="141">
        <f t="shared" si="8"/>
        <v>0</v>
      </c>
      <c r="AA21" s="141">
        <f t="shared" si="8"/>
        <v>0</v>
      </c>
      <c r="AB21" s="141">
        <f t="shared" si="8"/>
        <v>0</v>
      </c>
      <c r="AC21" s="141">
        <f t="shared" si="8"/>
        <v>0</v>
      </c>
      <c r="AD21" s="140">
        <f t="shared" si="8"/>
        <v>73019.326000000001</v>
      </c>
      <c r="AE21" s="146"/>
      <c r="AF21" s="135"/>
      <c r="AG21" s="135"/>
      <c r="AH21" s="135"/>
      <c r="AI21" s="135"/>
      <c r="AJ21" s="135"/>
      <c r="AK21" s="135"/>
      <c r="AL21" s="135"/>
      <c r="AM21" s="135"/>
      <c r="AN21" s="135"/>
      <c r="AO21" s="135"/>
      <c r="AP21" s="135"/>
      <c r="AQ21" s="135"/>
      <c r="AR21" s="135"/>
      <c r="AS21" s="100"/>
      <c r="AT21" s="317"/>
      <c r="AU21" s="317"/>
      <c r="AV21" s="317"/>
      <c r="AW21" s="317"/>
      <c r="AX21" s="317"/>
      <c r="AY21" s="317"/>
      <c r="AZ21" s="317"/>
      <c r="BA21" s="317"/>
      <c r="BB21" s="317"/>
      <c r="BC21" s="317"/>
      <c r="BD21" s="317"/>
      <c r="BE21" s="317"/>
      <c r="BF21" s="302"/>
      <c r="BH21" s="100"/>
      <c r="BI21" s="100"/>
      <c r="BJ21" s="100"/>
      <c r="BK21" s="100"/>
      <c r="BL21" s="100"/>
      <c r="BN21" s="135"/>
      <c r="BO21" s="135"/>
      <c r="BP21" s="135"/>
      <c r="BQ21" s="147"/>
      <c r="BR21" s="100"/>
      <c r="BT21" s="173"/>
      <c r="BU21" s="173"/>
      <c r="BV21" s="173"/>
      <c r="BW21" s="173"/>
      <c r="BX21" s="173"/>
      <c r="BZ21" s="91"/>
      <c r="CA21" s="91"/>
    </row>
    <row r="22" spans="1:85" ht="16.8" thickTop="1" thickBot="1">
      <c r="A22" s="119"/>
      <c r="B22" s="99"/>
      <c r="C22" s="100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20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45"/>
      <c r="AE22" s="146"/>
      <c r="AF22" s="147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/>
      <c r="AR22" s="147"/>
      <c r="AS22" s="100"/>
      <c r="AT22" s="302"/>
      <c r="AU22" s="302"/>
      <c r="AV22" s="302"/>
      <c r="AW22" s="302"/>
      <c r="AX22" s="302"/>
      <c r="AY22" s="302"/>
      <c r="AZ22" s="302"/>
      <c r="BA22" s="302"/>
      <c r="BB22" s="302"/>
      <c r="BC22" s="302"/>
      <c r="BD22" s="302"/>
      <c r="BE22" s="302"/>
      <c r="BF22" s="302"/>
      <c r="BH22" s="100"/>
      <c r="BI22" s="100"/>
      <c r="BJ22" s="100"/>
      <c r="BK22" s="100"/>
      <c r="BL22" s="100"/>
      <c r="BN22" s="134"/>
      <c r="BO22" s="134"/>
      <c r="BP22" s="134"/>
      <c r="BQ22" s="100"/>
      <c r="BR22" s="100"/>
      <c r="BT22" s="173"/>
      <c r="BU22" s="173"/>
      <c r="BV22" s="173"/>
      <c r="BW22" s="173"/>
      <c r="BX22" s="173"/>
      <c r="BZ22" s="91"/>
      <c r="CA22" s="91"/>
    </row>
    <row r="23" spans="1:85" ht="16.2" customHeight="1" thickTop="1">
      <c r="A23" s="342" t="s">
        <v>52</v>
      </c>
      <c r="B23" s="342"/>
      <c r="C23" s="148"/>
      <c r="D23" s="149">
        <f>SUM(D17,D21)</f>
        <v>368099.35283805599</v>
      </c>
      <c r="E23" s="149">
        <f t="shared" ref="E23:AD23" si="9">SUM(E17,E21)</f>
        <v>328531.82988894341</v>
      </c>
      <c r="F23" s="149">
        <f t="shared" si="9"/>
        <v>405475.94677267823</v>
      </c>
      <c r="G23" s="149">
        <f t="shared" si="9"/>
        <v>425750.23451018642</v>
      </c>
      <c r="H23" s="149">
        <f t="shared" si="9"/>
        <v>461246.3375866827</v>
      </c>
      <c r="I23" s="149">
        <f t="shared" si="9"/>
        <v>452663.6691981217</v>
      </c>
      <c r="J23" s="149">
        <f t="shared" si="9"/>
        <v>488729.57153241104</v>
      </c>
      <c r="K23" s="149">
        <f t="shared" si="9"/>
        <v>484167.36778410507</v>
      </c>
      <c r="L23" s="149">
        <f t="shared" si="9"/>
        <v>510823.96183767199</v>
      </c>
      <c r="M23" s="149">
        <f t="shared" si="9"/>
        <v>548107.86748650577</v>
      </c>
      <c r="N23" s="149">
        <f t="shared" si="9"/>
        <v>523138.77623872715</v>
      </c>
      <c r="O23" s="149">
        <f t="shared" si="9"/>
        <v>551637.83102855808</v>
      </c>
      <c r="P23" s="149">
        <f t="shared" si="9"/>
        <v>5548372.7467026468</v>
      </c>
      <c r="Q23" s="111"/>
      <c r="R23" s="149">
        <f t="shared" si="9"/>
        <v>292132.03099999996</v>
      </c>
      <c r="S23" s="149">
        <f t="shared" si="9"/>
        <v>283964.44</v>
      </c>
      <c r="T23" s="149">
        <f t="shared" si="9"/>
        <v>554333.43000000005</v>
      </c>
      <c r="U23" s="149">
        <f t="shared" si="9"/>
        <v>15472.59</v>
      </c>
      <c r="V23" s="149">
        <f t="shared" si="9"/>
        <v>0</v>
      </c>
      <c r="W23" s="149">
        <f t="shared" si="9"/>
        <v>0</v>
      </c>
      <c r="X23" s="149">
        <f t="shared" si="9"/>
        <v>0</v>
      </c>
      <c r="Y23" s="149">
        <f t="shared" si="9"/>
        <v>0</v>
      </c>
      <c r="Z23" s="149">
        <f t="shared" si="9"/>
        <v>0</v>
      </c>
      <c r="AA23" s="149">
        <f t="shared" si="9"/>
        <v>0</v>
      </c>
      <c r="AB23" s="149">
        <f t="shared" si="9"/>
        <v>0</v>
      </c>
      <c r="AC23" s="149">
        <f t="shared" si="9"/>
        <v>0</v>
      </c>
      <c r="AD23" s="149">
        <f t="shared" si="9"/>
        <v>1145902.4909999999</v>
      </c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1"/>
      <c r="AT23" s="318"/>
      <c r="AU23" s="318"/>
      <c r="AV23" s="318"/>
      <c r="AW23" s="318"/>
      <c r="AX23" s="318"/>
      <c r="AY23" s="318"/>
      <c r="AZ23" s="318"/>
      <c r="BA23" s="318"/>
      <c r="BB23" s="318"/>
      <c r="BC23" s="318"/>
      <c r="BD23" s="318"/>
      <c r="BE23" s="318"/>
      <c r="BF23" s="318"/>
      <c r="BH23" s="150"/>
      <c r="BI23" s="150"/>
      <c r="BJ23" s="150"/>
      <c r="BK23" s="150"/>
      <c r="BL23" s="150"/>
      <c r="BN23" s="150"/>
      <c r="BO23" s="150"/>
      <c r="BP23" s="150"/>
      <c r="BQ23" s="150"/>
      <c r="BR23" s="150"/>
      <c r="BT23" s="320"/>
      <c r="BU23" s="320"/>
      <c r="BV23" s="320"/>
      <c r="BW23" s="320"/>
      <c r="BX23" s="320"/>
      <c r="BZ23" s="91"/>
      <c r="CA23" s="91"/>
      <c r="CG23" s="152"/>
    </row>
    <row r="24" spans="1:85" ht="31.95" customHeight="1">
      <c r="A24" s="153"/>
      <c r="B24" s="126"/>
      <c r="C24" s="154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6"/>
      <c r="Q24" s="157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12"/>
      <c r="AF24" s="91"/>
      <c r="AT24" s="317"/>
      <c r="AU24" s="317"/>
      <c r="AV24" s="317"/>
      <c r="AW24" s="317"/>
      <c r="AX24" s="317"/>
      <c r="AY24" s="317"/>
      <c r="AZ24" s="317"/>
      <c r="BA24" s="317"/>
      <c r="BB24" s="317"/>
      <c r="BC24" s="317"/>
      <c r="BD24" s="317"/>
      <c r="BE24" s="317"/>
      <c r="BF24" s="317"/>
      <c r="BH24" s="157"/>
      <c r="BI24" s="157"/>
      <c r="BJ24" s="157"/>
      <c r="BK24" s="157"/>
      <c r="BL24" s="157"/>
      <c r="BR24" s="157"/>
      <c r="BT24" s="317"/>
      <c r="BU24" s="317"/>
      <c r="BV24" s="317"/>
      <c r="BW24" s="317"/>
      <c r="BX24" s="317"/>
      <c r="CG24" s="152"/>
    </row>
    <row r="25" spans="1:85">
      <c r="A25" s="343"/>
      <c r="B25" s="99" t="s">
        <v>46</v>
      </c>
      <c r="C25" s="132"/>
      <c r="D25" s="163">
        <f t="shared" ref="D25:P25" si="10">D15/D5</f>
        <v>1.1595436485092589E-4</v>
      </c>
      <c r="E25" s="163">
        <f t="shared" si="10"/>
        <v>1.1595436485092591E-4</v>
      </c>
      <c r="F25" s="163">
        <f t="shared" si="10"/>
        <v>1.159543648509259E-4</v>
      </c>
      <c r="G25" s="163">
        <f t="shared" si="10"/>
        <v>1.1595436485092589E-4</v>
      </c>
      <c r="H25" s="163">
        <f t="shared" si="10"/>
        <v>1.1595436485092593E-4</v>
      </c>
      <c r="I25" s="163">
        <f t="shared" si="10"/>
        <v>1.159543648509259E-4</v>
      </c>
      <c r="J25" s="163">
        <f t="shared" si="10"/>
        <v>1.159543648509259E-4</v>
      </c>
      <c r="K25" s="163">
        <f t="shared" si="10"/>
        <v>1.1595436485092589E-4</v>
      </c>
      <c r="L25" s="163">
        <f t="shared" si="10"/>
        <v>1.1595436485092585E-4</v>
      </c>
      <c r="M25" s="163">
        <f t="shared" si="10"/>
        <v>1.1595436485092587E-4</v>
      </c>
      <c r="N25" s="163">
        <f t="shared" si="10"/>
        <v>1.1595436485092587E-4</v>
      </c>
      <c r="O25" s="163">
        <f t="shared" si="10"/>
        <v>1.1595436485092587E-4</v>
      </c>
      <c r="P25" s="163">
        <f t="shared" si="10"/>
        <v>1.1595436485092586E-4</v>
      </c>
      <c r="Q25" s="158"/>
      <c r="R25" s="163">
        <f t="shared" ref="R25:AD25" si="11">R15/R5</f>
        <v>1.5484803865110057E-4</v>
      </c>
      <c r="S25" s="163">
        <f t="shared" si="11"/>
        <v>1.3393871221446815E-4</v>
      </c>
      <c r="T25" s="163">
        <f t="shared" si="11"/>
        <v>1.533039844866741E-4</v>
      </c>
      <c r="U25" s="163">
        <f t="shared" si="11"/>
        <v>1.412247189847947E-4</v>
      </c>
      <c r="V25" s="163" t="e">
        <f t="shared" si="11"/>
        <v>#DIV/0!</v>
      </c>
      <c r="W25" s="163" t="e">
        <f t="shared" si="11"/>
        <v>#DIV/0!</v>
      </c>
      <c r="X25" s="163" t="e">
        <f t="shared" si="11"/>
        <v>#DIV/0!</v>
      </c>
      <c r="Y25" s="163" t="e">
        <f t="shared" si="11"/>
        <v>#DIV/0!</v>
      </c>
      <c r="Z25" s="163" t="e">
        <f t="shared" si="11"/>
        <v>#DIV/0!</v>
      </c>
      <c r="AA25" s="163" t="e">
        <f t="shared" si="11"/>
        <v>#DIV/0!</v>
      </c>
      <c r="AB25" s="163" t="e">
        <f t="shared" si="11"/>
        <v>#DIV/0!</v>
      </c>
      <c r="AC25" s="163" t="e">
        <f t="shared" si="11"/>
        <v>#DIV/0!</v>
      </c>
      <c r="AD25" s="163">
        <f t="shared" si="11"/>
        <v>1.4765510683373718E-4</v>
      </c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317"/>
      <c r="AU25" s="317"/>
      <c r="AV25" s="317"/>
      <c r="AW25" s="317"/>
      <c r="AX25" s="317"/>
      <c r="AY25" s="317"/>
      <c r="AZ25" s="317"/>
      <c r="BA25" s="317"/>
      <c r="BB25" s="317"/>
      <c r="BC25" s="317"/>
      <c r="BD25" s="317"/>
      <c r="BE25" s="317"/>
      <c r="BF25" s="317"/>
      <c r="BH25" s="158"/>
      <c r="BI25" s="158"/>
      <c r="BJ25" s="158"/>
      <c r="BK25" s="158"/>
      <c r="BL25" s="158"/>
      <c r="BN25" s="158"/>
      <c r="BO25" s="158"/>
      <c r="BP25" s="158"/>
      <c r="BQ25" s="158"/>
      <c r="BR25" s="158"/>
      <c r="BT25" s="173"/>
      <c r="BU25" s="173"/>
      <c r="BV25" s="173"/>
      <c r="BW25" s="173"/>
      <c r="BX25" s="173"/>
      <c r="BZ25" s="91"/>
      <c r="CA25" s="91"/>
    </row>
    <row r="26" spans="1:85">
      <c r="A26" s="343"/>
      <c r="B26" s="104" t="s">
        <v>47</v>
      </c>
      <c r="C26" s="136"/>
      <c r="D26" s="159">
        <f t="shared" ref="D26:P26" si="12">D16/D6</f>
        <v>1.9121975501877992E-3</v>
      </c>
      <c r="E26" s="159">
        <f t="shared" si="12"/>
        <v>1.9121975501877992E-3</v>
      </c>
      <c r="F26" s="159">
        <f t="shared" si="12"/>
        <v>1.9121975501877994E-3</v>
      </c>
      <c r="G26" s="159">
        <f t="shared" si="12"/>
        <v>1.9121975501877988E-3</v>
      </c>
      <c r="H26" s="159">
        <f t="shared" si="12"/>
        <v>1.9121975501877994E-3</v>
      </c>
      <c r="I26" s="159">
        <f t="shared" si="12"/>
        <v>1.9121975501877992E-3</v>
      </c>
      <c r="J26" s="159">
        <f t="shared" si="12"/>
        <v>1.9121975501877992E-3</v>
      </c>
      <c r="K26" s="159">
        <f t="shared" si="12"/>
        <v>1.912197550187799E-3</v>
      </c>
      <c r="L26" s="159">
        <f t="shared" si="12"/>
        <v>1.912197550187799E-3</v>
      </c>
      <c r="M26" s="159">
        <f t="shared" si="12"/>
        <v>1.9121975501877992E-3</v>
      </c>
      <c r="N26" s="159">
        <f t="shared" si="12"/>
        <v>1.9121975501877994E-3</v>
      </c>
      <c r="O26" s="159">
        <f t="shared" si="12"/>
        <v>1.9121975501877996E-3</v>
      </c>
      <c r="P26" s="159">
        <f t="shared" si="12"/>
        <v>1.912197550187799E-3</v>
      </c>
      <c r="Q26" s="158"/>
      <c r="R26" s="159">
        <f t="shared" ref="R26:AD26" si="13">R16/R6</f>
        <v>5.0362012479059483E-4</v>
      </c>
      <c r="S26" s="159">
        <f t="shared" si="13"/>
        <v>3.7164525527758101E-4</v>
      </c>
      <c r="T26" s="159">
        <f t="shared" si="13"/>
        <v>5.1883686400340816E-4</v>
      </c>
      <c r="U26" s="159">
        <f t="shared" si="13"/>
        <v>3.1017608461363029E-4</v>
      </c>
      <c r="V26" s="159" t="e">
        <f t="shared" si="13"/>
        <v>#DIV/0!</v>
      </c>
      <c r="W26" s="159" t="e">
        <f t="shared" si="13"/>
        <v>#DIV/0!</v>
      </c>
      <c r="X26" s="159" t="e">
        <f t="shared" si="13"/>
        <v>#DIV/0!</v>
      </c>
      <c r="Y26" s="159" t="e">
        <f t="shared" si="13"/>
        <v>#DIV/0!</v>
      </c>
      <c r="Z26" s="159" t="e">
        <f t="shared" si="13"/>
        <v>#DIV/0!</v>
      </c>
      <c r="AA26" s="159" t="e">
        <f t="shared" si="13"/>
        <v>#DIV/0!</v>
      </c>
      <c r="AB26" s="159" t="e">
        <f t="shared" si="13"/>
        <v>#DIV/0!</v>
      </c>
      <c r="AC26" s="159" t="e">
        <f t="shared" si="13"/>
        <v>#DIV/0!</v>
      </c>
      <c r="AD26" s="159">
        <f t="shared" si="13"/>
        <v>4.6851410203167663E-4</v>
      </c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317"/>
      <c r="AU26" s="317"/>
      <c r="AV26" s="317"/>
      <c r="AW26" s="317"/>
      <c r="AX26" s="317"/>
      <c r="AY26" s="317"/>
      <c r="AZ26" s="317"/>
      <c r="BA26" s="317"/>
      <c r="BB26" s="317"/>
      <c r="BC26" s="317"/>
      <c r="BD26" s="317"/>
      <c r="BE26" s="317"/>
      <c r="BF26" s="317"/>
      <c r="BH26" s="158"/>
      <c r="BI26" s="158"/>
      <c r="BJ26" s="158"/>
      <c r="BK26" s="158"/>
      <c r="BL26" s="158"/>
      <c r="BN26" s="158"/>
      <c r="BO26" s="158"/>
      <c r="BP26" s="158"/>
      <c r="BQ26" s="158"/>
      <c r="BR26" s="158"/>
      <c r="BT26" s="173"/>
      <c r="BU26" s="173"/>
      <c r="BV26" s="173"/>
      <c r="BW26" s="173"/>
      <c r="BX26" s="173"/>
      <c r="BZ26" s="91"/>
      <c r="CA26" s="91"/>
    </row>
    <row r="27" spans="1:85" ht="15.6" thickBot="1">
      <c r="A27" s="343"/>
      <c r="B27" s="107" t="s">
        <v>53</v>
      </c>
      <c r="C27" s="160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2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2"/>
      <c r="AF27" s="162"/>
      <c r="AG27" s="162"/>
      <c r="AH27" s="162"/>
      <c r="AI27" s="162"/>
      <c r="AJ27" s="162"/>
      <c r="AK27" s="162"/>
      <c r="AL27" s="162"/>
      <c r="AM27" s="162"/>
      <c r="AN27" s="162"/>
      <c r="AO27" s="162"/>
      <c r="AP27" s="162"/>
      <c r="AQ27" s="162"/>
      <c r="AR27" s="162"/>
      <c r="AS27" s="162"/>
      <c r="AT27" s="302"/>
      <c r="AU27" s="302"/>
      <c r="AV27" s="302"/>
      <c r="AW27" s="302"/>
      <c r="AX27" s="302"/>
      <c r="AY27" s="302"/>
      <c r="AZ27" s="302"/>
      <c r="BA27" s="302"/>
      <c r="BB27" s="302"/>
      <c r="BC27" s="302"/>
      <c r="BD27" s="302"/>
      <c r="BE27" s="302"/>
      <c r="BF27" s="302"/>
      <c r="BH27" s="162"/>
      <c r="BI27" s="162"/>
      <c r="BJ27" s="162"/>
      <c r="BK27" s="162"/>
      <c r="BL27" s="162"/>
      <c r="BN27" s="162"/>
      <c r="BO27" s="162"/>
      <c r="BP27" s="162"/>
      <c r="BQ27" s="162"/>
      <c r="BR27" s="162"/>
      <c r="BT27" s="162"/>
      <c r="BU27" s="162"/>
      <c r="BV27" s="162"/>
      <c r="BW27" s="162"/>
      <c r="BX27" s="162"/>
    </row>
    <row r="28" spans="1:85" ht="16.2" thickTop="1">
      <c r="A28" s="343"/>
      <c r="B28" s="117"/>
      <c r="C28" s="100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20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11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302"/>
      <c r="AU28" s="302"/>
      <c r="AV28" s="302"/>
      <c r="AW28" s="302"/>
      <c r="AX28" s="302"/>
      <c r="AY28" s="302"/>
      <c r="AZ28" s="302"/>
      <c r="BA28" s="302"/>
      <c r="BB28" s="302"/>
      <c r="BC28" s="302"/>
      <c r="BD28" s="302"/>
      <c r="BE28" s="302"/>
      <c r="BF28" s="302"/>
      <c r="BH28" s="100"/>
      <c r="BI28" s="100"/>
      <c r="BJ28" s="100"/>
      <c r="BK28" s="100"/>
      <c r="BL28" s="100"/>
      <c r="BN28" s="100"/>
      <c r="BO28" s="100"/>
      <c r="BP28" s="100"/>
      <c r="BQ28" s="100"/>
      <c r="BR28" s="100"/>
      <c r="BT28" s="173"/>
      <c r="BU28" s="173"/>
      <c r="BV28" s="173"/>
      <c r="BW28" s="173"/>
      <c r="BX28" s="173"/>
    </row>
    <row r="29" spans="1:85">
      <c r="A29" s="343"/>
      <c r="B29" s="99" t="s">
        <v>46</v>
      </c>
      <c r="C29" s="100"/>
      <c r="D29" s="163">
        <f t="shared" ref="D29:P29" si="14">D19/D9</f>
        <v>7.8971620814351478E-5</v>
      </c>
      <c r="E29" s="163">
        <f t="shared" si="14"/>
        <v>7.8971620814351478E-5</v>
      </c>
      <c r="F29" s="163">
        <f t="shared" si="14"/>
        <v>7.8971620814351464E-5</v>
      </c>
      <c r="G29" s="163">
        <f t="shared" si="14"/>
        <v>7.8971620814351491E-5</v>
      </c>
      <c r="H29" s="163">
        <f t="shared" si="14"/>
        <v>7.8971620814351464E-5</v>
      </c>
      <c r="I29" s="163">
        <f t="shared" si="14"/>
        <v>7.8971620814351464E-5</v>
      </c>
      <c r="J29" s="163">
        <f t="shared" si="14"/>
        <v>7.8971620814351491E-5</v>
      </c>
      <c r="K29" s="163">
        <f t="shared" si="14"/>
        <v>7.8971620814351464E-5</v>
      </c>
      <c r="L29" s="163">
        <f t="shared" si="14"/>
        <v>7.8971620814351464E-5</v>
      </c>
      <c r="M29" s="163">
        <f t="shared" si="14"/>
        <v>7.8971620814351491E-5</v>
      </c>
      <c r="N29" s="163">
        <f t="shared" si="14"/>
        <v>7.8971620814351464E-5</v>
      </c>
      <c r="O29" s="163">
        <f t="shared" si="14"/>
        <v>7.8971620814351464E-5</v>
      </c>
      <c r="P29" s="163">
        <f t="shared" si="14"/>
        <v>7.8971620814351478E-5</v>
      </c>
      <c r="Q29" s="100"/>
      <c r="R29" s="163">
        <f t="shared" ref="R29:AD29" si="15">R19/R9</f>
        <v>8.790366187271892E-5</v>
      </c>
      <c r="S29" s="163">
        <f t="shared" si="15"/>
        <v>8.9887832571540805E-5</v>
      </c>
      <c r="T29" s="163">
        <f t="shared" si="15"/>
        <v>1.1728003459816152E-4</v>
      </c>
      <c r="U29" s="163">
        <f t="shared" si="15"/>
        <v>1.0943157376370474E-4</v>
      </c>
      <c r="V29" s="163" t="e">
        <f t="shared" si="15"/>
        <v>#DIV/0!</v>
      </c>
      <c r="W29" s="163" t="e">
        <f t="shared" si="15"/>
        <v>#DIV/0!</v>
      </c>
      <c r="X29" s="163" t="e">
        <f t="shared" si="15"/>
        <v>#DIV/0!</v>
      </c>
      <c r="Y29" s="163" t="e">
        <f t="shared" si="15"/>
        <v>#DIV/0!</v>
      </c>
      <c r="Z29" s="163" t="e">
        <f t="shared" si="15"/>
        <v>#DIV/0!</v>
      </c>
      <c r="AA29" s="163" t="e">
        <f t="shared" si="15"/>
        <v>#DIV/0!</v>
      </c>
      <c r="AB29" s="163" t="e">
        <f t="shared" si="15"/>
        <v>#DIV/0!</v>
      </c>
      <c r="AC29" s="163" t="e">
        <f t="shared" si="15"/>
        <v>#DIV/0!</v>
      </c>
      <c r="AD29" s="163">
        <f t="shared" si="15"/>
        <v>1.0173867882063654E-4</v>
      </c>
      <c r="AE29" s="100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00"/>
      <c r="AT29" s="317"/>
      <c r="AU29" s="317"/>
      <c r="AV29" s="317"/>
      <c r="AW29" s="317"/>
      <c r="AX29" s="317"/>
      <c r="AY29" s="317"/>
      <c r="AZ29" s="317"/>
      <c r="BA29" s="317"/>
      <c r="BB29" s="317"/>
      <c r="BC29" s="317"/>
      <c r="BD29" s="317"/>
      <c r="BE29" s="317"/>
      <c r="BF29" s="317"/>
      <c r="BH29" s="158"/>
      <c r="BI29" s="158"/>
      <c r="BJ29" s="158"/>
      <c r="BK29" s="158"/>
      <c r="BL29" s="158"/>
      <c r="BN29" s="158"/>
      <c r="BO29" s="158"/>
      <c r="BP29" s="158"/>
      <c r="BQ29" s="158"/>
      <c r="BR29" s="158"/>
      <c r="BT29" s="173"/>
      <c r="BU29" s="173"/>
      <c r="BV29" s="173"/>
      <c r="BW29" s="173"/>
      <c r="BX29" s="173"/>
      <c r="BZ29" s="91"/>
      <c r="CA29" s="91"/>
    </row>
    <row r="30" spans="1:85">
      <c r="A30" s="343"/>
      <c r="B30" s="104" t="s">
        <v>47</v>
      </c>
      <c r="C30" s="105"/>
      <c r="D30" s="159">
        <f t="shared" ref="D30:P30" si="16">D20/D10</f>
        <v>8.3183241975371151E-4</v>
      </c>
      <c r="E30" s="159">
        <f t="shared" si="16"/>
        <v>8.3183241975371162E-4</v>
      </c>
      <c r="F30" s="159">
        <f t="shared" si="16"/>
        <v>8.3183241975371151E-4</v>
      </c>
      <c r="G30" s="159">
        <f t="shared" si="16"/>
        <v>8.3183241975371173E-4</v>
      </c>
      <c r="H30" s="159">
        <f t="shared" si="16"/>
        <v>8.318324197537114E-4</v>
      </c>
      <c r="I30" s="159">
        <f t="shared" si="16"/>
        <v>8.3183241975371151E-4</v>
      </c>
      <c r="J30" s="159">
        <f t="shared" si="16"/>
        <v>8.3183241975371151E-4</v>
      </c>
      <c r="K30" s="159">
        <f t="shared" si="16"/>
        <v>8.3183241975371151E-4</v>
      </c>
      <c r="L30" s="159">
        <f t="shared" si="16"/>
        <v>8.3183241975371162E-4</v>
      </c>
      <c r="M30" s="159">
        <f t="shared" si="16"/>
        <v>8.3183241975371151E-4</v>
      </c>
      <c r="N30" s="159">
        <f t="shared" si="16"/>
        <v>8.3183241975371151E-4</v>
      </c>
      <c r="O30" s="159">
        <f t="shared" si="16"/>
        <v>8.3183241975371151E-4</v>
      </c>
      <c r="P30" s="159">
        <f t="shared" si="16"/>
        <v>8.3183241975371162E-4</v>
      </c>
      <c r="Q30" s="100"/>
      <c r="R30" s="159">
        <f t="shared" ref="R30:AD30" si="17">R20/R10</f>
        <v>3.3159658378644521E-4</v>
      </c>
      <c r="S30" s="159">
        <f t="shared" si="17"/>
        <v>6.424761324157793E-4</v>
      </c>
      <c r="T30" s="159">
        <f t="shared" si="17"/>
        <v>1.2466133717114662E-3</v>
      </c>
      <c r="U30" s="159">
        <f t="shared" si="17"/>
        <v>8.7754944100553909E-4</v>
      </c>
      <c r="V30" s="159" t="e">
        <f t="shared" si="17"/>
        <v>#DIV/0!</v>
      </c>
      <c r="W30" s="159" t="e">
        <f t="shared" si="17"/>
        <v>#DIV/0!</v>
      </c>
      <c r="X30" s="159" t="e">
        <f t="shared" si="17"/>
        <v>#DIV/0!</v>
      </c>
      <c r="Y30" s="159" t="e">
        <f t="shared" si="17"/>
        <v>#DIV/0!</v>
      </c>
      <c r="Z30" s="159" t="e">
        <f t="shared" si="17"/>
        <v>#DIV/0!</v>
      </c>
      <c r="AA30" s="159" t="e">
        <f t="shared" si="17"/>
        <v>#DIV/0!</v>
      </c>
      <c r="AB30" s="159" t="e">
        <f t="shared" si="17"/>
        <v>#DIV/0!</v>
      </c>
      <c r="AC30" s="159" t="e">
        <f t="shared" si="17"/>
        <v>#DIV/0!</v>
      </c>
      <c r="AD30" s="159">
        <f t="shared" si="17"/>
        <v>6.8060260422539236E-4</v>
      </c>
      <c r="AE30" s="100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00"/>
      <c r="AT30" s="317"/>
      <c r="AU30" s="317"/>
      <c r="AV30" s="317"/>
      <c r="AW30" s="317"/>
      <c r="AX30" s="317"/>
      <c r="AY30" s="317"/>
      <c r="AZ30" s="317"/>
      <c r="BA30" s="317"/>
      <c r="BB30" s="317"/>
      <c r="BC30" s="317"/>
      <c r="BD30" s="317"/>
      <c r="BE30" s="317"/>
      <c r="BF30" s="317"/>
      <c r="BH30" s="158"/>
      <c r="BI30" s="158"/>
      <c r="BJ30" s="158"/>
      <c r="BK30" s="158"/>
      <c r="BL30" s="158"/>
      <c r="BN30" s="158"/>
      <c r="BO30" s="158"/>
      <c r="BP30" s="158"/>
      <c r="BQ30" s="158"/>
      <c r="BR30" s="158"/>
      <c r="BT30" s="173"/>
      <c r="BU30" s="173"/>
      <c r="BV30" s="173"/>
      <c r="BW30" s="173"/>
      <c r="BX30" s="173"/>
      <c r="BZ30" s="91"/>
      <c r="CA30" s="91"/>
    </row>
    <row r="31" spans="1:85" ht="16.2" thickBot="1">
      <c r="A31" s="344"/>
      <c r="B31" s="107" t="s">
        <v>51</v>
      </c>
      <c r="C31" s="108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20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11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00"/>
      <c r="AT31" s="302"/>
      <c r="AU31" s="302"/>
      <c r="AV31" s="302"/>
      <c r="AW31" s="302"/>
      <c r="AX31" s="302"/>
      <c r="AY31" s="302"/>
      <c r="AZ31" s="302"/>
      <c r="BA31" s="302"/>
      <c r="BB31" s="302"/>
      <c r="BC31" s="302"/>
      <c r="BD31" s="302"/>
      <c r="BE31" s="302"/>
      <c r="BF31" s="302"/>
      <c r="BH31" s="100"/>
      <c r="BI31" s="100"/>
      <c r="BJ31" s="100"/>
      <c r="BK31" s="100"/>
      <c r="BL31" s="100"/>
      <c r="BN31" s="100"/>
      <c r="BO31" s="100"/>
      <c r="BP31" s="100"/>
      <c r="BQ31" s="100"/>
      <c r="BR31" s="100"/>
      <c r="BT31" s="173"/>
      <c r="BU31" s="173"/>
      <c r="BV31" s="173"/>
      <c r="BW31" s="173"/>
      <c r="BX31" s="173"/>
    </row>
    <row r="32" spans="1:85" ht="16.2" thickTop="1">
      <c r="A32" s="119"/>
      <c r="B32" s="117"/>
      <c r="C32" s="100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20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11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302"/>
      <c r="AU32" s="302"/>
      <c r="AV32" s="302"/>
      <c r="AW32" s="302"/>
      <c r="AX32" s="302"/>
      <c r="AY32" s="302"/>
      <c r="AZ32" s="302"/>
      <c r="BA32" s="302"/>
      <c r="BB32" s="302"/>
      <c r="BC32" s="302"/>
      <c r="BD32" s="302"/>
      <c r="BE32" s="302"/>
      <c r="BF32" s="302"/>
      <c r="BH32" s="100"/>
      <c r="BI32" s="100"/>
      <c r="BJ32" s="100"/>
      <c r="BK32" s="100"/>
      <c r="BL32" s="100"/>
      <c r="BN32" s="100"/>
      <c r="BO32" s="100"/>
      <c r="BP32" s="100"/>
      <c r="BQ32" s="100"/>
      <c r="BR32" s="100"/>
      <c r="BT32" s="173"/>
      <c r="BU32" s="173"/>
      <c r="BV32" s="173"/>
      <c r="BW32" s="173"/>
      <c r="BX32" s="173"/>
    </row>
    <row r="33" spans="1:79" ht="15.6">
      <c r="A33" s="88" t="s">
        <v>54</v>
      </c>
    </row>
    <row r="34" spans="1:79" ht="16.05" customHeight="1">
      <c r="A34" s="339" t="s">
        <v>53</v>
      </c>
      <c r="B34" s="164" t="s">
        <v>46</v>
      </c>
      <c r="C34" s="165"/>
      <c r="D34" s="166">
        <f t="shared" ref="D34:P34" si="18">D25*1000</f>
        <v>0.11595436485092589</v>
      </c>
      <c r="E34" s="166">
        <f t="shared" si="18"/>
        <v>0.11595436485092592</v>
      </c>
      <c r="F34" s="166">
        <f t="shared" si="18"/>
        <v>0.1159543648509259</v>
      </c>
      <c r="G34" s="166">
        <f t="shared" si="18"/>
        <v>0.11595436485092589</v>
      </c>
      <c r="H34" s="166">
        <f t="shared" si="18"/>
        <v>0.11595436485092593</v>
      </c>
      <c r="I34" s="166">
        <f t="shared" si="18"/>
        <v>0.1159543648509259</v>
      </c>
      <c r="J34" s="166">
        <f t="shared" si="18"/>
        <v>0.1159543648509259</v>
      </c>
      <c r="K34" s="166">
        <f t="shared" si="18"/>
        <v>0.11595436485092589</v>
      </c>
      <c r="L34" s="166">
        <f t="shared" si="18"/>
        <v>0.11595436485092585</v>
      </c>
      <c r="M34" s="166">
        <f t="shared" si="18"/>
        <v>0.11595436485092588</v>
      </c>
      <c r="N34" s="166">
        <f t="shared" si="18"/>
        <v>0.11595436485092588</v>
      </c>
      <c r="O34" s="166">
        <f t="shared" si="18"/>
        <v>0.11595436485092588</v>
      </c>
      <c r="P34" s="166">
        <f t="shared" si="18"/>
        <v>0.11595436485092586</v>
      </c>
      <c r="Q34" s="158"/>
      <c r="R34" s="166">
        <f t="shared" ref="R34:AD34" si="19">R25*1000</f>
        <v>0.15484803865110056</v>
      </c>
      <c r="S34" s="166">
        <f t="shared" si="19"/>
        <v>0.13393871221446815</v>
      </c>
      <c r="T34" s="166">
        <f t="shared" si="19"/>
        <v>0.15330398448667409</v>
      </c>
      <c r="U34" s="166">
        <f t="shared" si="19"/>
        <v>0.14122471898479472</v>
      </c>
      <c r="V34" s="166" t="e">
        <f t="shared" si="19"/>
        <v>#DIV/0!</v>
      </c>
      <c r="W34" s="166" t="e">
        <f t="shared" si="19"/>
        <v>#DIV/0!</v>
      </c>
      <c r="X34" s="166" t="e">
        <f t="shared" si="19"/>
        <v>#DIV/0!</v>
      </c>
      <c r="Y34" s="166" t="e">
        <f t="shared" si="19"/>
        <v>#DIV/0!</v>
      </c>
      <c r="Z34" s="166" t="e">
        <f t="shared" si="19"/>
        <v>#DIV/0!</v>
      </c>
      <c r="AA34" s="166" t="e">
        <f t="shared" si="19"/>
        <v>#DIV/0!</v>
      </c>
      <c r="AB34" s="166" t="e">
        <f t="shared" si="19"/>
        <v>#DIV/0!</v>
      </c>
      <c r="AC34" s="166" t="e">
        <f t="shared" si="19"/>
        <v>#DIV/0!</v>
      </c>
      <c r="AD34" s="310">
        <f t="shared" si="19"/>
        <v>0.14765510683373717</v>
      </c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317"/>
      <c r="AU34" s="317"/>
      <c r="AV34" s="317"/>
      <c r="AW34" s="317"/>
      <c r="AX34" s="317"/>
      <c r="AY34" s="317"/>
      <c r="AZ34" s="317"/>
      <c r="BA34" s="317"/>
      <c r="BB34" s="317"/>
      <c r="BC34" s="317"/>
      <c r="BD34" s="317"/>
      <c r="BE34" s="317"/>
      <c r="BF34" s="317"/>
      <c r="BH34" s="304"/>
      <c r="BI34" s="304"/>
      <c r="BJ34" s="304"/>
      <c r="BK34" s="304"/>
      <c r="BL34" s="304"/>
      <c r="BN34" s="304"/>
      <c r="BO34" s="304"/>
      <c r="BP34" s="304"/>
      <c r="BQ34" s="304"/>
      <c r="BR34" s="304"/>
      <c r="BT34" s="173"/>
      <c r="BU34" s="173"/>
      <c r="BV34" s="173"/>
      <c r="BW34" s="173"/>
      <c r="BX34" s="173"/>
      <c r="BZ34" s="91"/>
      <c r="CA34" s="91"/>
    </row>
    <row r="35" spans="1:79" ht="15.6" thickBot="1">
      <c r="A35" s="340"/>
      <c r="B35" s="167" t="s">
        <v>47</v>
      </c>
      <c r="C35" s="168"/>
      <c r="D35" s="169">
        <f t="shared" ref="D35:P35" si="20">D26*1000</f>
        <v>1.9121975501877992</v>
      </c>
      <c r="E35" s="169">
        <f t="shared" si="20"/>
        <v>1.9121975501877992</v>
      </c>
      <c r="F35" s="169">
        <f t="shared" si="20"/>
        <v>1.9121975501877995</v>
      </c>
      <c r="G35" s="169">
        <f t="shared" si="20"/>
        <v>1.9121975501877988</v>
      </c>
      <c r="H35" s="169">
        <f t="shared" si="20"/>
        <v>1.9121975501877995</v>
      </c>
      <c r="I35" s="169">
        <f t="shared" si="20"/>
        <v>1.9121975501877992</v>
      </c>
      <c r="J35" s="169">
        <f t="shared" si="20"/>
        <v>1.9121975501877992</v>
      </c>
      <c r="K35" s="169">
        <f t="shared" si="20"/>
        <v>1.912197550187799</v>
      </c>
      <c r="L35" s="169">
        <f t="shared" si="20"/>
        <v>1.912197550187799</v>
      </c>
      <c r="M35" s="169">
        <f t="shared" si="20"/>
        <v>1.9121975501877992</v>
      </c>
      <c r="N35" s="169">
        <f t="shared" si="20"/>
        <v>1.9121975501877995</v>
      </c>
      <c r="O35" s="169">
        <f t="shared" si="20"/>
        <v>1.9121975501877997</v>
      </c>
      <c r="P35" s="169">
        <f t="shared" si="20"/>
        <v>1.912197550187799</v>
      </c>
      <c r="Q35" s="158"/>
      <c r="R35" s="169">
        <f t="shared" ref="R35:AC35" si="21">R26*1000</f>
        <v>0.50362012479059481</v>
      </c>
      <c r="S35" s="169">
        <f t="shared" si="21"/>
        <v>0.37164525527758102</v>
      </c>
      <c r="T35" s="169">
        <f t="shared" si="21"/>
        <v>0.51883686400340812</v>
      </c>
      <c r="U35" s="169">
        <f t="shared" si="21"/>
        <v>0.31017608461363028</v>
      </c>
      <c r="V35" s="169" t="e">
        <f t="shared" si="21"/>
        <v>#DIV/0!</v>
      </c>
      <c r="W35" s="169" t="e">
        <f t="shared" si="21"/>
        <v>#DIV/0!</v>
      </c>
      <c r="X35" s="169" t="e">
        <f t="shared" si="21"/>
        <v>#DIV/0!</v>
      </c>
      <c r="Y35" s="169" t="e">
        <f t="shared" si="21"/>
        <v>#DIV/0!</v>
      </c>
      <c r="Z35" s="169" t="e">
        <f t="shared" si="21"/>
        <v>#DIV/0!</v>
      </c>
      <c r="AA35" s="169" t="e">
        <f t="shared" si="21"/>
        <v>#DIV/0!</v>
      </c>
      <c r="AB35" s="169" t="e">
        <f t="shared" si="21"/>
        <v>#DIV/0!</v>
      </c>
      <c r="AC35" s="169" t="e">
        <f t="shared" si="21"/>
        <v>#DIV/0!</v>
      </c>
      <c r="AD35" s="311" t="e">
        <f>AD25/AD44</f>
        <v>#DIV/0!</v>
      </c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317"/>
      <c r="AU35" s="317"/>
      <c r="AV35" s="317"/>
      <c r="AW35" s="317"/>
      <c r="AX35" s="317"/>
      <c r="AY35" s="317"/>
      <c r="AZ35" s="317"/>
      <c r="BA35" s="317"/>
      <c r="BB35" s="317"/>
      <c r="BC35" s="317"/>
      <c r="BD35" s="317"/>
      <c r="BE35" s="317"/>
      <c r="BF35" s="317"/>
      <c r="BH35" s="304"/>
      <c r="BI35" s="304"/>
      <c r="BJ35" s="304"/>
      <c r="BK35" s="304"/>
      <c r="BL35" s="304"/>
      <c r="BN35" s="304"/>
      <c r="BO35" s="304"/>
      <c r="BP35" s="304"/>
      <c r="BQ35" s="304"/>
      <c r="BR35" s="304"/>
      <c r="BT35" s="173"/>
      <c r="BU35" s="173"/>
      <c r="BV35" s="173"/>
      <c r="BW35" s="173"/>
      <c r="BX35" s="173"/>
      <c r="BZ35" s="91"/>
      <c r="CA35" s="91"/>
    </row>
    <row r="36" spans="1:79" ht="16.2" thickTop="1">
      <c r="A36" s="170"/>
      <c r="B36" s="117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2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11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302"/>
      <c r="AU36" s="302"/>
      <c r="AV36" s="302"/>
      <c r="AW36" s="302"/>
      <c r="AX36" s="302"/>
      <c r="AY36" s="302"/>
      <c r="AZ36" s="302"/>
      <c r="BA36" s="302"/>
      <c r="BB36" s="302"/>
      <c r="BC36" s="302"/>
      <c r="BD36" s="302"/>
      <c r="BE36" s="302"/>
      <c r="BF36" s="302"/>
      <c r="BH36" s="100"/>
      <c r="BI36" s="100"/>
      <c r="BJ36" s="100"/>
      <c r="BK36" s="100"/>
      <c r="BL36" s="100"/>
      <c r="BN36" s="305"/>
      <c r="BO36" s="305"/>
      <c r="BP36" s="305"/>
      <c r="BQ36" s="305"/>
      <c r="BR36" s="305"/>
      <c r="BT36" s="173"/>
      <c r="BU36" s="173"/>
      <c r="BV36" s="173"/>
      <c r="BW36" s="173"/>
      <c r="BX36" s="173"/>
    </row>
    <row r="37" spans="1:79" ht="16.05" customHeight="1">
      <c r="A37" s="339" t="s">
        <v>51</v>
      </c>
      <c r="B37" s="164" t="s">
        <v>46</v>
      </c>
      <c r="C37" s="165"/>
      <c r="D37" s="171">
        <f t="shared" ref="D37:P37" si="22">D29*1000</f>
        <v>7.8971620814351481E-2</v>
      </c>
      <c r="E37" s="171">
        <f t="shared" si="22"/>
        <v>7.8971620814351481E-2</v>
      </c>
      <c r="F37" s="171">
        <f t="shared" si="22"/>
        <v>7.8971620814351468E-2</v>
      </c>
      <c r="G37" s="171">
        <f t="shared" si="22"/>
        <v>7.8971620814351495E-2</v>
      </c>
      <c r="H37" s="171">
        <f t="shared" si="22"/>
        <v>7.8971620814351468E-2</v>
      </c>
      <c r="I37" s="171">
        <f t="shared" si="22"/>
        <v>7.8971620814351468E-2</v>
      </c>
      <c r="J37" s="171">
        <f t="shared" si="22"/>
        <v>7.8971620814351495E-2</v>
      </c>
      <c r="K37" s="171">
        <f t="shared" si="22"/>
        <v>7.8971620814351468E-2</v>
      </c>
      <c r="L37" s="171">
        <f t="shared" si="22"/>
        <v>7.8971620814351468E-2</v>
      </c>
      <c r="M37" s="171">
        <f t="shared" si="22"/>
        <v>7.8971620814351495E-2</v>
      </c>
      <c r="N37" s="171">
        <f t="shared" si="22"/>
        <v>7.8971620814351468E-2</v>
      </c>
      <c r="O37" s="171">
        <f t="shared" si="22"/>
        <v>7.8971620814351468E-2</v>
      </c>
      <c r="P37" s="171">
        <f t="shared" si="22"/>
        <v>7.8971620814351481E-2</v>
      </c>
      <c r="Q37" s="158"/>
      <c r="R37" s="171">
        <f t="shared" ref="R37:AD37" si="23">R29*1000</f>
        <v>8.7903661872718919E-2</v>
      </c>
      <c r="S37" s="171">
        <f t="shared" si="23"/>
        <v>8.9887832571540802E-2</v>
      </c>
      <c r="T37" s="171">
        <f t="shared" si="23"/>
        <v>0.11728003459816153</v>
      </c>
      <c r="U37" s="171">
        <f t="shared" si="23"/>
        <v>0.10943157376370474</v>
      </c>
      <c r="V37" s="171" t="e">
        <f t="shared" si="23"/>
        <v>#DIV/0!</v>
      </c>
      <c r="W37" s="171" t="e">
        <f t="shared" si="23"/>
        <v>#DIV/0!</v>
      </c>
      <c r="X37" s="171" t="e">
        <f t="shared" si="23"/>
        <v>#DIV/0!</v>
      </c>
      <c r="Y37" s="171" t="e">
        <f t="shared" si="23"/>
        <v>#DIV/0!</v>
      </c>
      <c r="Z37" s="171" t="e">
        <f t="shared" si="23"/>
        <v>#DIV/0!</v>
      </c>
      <c r="AA37" s="171" t="e">
        <f t="shared" si="23"/>
        <v>#DIV/0!</v>
      </c>
      <c r="AB37" s="171" t="e">
        <f t="shared" si="23"/>
        <v>#DIV/0!</v>
      </c>
      <c r="AC37" s="171" t="e">
        <f t="shared" si="23"/>
        <v>#DIV/0!</v>
      </c>
      <c r="AD37" s="312">
        <f t="shared" si="23"/>
        <v>0.10173867882063653</v>
      </c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317"/>
      <c r="AU37" s="317"/>
      <c r="AV37" s="317"/>
      <c r="AW37" s="317"/>
      <c r="AX37" s="317"/>
      <c r="AY37" s="317"/>
      <c r="AZ37" s="317"/>
      <c r="BA37" s="317"/>
      <c r="BB37" s="317"/>
      <c r="BC37" s="317"/>
      <c r="BD37" s="317"/>
      <c r="BE37" s="317"/>
      <c r="BF37" s="317"/>
      <c r="BH37" s="321"/>
      <c r="BI37" s="321"/>
      <c r="BJ37" s="321"/>
      <c r="BK37" s="321"/>
      <c r="BL37" s="321"/>
      <c r="BN37" s="304"/>
      <c r="BO37" s="304"/>
      <c r="BP37" s="304"/>
      <c r="BQ37" s="304"/>
      <c r="BR37" s="304"/>
      <c r="BT37" s="173"/>
      <c r="BU37" s="173"/>
      <c r="BV37" s="173"/>
      <c r="BW37" s="173"/>
      <c r="BX37" s="173"/>
      <c r="BZ37" s="91"/>
      <c r="CA37" s="91"/>
    </row>
    <row r="38" spans="1:79" ht="15.6" thickBot="1">
      <c r="A38" s="340"/>
      <c r="B38" s="167" t="s">
        <v>47</v>
      </c>
      <c r="C38" s="168"/>
      <c r="D38" s="172">
        <f t="shared" ref="D38:P38" si="24">D30*1000</f>
        <v>0.83183241975371147</v>
      </c>
      <c r="E38" s="172">
        <f t="shared" si="24"/>
        <v>0.83183241975371158</v>
      </c>
      <c r="F38" s="172">
        <f t="shared" si="24"/>
        <v>0.83183241975371147</v>
      </c>
      <c r="G38" s="172">
        <f t="shared" si="24"/>
        <v>0.83183241975371169</v>
      </c>
      <c r="H38" s="172">
        <f t="shared" si="24"/>
        <v>0.83183241975371136</v>
      </c>
      <c r="I38" s="172">
        <f t="shared" si="24"/>
        <v>0.83183241975371147</v>
      </c>
      <c r="J38" s="172">
        <f t="shared" si="24"/>
        <v>0.83183241975371147</v>
      </c>
      <c r="K38" s="172">
        <f t="shared" si="24"/>
        <v>0.83183241975371147</v>
      </c>
      <c r="L38" s="172">
        <f t="shared" si="24"/>
        <v>0.83183241975371158</v>
      </c>
      <c r="M38" s="172">
        <f t="shared" si="24"/>
        <v>0.83183241975371147</v>
      </c>
      <c r="N38" s="172">
        <f t="shared" si="24"/>
        <v>0.83183241975371147</v>
      </c>
      <c r="O38" s="172">
        <f t="shared" si="24"/>
        <v>0.83183241975371147</v>
      </c>
      <c r="P38" s="172">
        <f t="shared" si="24"/>
        <v>0.83183241975371158</v>
      </c>
      <c r="Q38" s="158"/>
      <c r="R38" s="172">
        <f t="shared" ref="R38:AD38" si="25">R30*1000</f>
        <v>0.33159658378644519</v>
      </c>
      <c r="S38" s="172">
        <f t="shared" si="25"/>
        <v>0.64247613241577928</v>
      </c>
      <c r="T38" s="172">
        <f t="shared" si="25"/>
        <v>1.2466133717114662</v>
      </c>
      <c r="U38" s="172">
        <f t="shared" si="25"/>
        <v>0.87754944100553911</v>
      </c>
      <c r="V38" s="172" t="e">
        <f t="shared" si="25"/>
        <v>#DIV/0!</v>
      </c>
      <c r="W38" s="172" t="e">
        <f t="shared" si="25"/>
        <v>#DIV/0!</v>
      </c>
      <c r="X38" s="172" t="e">
        <f t="shared" si="25"/>
        <v>#DIV/0!</v>
      </c>
      <c r="Y38" s="172" t="e">
        <f t="shared" si="25"/>
        <v>#DIV/0!</v>
      </c>
      <c r="Z38" s="172" t="e">
        <f t="shared" si="25"/>
        <v>#DIV/0!</v>
      </c>
      <c r="AA38" s="172" t="e">
        <f t="shared" si="25"/>
        <v>#DIV/0!</v>
      </c>
      <c r="AB38" s="172" t="e">
        <f t="shared" si="25"/>
        <v>#DIV/0!</v>
      </c>
      <c r="AC38" s="172" t="e">
        <f t="shared" si="25"/>
        <v>#DIV/0!</v>
      </c>
      <c r="AD38" s="313">
        <f t="shared" si="25"/>
        <v>0.68060260422539232</v>
      </c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317"/>
      <c r="AU38" s="317"/>
      <c r="AV38" s="317"/>
      <c r="AW38" s="317"/>
      <c r="AX38" s="317"/>
      <c r="AY38" s="317"/>
      <c r="AZ38" s="317"/>
      <c r="BA38" s="317"/>
      <c r="BB38" s="317"/>
      <c r="BC38" s="317"/>
      <c r="BD38" s="317"/>
      <c r="BE38" s="317"/>
      <c r="BF38" s="317"/>
      <c r="BH38" s="321"/>
      <c r="BI38" s="321"/>
      <c r="BJ38" s="321"/>
      <c r="BK38" s="321"/>
      <c r="BL38" s="321"/>
      <c r="BN38" s="304"/>
      <c r="BO38" s="304"/>
      <c r="BP38" s="304"/>
      <c r="BQ38" s="304"/>
      <c r="BR38" s="304"/>
      <c r="BT38" s="173"/>
      <c r="BU38" s="173"/>
      <c r="BV38" s="173"/>
      <c r="BW38" s="173"/>
      <c r="BX38" s="173"/>
      <c r="BZ38" s="91"/>
      <c r="CA38" s="91"/>
    </row>
    <row r="39" spans="1:79" ht="16.2" thickTop="1">
      <c r="A39" s="170"/>
      <c r="B39" s="117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2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11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302"/>
      <c r="AU39" s="302"/>
      <c r="AV39" s="302"/>
      <c r="AW39" s="302"/>
      <c r="AX39" s="302"/>
      <c r="AY39" s="302"/>
      <c r="AZ39" s="302"/>
      <c r="BA39" s="302"/>
      <c r="BB39" s="302"/>
      <c r="BC39" s="302"/>
      <c r="BD39" s="302"/>
      <c r="BE39" s="302"/>
      <c r="BF39" s="302"/>
      <c r="BH39" s="100"/>
      <c r="BI39" s="100"/>
      <c r="BJ39" s="100"/>
      <c r="BK39" s="100"/>
      <c r="BL39" s="100"/>
      <c r="BN39" s="305"/>
      <c r="BO39" s="305"/>
      <c r="BP39" s="305"/>
      <c r="BQ39" s="305"/>
      <c r="BR39" s="305"/>
      <c r="BT39" s="173"/>
      <c r="BU39" s="173"/>
      <c r="BV39" s="173"/>
      <c r="BW39" s="173"/>
      <c r="BX39" s="173"/>
    </row>
    <row r="40" spans="1:79" s="170" customFormat="1" ht="15.45" customHeight="1">
      <c r="A40" s="294"/>
      <c r="B40" s="132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</row>
    <row r="41" spans="1:79" s="170" customFormat="1" ht="15.45" customHeight="1">
      <c r="A41" s="341"/>
      <c r="B41" s="117"/>
      <c r="C41" s="132"/>
      <c r="D41" s="295"/>
      <c r="E41" s="295"/>
      <c r="F41" s="295"/>
      <c r="G41" s="295"/>
      <c r="H41" s="295"/>
      <c r="I41" s="295"/>
      <c r="J41" s="295"/>
      <c r="K41" s="295"/>
      <c r="L41" s="295"/>
      <c r="M41" s="295"/>
      <c r="N41" s="295"/>
      <c r="O41" s="295"/>
      <c r="P41" s="295"/>
      <c r="Q41" s="173"/>
      <c r="R41" s="295"/>
      <c r="S41" s="295"/>
      <c r="T41" s="295"/>
      <c r="U41" s="295"/>
      <c r="V41" s="295"/>
      <c r="W41" s="295"/>
      <c r="X41" s="296"/>
      <c r="Y41" s="295"/>
      <c r="Z41" s="295"/>
      <c r="AA41" s="295"/>
      <c r="AB41" s="295"/>
      <c r="AC41" s="295"/>
      <c r="AD41" s="295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295"/>
      <c r="AU41" s="295"/>
      <c r="AV41" s="295"/>
      <c r="AW41" s="295"/>
      <c r="AX41" s="295"/>
      <c r="AY41" s="295"/>
      <c r="AZ41" s="295"/>
      <c r="BA41" s="295"/>
      <c r="BB41" s="295"/>
      <c r="BC41" s="295"/>
      <c r="BD41" s="295"/>
      <c r="BE41" s="295"/>
      <c r="BF41" s="295"/>
      <c r="BG41" s="86"/>
      <c r="BH41" s="173"/>
      <c r="BI41" s="173"/>
      <c r="BJ41" s="173"/>
      <c r="BK41" s="173"/>
      <c r="BL41" s="173"/>
      <c r="BM41" s="86"/>
      <c r="BN41" s="295"/>
      <c r="BO41" s="295"/>
      <c r="BP41" s="173"/>
      <c r="BQ41" s="173"/>
      <c r="BR41" s="173"/>
      <c r="BS41" s="86"/>
      <c r="BT41" s="173"/>
      <c r="BU41" s="173"/>
      <c r="BV41" s="173"/>
      <c r="BW41" s="173"/>
      <c r="BX41" s="173"/>
      <c r="BY41" s="86"/>
      <c r="BZ41" s="86"/>
      <c r="CA41" s="86"/>
    </row>
    <row r="42" spans="1:79" s="170" customFormat="1" ht="18" customHeight="1">
      <c r="A42" s="341"/>
      <c r="B42" s="117"/>
      <c r="C42" s="132"/>
      <c r="D42" s="295"/>
      <c r="E42" s="295"/>
      <c r="F42" s="295"/>
      <c r="G42" s="295"/>
      <c r="H42" s="295"/>
      <c r="I42" s="295"/>
      <c r="J42" s="295"/>
      <c r="K42" s="295"/>
      <c r="L42" s="295"/>
      <c r="M42" s="295"/>
      <c r="N42" s="295"/>
      <c r="O42" s="295"/>
      <c r="P42" s="295"/>
      <c r="Q42" s="173"/>
      <c r="R42" s="295"/>
      <c r="S42" s="295"/>
      <c r="T42" s="295"/>
      <c r="U42" s="295"/>
      <c r="V42" s="295"/>
      <c r="W42" s="295"/>
      <c r="X42" s="296"/>
      <c r="Y42" s="295"/>
      <c r="Z42" s="295"/>
      <c r="AA42" s="295"/>
      <c r="AB42" s="295"/>
      <c r="AC42" s="295"/>
      <c r="AD42" s="295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295"/>
      <c r="AU42" s="295"/>
      <c r="AV42" s="295"/>
      <c r="AW42" s="295"/>
      <c r="AX42" s="295"/>
      <c r="AY42" s="295"/>
      <c r="AZ42" s="295"/>
      <c r="BA42" s="295"/>
      <c r="BB42" s="295"/>
      <c r="BC42" s="295"/>
      <c r="BD42" s="295"/>
      <c r="BE42" s="295"/>
      <c r="BF42" s="295"/>
      <c r="BG42" s="86"/>
      <c r="BH42" s="173"/>
      <c r="BI42" s="173"/>
      <c r="BJ42" s="173"/>
      <c r="BK42" s="173"/>
      <c r="BL42" s="173"/>
      <c r="BM42" s="86"/>
      <c r="BN42" s="295"/>
      <c r="BO42" s="295"/>
      <c r="BP42" s="173"/>
      <c r="BQ42" s="173"/>
      <c r="BR42" s="173"/>
      <c r="BS42" s="86"/>
      <c r="BT42" s="173"/>
      <c r="BU42" s="173"/>
      <c r="BV42" s="173"/>
      <c r="BW42" s="173"/>
      <c r="BX42" s="173"/>
      <c r="BY42" s="86"/>
      <c r="BZ42" s="86"/>
      <c r="CA42" s="86"/>
    </row>
    <row r="43" spans="1:79" s="170" customFormat="1" ht="19.95" customHeight="1">
      <c r="A43" s="297"/>
      <c r="B43" s="298"/>
      <c r="C43" s="142"/>
      <c r="D43" s="299"/>
      <c r="E43" s="299"/>
      <c r="F43" s="299"/>
      <c r="G43" s="299"/>
      <c r="H43" s="299"/>
      <c r="I43" s="299"/>
      <c r="J43" s="299"/>
      <c r="K43" s="299"/>
      <c r="L43" s="299"/>
      <c r="M43" s="299"/>
      <c r="N43" s="299"/>
      <c r="O43" s="299"/>
      <c r="P43" s="299"/>
      <c r="Q43" s="86"/>
      <c r="R43" s="299"/>
      <c r="S43" s="299"/>
      <c r="T43" s="299"/>
      <c r="U43" s="299"/>
      <c r="V43" s="299"/>
      <c r="W43" s="299"/>
      <c r="X43" s="300"/>
      <c r="Y43" s="299"/>
      <c r="Z43" s="299"/>
      <c r="AA43" s="299"/>
      <c r="AB43" s="299"/>
      <c r="AC43" s="299"/>
      <c r="AD43" s="299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  <c r="BD43" s="306"/>
      <c r="BE43" s="306"/>
      <c r="BF43" s="306"/>
      <c r="BG43" s="86"/>
      <c r="BH43" s="86"/>
      <c r="BI43" s="86"/>
      <c r="BJ43" s="86"/>
      <c r="BK43" s="86"/>
      <c r="BL43" s="86"/>
      <c r="BM43" s="86"/>
      <c r="BN43" s="306"/>
      <c r="BO43" s="30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</row>
    <row r="44" spans="1:79" s="170" customFormat="1" ht="15.45" customHeight="1">
      <c r="A44" s="341"/>
      <c r="B44" s="117"/>
      <c r="C44" s="132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3"/>
      <c r="R44" s="176"/>
      <c r="S44" s="176"/>
      <c r="T44" s="176"/>
      <c r="U44" s="176"/>
      <c r="V44" s="176"/>
      <c r="W44" s="176"/>
      <c r="X44" s="177"/>
      <c r="Y44" s="176"/>
      <c r="Z44" s="176"/>
      <c r="AA44" s="176"/>
      <c r="AB44" s="176"/>
      <c r="AC44" s="176"/>
      <c r="AD44" s="176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295"/>
      <c r="AU44" s="295"/>
      <c r="AV44" s="295"/>
      <c r="AW44" s="295"/>
      <c r="AX44" s="295"/>
      <c r="AY44" s="295"/>
      <c r="AZ44" s="295"/>
      <c r="BA44" s="295"/>
      <c r="BB44" s="295"/>
      <c r="BC44" s="295"/>
      <c r="BD44" s="295"/>
      <c r="BE44" s="295"/>
      <c r="BF44" s="295"/>
      <c r="BG44" s="86"/>
      <c r="BH44" s="173"/>
      <c r="BI44" s="173"/>
      <c r="BJ44" s="173"/>
      <c r="BK44" s="173"/>
      <c r="BL44" s="173"/>
      <c r="BM44" s="86"/>
      <c r="BN44" s="295"/>
      <c r="BO44" s="295"/>
      <c r="BP44" s="173"/>
      <c r="BQ44" s="173"/>
      <c r="BR44" s="173"/>
      <c r="BS44" s="86"/>
      <c r="BT44" s="173"/>
      <c r="BU44" s="173"/>
      <c r="BV44" s="173"/>
      <c r="BW44" s="173"/>
      <c r="BX44" s="173"/>
      <c r="BY44" s="86"/>
      <c r="BZ44" s="86"/>
      <c r="CA44" s="86"/>
    </row>
    <row r="45" spans="1:79" s="170" customFormat="1">
      <c r="A45" s="341"/>
      <c r="B45" s="117"/>
      <c r="C45" s="132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3"/>
      <c r="R45" s="176"/>
      <c r="S45" s="176"/>
      <c r="T45" s="176"/>
      <c r="U45" s="176"/>
      <c r="V45" s="176"/>
      <c r="W45" s="176"/>
      <c r="X45" s="177"/>
      <c r="Y45" s="176"/>
      <c r="Z45" s="176"/>
      <c r="AA45" s="176"/>
      <c r="AB45" s="176"/>
      <c r="AC45" s="176"/>
      <c r="AD45" s="176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295"/>
      <c r="AU45" s="295"/>
      <c r="AV45" s="295"/>
      <c r="AW45" s="295"/>
      <c r="AX45" s="295"/>
      <c r="AY45" s="295"/>
      <c r="AZ45" s="295"/>
      <c r="BA45" s="295"/>
      <c r="BB45" s="295"/>
      <c r="BC45" s="295"/>
      <c r="BD45" s="295"/>
      <c r="BE45" s="295"/>
      <c r="BF45" s="295"/>
      <c r="BG45" s="86"/>
      <c r="BH45" s="173"/>
      <c r="BI45" s="173"/>
      <c r="BJ45" s="173"/>
      <c r="BK45" s="173"/>
      <c r="BL45" s="173"/>
      <c r="BM45" s="86"/>
      <c r="BN45" s="295"/>
      <c r="BO45" s="295"/>
      <c r="BP45" s="173"/>
      <c r="BQ45" s="173"/>
      <c r="BR45" s="173"/>
      <c r="BS45" s="86"/>
      <c r="BT45" s="173"/>
      <c r="BU45" s="173"/>
      <c r="BV45" s="173"/>
      <c r="BW45" s="173"/>
      <c r="BX45" s="173"/>
      <c r="BY45" s="86"/>
      <c r="BZ45" s="86"/>
      <c r="CA45" s="86"/>
    </row>
    <row r="46" spans="1:79" s="170" customFormat="1">
      <c r="B46" s="117"/>
      <c r="C46" s="132"/>
      <c r="D46" s="174"/>
      <c r="E46" s="174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4"/>
      <c r="Q46" s="162"/>
      <c r="R46" s="174"/>
      <c r="S46" s="174"/>
      <c r="T46" s="174"/>
      <c r="U46" s="174"/>
      <c r="V46" s="174"/>
      <c r="W46" s="174"/>
      <c r="X46" s="175"/>
      <c r="Y46" s="174"/>
      <c r="Z46" s="174"/>
      <c r="AA46" s="174"/>
      <c r="AB46" s="174"/>
      <c r="AC46" s="174"/>
      <c r="AD46" s="174"/>
      <c r="AE46" s="162"/>
      <c r="AF46" s="162"/>
      <c r="AG46" s="162"/>
      <c r="AH46" s="162"/>
      <c r="AI46" s="162"/>
      <c r="AJ46" s="162"/>
      <c r="AK46" s="162"/>
      <c r="AL46" s="162"/>
      <c r="AM46" s="162"/>
      <c r="AN46" s="162"/>
      <c r="AO46" s="162"/>
      <c r="AP46" s="162"/>
      <c r="AQ46" s="162"/>
      <c r="AR46" s="162"/>
      <c r="AS46" s="162"/>
      <c r="AT46" s="307"/>
      <c r="AU46" s="307"/>
      <c r="AV46" s="307"/>
      <c r="AW46" s="307"/>
      <c r="AX46" s="307"/>
      <c r="AY46" s="307"/>
      <c r="AZ46" s="307"/>
      <c r="BA46" s="307"/>
      <c r="BB46" s="307"/>
      <c r="BC46" s="307"/>
      <c r="BD46" s="307"/>
      <c r="BE46" s="307"/>
      <c r="BF46" s="307"/>
      <c r="BG46" s="86"/>
      <c r="BH46" s="162"/>
      <c r="BI46" s="162"/>
      <c r="BJ46" s="162"/>
      <c r="BK46" s="162"/>
      <c r="BL46" s="162"/>
      <c r="BM46" s="86"/>
      <c r="BN46" s="162"/>
      <c r="BO46" s="162"/>
      <c r="BP46" s="162"/>
      <c r="BQ46" s="162"/>
      <c r="BR46" s="162"/>
      <c r="BS46" s="86"/>
      <c r="BT46" s="162"/>
      <c r="BU46" s="162"/>
      <c r="BV46" s="162"/>
      <c r="BW46" s="162"/>
      <c r="BX46" s="162"/>
      <c r="BY46" s="86"/>
      <c r="BZ46" s="86"/>
      <c r="CA46" s="86"/>
    </row>
    <row r="47" spans="1:79" s="170" customFormat="1">
      <c r="A47" s="341"/>
      <c r="B47" s="117"/>
      <c r="C47" s="132"/>
      <c r="D47" s="176"/>
      <c r="E47" s="176"/>
      <c r="F47" s="176"/>
      <c r="G47" s="176"/>
      <c r="H47" s="176"/>
      <c r="I47" s="176"/>
      <c r="J47" s="176"/>
      <c r="K47" s="176"/>
      <c r="L47" s="176"/>
      <c r="M47" s="176"/>
      <c r="N47" s="176"/>
      <c r="O47" s="176"/>
      <c r="P47" s="176"/>
      <c r="Q47" s="158"/>
      <c r="R47" s="176"/>
      <c r="S47" s="176"/>
      <c r="T47" s="176"/>
      <c r="U47" s="176"/>
      <c r="V47" s="176"/>
      <c r="W47" s="176"/>
      <c r="X47" s="176"/>
      <c r="Y47" s="176"/>
      <c r="Z47" s="176"/>
      <c r="AA47" s="176"/>
      <c r="AB47" s="176"/>
      <c r="AC47" s="176"/>
      <c r="AD47" s="176"/>
      <c r="AE47" s="158"/>
      <c r="AF47" s="173"/>
      <c r="AG47" s="173"/>
      <c r="AH47" s="173"/>
      <c r="AI47" s="173"/>
      <c r="AJ47" s="173"/>
      <c r="AK47" s="173"/>
      <c r="AL47" s="173"/>
      <c r="AM47" s="173"/>
      <c r="AN47" s="173"/>
      <c r="AO47" s="173"/>
      <c r="AP47" s="173"/>
      <c r="AQ47" s="173"/>
      <c r="AR47" s="173"/>
      <c r="AS47" s="158"/>
      <c r="AT47" s="295"/>
      <c r="AU47" s="295"/>
      <c r="AV47" s="295"/>
      <c r="AW47" s="295"/>
      <c r="AX47" s="295"/>
      <c r="AY47" s="295"/>
      <c r="AZ47" s="295"/>
      <c r="BA47" s="295"/>
      <c r="BB47" s="295"/>
      <c r="BC47" s="295"/>
      <c r="BD47" s="295"/>
      <c r="BE47" s="295"/>
      <c r="BF47" s="295"/>
      <c r="BG47" s="86"/>
      <c r="BH47" s="308"/>
      <c r="BI47" s="308"/>
      <c r="BJ47" s="308"/>
      <c r="BK47" s="308"/>
      <c r="BL47" s="308"/>
      <c r="BM47" s="86"/>
      <c r="BN47" s="309"/>
      <c r="BO47" s="309"/>
      <c r="BP47" s="308"/>
      <c r="BQ47" s="308"/>
      <c r="BR47" s="308"/>
      <c r="BS47" s="86"/>
      <c r="BT47" s="173"/>
      <c r="BU47" s="173"/>
      <c r="BV47" s="173"/>
      <c r="BW47" s="173"/>
      <c r="BX47" s="173"/>
      <c r="BY47" s="86"/>
      <c r="BZ47" s="86"/>
      <c r="CA47" s="86"/>
    </row>
    <row r="48" spans="1:79" s="170" customFormat="1">
      <c r="A48" s="341"/>
      <c r="B48" s="117"/>
      <c r="C48" s="132"/>
      <c r="D48" s="176"/>
      <c r="E48" s="176"/>
      <c r="F48" s="176"/>
      <c r="G48" s="176"/>
      <c r="H48" s="176"/>
      <c r="I48" s="176"/>
      <c r="J48" s="176"/>
      <c r="K48" s="176"/>
      <c r="L48" s="176"/>
      <c r="M48" s="176"/>
      <c r="N48" s="176"/>
      <c r="O48" s="176"/>
      <c r="P48" s="176"/>
      <c r="Q48" s="158"/>
      <c r="R48" s="176"/>
      <c r="S48" s="176"/>
      <c r="T48" s="176"/>
      <c r="U48" s="176"/>
      <c r="V48" s="176"/>
      <c r="W48" s="176"/>
      <c r="X48" s="176"/>
      <c r="Y48" s="176"/>
      <c r="Z48" s="176"/>
      <c r="AA48" s="176"/>
      <c r="AB48" s="176"/>
      <c r="AC48" s="176"/>
      <c r="AD48" s="176"/>
      <c r="AE48" s="158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58"/>
      <c r="AT48" s="295"/>
      <c r="AU48" s="295"/>
      <c r="AV48" s="295"/>
      <c r="AW48" s="295"/>
      <c r="AX48" s="295"/>
      <c r="AY48" s="295"/>
      <c r="AZ48" s="295"/>
      <c r="BA48" s="295"/>
      <c r="BB48" s="295"/>
      <c r="BC48" s="295"/>
      <c r="BD48" s="295"/>
      <c r="BE48" s="295"/>
      <c r="BF48" s="295"/>
      <c r="BG48" s="86"/>
      <c r="BH48" s="308"/>
      <c r="BI48" s="308"/>
      <c r="BJ48" s="308"/>
      <c r="BK48" s="308"/>
      <c r="BL48" s="308"/>
      <c r="BM48" s="86"/>
      <c r="BN48" s="309"/>
      <c r="BO48" s="309"/>
      <c r="BP48" s="308"/>
      <c r="BQ48" s="308"/>
      <c r="BR48" s="308"/>
      <c r="BS48" s="86"/>
      <c r="BT48" s="173"/>
      <c r="BU48" s="173"/>
      <c r="BV48" s="173"/>
      <c r="BW48" s="173"/>
      <c r="BX48" s="173"/>
      <c r="BY48" s="86"/>
      <c r="BZ48" s="86"/>
      <c r="CA48" s="86"/>
    </row>
    <row r="49" spans="1:79" s="170" customFormat="1" ht="15.6">
      <c r="B49" s="117"/>
      <c r="C49" s="100"/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20"/>
      <c r="R49" s="176"/>
      <c r="S49" s="176"/>
      <c r="T49" s="176"/>
      <c r="U49" s="176"/>
      <c r="V49" s="176"/>
      <c r="W49" s="176"/>
      <c r="X49" s="177"/>
      <c r="Y49" s="176"/>
      <c r="Z49" s="176"/>
      <c r="AA49" s="176"/>
      <c r="AB49" s="176"/>
      <c r="AC49" s="176"/>
      <c r="AD49" s="176"/>
      <c r="AE49" s="111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00"/>
      <c r="AT49" s="295"/>
      <c r="AU49" s="295"/>
      <c r="AV49" s="295"/>
      <c r="AW49" s="295"/>
      <c r="AX49" s="295"/>
      <c r="AY49" s="295"/>
      <c r="AZ49" s="295"/>
      <c r="BA49" s="295"/>
      <c r="BB49" s="295"/>
      <c r="BC49" s="295"/>
      <c r="BD49" s="295"/>
      <c r="BE49" s="295"/>
      <c r="BF49" s="295"/>
      <c r="BG49" s="86"/>
      <c r="BH49" s="308"/>
      <c r="BI49" s="308"/>
      <c r="BJ49" s="308"/>
      <c r="BK49" s="308"/>
      <c r="BL49" s="308"/>
      <c r="BM49" s="86"/>
      <c r="BN49" s="309"/>
      <c r="BO49" s="309"/>
      <c r="BP49" s="308"/>
      <c r="BQ49" s="308"/>
      <c r="BR49" s="308"/>
      <c r="BS49" s="86"/>
      <c r="BT49" s="173"/>
      <c r="BU49" s="173"/>
      <c r="BV49" s="173"/>
      <c r="BW49" s="173"/>
      <c r="BX49" s="173"/>
      <c r="BY49" s="86"/>
      <c r="BZ49" s="86"/>
      <c r="CA49" s="86"/>
    </row>
    <row r="50" spans="1:79" s="170" customFormat="1" ht="16.05" customHeight="1">
      <c r="A50" s="341"/>
      <c r="B50" s="117"/>
      <c r="C50" s="132"/>
      <c r="D50" s="176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58"/>
      <c r="R50" s="176"/>
      <c r="S50" s="176"/>
      <c r="T50" s="176"/>
      <c r="U50" s="176"/>
      <c r="V50" s="176"/>
      <c r="W50" s="176"/>
      <c r="X50" s="177"/>
      <c r="Y50" s="176"/>
      <c r="Z50" s="176"/>
      <c r="AA50" s="176"/>
      <c r="AB50" s="176"/>
      <c r="AC50" s="176"/>
      <c r="AD50" s="176"/>
      <c r="AE50" s="158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58"/>
      <c r="AT50" s="295"/>
      <c r="AU50" s="295"/>
      <c r="AV50" s="295"/>
      <c r="AW50" s="295"/>
      <c r="AX50" s="295"/>
      <c r="AY50" s="295"/>
      <c r="AZ50" s="295"/>
      <c r="BA50" s="295"/>
      <c r="BB50" s="295"/>
      <c r="BC50" s="295"/>
      <c r="BD50" s="295"/>
      <c r="BE50" s="295"/>
      <c r="BF50" s="295"/>
      <c r="BG50" s="86"/>
      <c r="BH50" s="308"/>
      <c r="BI50" s="308"/>
      <c r="BJ50" s="308"/>
      <c r="BK50" s="308"/>
      <c r="BL50" s="308"/>
      <c r="BM50" s="86"/>
      <c r="BN50" s="309"/>
      <c r="BO50" s="309"/>
      <c r="BP50" s="308"/>
      <c r="BQ50" s="308"/>
      <c r="BR50" s="308"/>
      <c r="BS50" s="86"/>
      <c r="BT50" s="173"/>
      <c r="BU50" s="173"/>
      <c r="BV50" s="173"/>
      <c r="BW50" s="173"/>
      <c r="BX50" s="173"/>
      <c r="BY50" s="86"/>
      <c r="BZ50" s="86"/>
      <c r="CA50" s="86"/>
    </row>
    <row r="51" spans="1:79" s="170" customFormat="1">
      <c r="A51" s="341"/>
      <c r="B51" s="117"/>
      <c r="C51" s="132"/>
      <c r="D51" s="176"/>
      <c r="E51" s="176"/>
      <c r="F51" s="176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58"/>
      <c r="R51" s="176"/>
      <c r="S51" s="176"/>
      <c r="T51" s="176"/>
      <c r="U51" s="176"/>
      <c r="V51" s="176"/>
      <c r="W51" s="176"/>
      <c r="X51" s="177"/>
      <c r="Y51" s="176"/>
      <c r="Z51" s="176"/>
      <c r="AA51" s="176"/>
      <c r="AB51" s="176"/>
      <c r="AC51" s="176"/>
      <c r="AD51" s="176"/>
      <c r="AE51" s="158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58"/>
      <c r="AT51" s="295"/>
      <c r="AU51" s="295"/>
      <c r="AV51" s="295"/>
      <c r="AW51" s="295"/>
      <c r="AX51" s="295"/>
      <c r="AY51" s="295"/>
      <c r="AZ51" s="295"/>
      <c r="BA51" s="295"/>
      <c r="BB51" s="295"/>
      <c r="BC51" s="295"/>
      <c r="BD51" s="295"/>
      <c r="BE51" s="295"/>
      <c r="BF51" s="295"/>
      <c r="BG51" s="86"/>
      <c r="BH51" s="308"/>
      <c r="BI51" s="308"/>
      <c r="BJ51" s="308"/>
      <c r="BK51" s="308"/>
      <c r="BL51" s="308"/>
      <c r="BM51" s="86"/>
      <c r="BN51" s="309"/>
      <c r="BO51" s="309"/>
      <c r="BP51" s="308"/>
      <c r="BQ51" s="308"/>
      <c r="BR51" s="308"/>
      <c r="BS51" s="86"/>
      <c r="BT51" s="173"/>
      <c r="BU51" s="173"/>
      <c r="BV51" s="173"/>
      <c r="BW51" s="173"/>
      <c r="BX51" s="173"/>
      <c r="BY51" s="86"/>
      <c r="BZ51" s="86"/>
      <c r="CA51" s="86"/>
    </row>
    <row r="52" spans="1:79" s="170" customFormat="1" ht="15.6">
      <c r="B52" s="117"/>
      <c r="C52" s="100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20"/>
      <c r="R52" s="178"/>
      <c r="S52" s="178"/>
      <c r="T52" s="178"/>
      <c r="U52" s="178"/>
      <c r="V52" s="178"/>
      <c r="W52" s="178"/>
      <c r="X52" s="178"/>
      <c r="Y52" s="178"/>
      <c r="Z52" s="178"/>
      <c r="AA52" s="178"/>
      <c r="AB52" s="178"/>
      <c r="AC52" s="178"/>
      <c r="AD52" s="178"/>
      <c r="AE52" s="111"/>
      <c r="AF52" s="308"/>
      <c r="AG52" s="308"/>
      <c r="AH52" s="308"/>
      <c r="AI52" s="308"/>
      <c r="AJ52" s="308"/>
      <c r="AK52" s="308"/>
      <c r="AL52" s="308"/>
      <c r="AM52" s="308"/>
      <c r="AN52" s="308"/>
      <c r="AO52" s="308"/>
      <c r="AP52" s="308"/>
      <c r="AQ52" s="308"/>
      <c r="AR52" s="308"/>
      <c r="AS52" s="100"/>
      <c r="AT52" s="308"/>
      <c r="AU52" s="308"/>
      <c r="AV52" s="308"/>
      <c r="AW52" s="308"/>
      <c r="AX52" s="308"/>
      <c r="AY52" s="308"/>
      <c r="AZ52" s="308"/>
      <c r="BA52" s="308"/>
      <c r="BB52" s="308"/>
      <c r="BC52" s="308"/>
      <c r="BD52" s="308"/>
      <c r="BE52" s="308"/>
      <c r="BF52" s="308"/>
      <c r="BG52" s="86"/>
      <c r="BH52" s="308"/>
      <c r="BI52" s="308"/>
      <c r="BJ52" s="308"/>
      <c r="BK52" s="308"/>
      <c r="BL52" s="308"/>
      <c r="BM52" s="86"/>
      <c r="BN52" s="308"/>
      <c r="BO52" s="308"/>
      <c r="BP52" s="308"/>
      <c r="BQ52" s="308"/>
      <c r="BR52" s="308"/>
      <c r="BS52" s="86"/>
      <c r="BT52" s="173"/>
      <c r="BU52" s="173"/>
      <c r="BV52" s="173"/>
      <c r="BW52" s="173"/>
      <c r="BX52" s="173"/>
      <c r="BY52" s="86"/>
      <c r="BZ52" s="86"/>
      <c r="CA52" s="86"/>
    </row>
    <row r="53" spans="1:79" s="170" customFormat="1">
      <c r="A53" s="341"/>
      <c r="B53" s="117"/>
      <c r="C53" s="132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58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58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58"/>
      <c r="AT53" s="301"/>
      <c r="AU53" s="301"/>
      <c r="AV53" s="301"/>
      <c r="AW53" s="301"/>
      <c r="AX53" s="301"/>
      <c r="AY53" s="301"/>
      <c r="AZ53" s="301"/>
      <c r="BA53" s="301"/>
      <c r="BB53" s="301"/>
      <c r="BC53" s="301"/>
      <c r="BD53" s="301"/>
      <c r="BE53" s="301"/>
      <c r="BF53" s="301"/>
      <c r="BG53" s="86"/>
      <c r="BH53" s="173"/>
      <c r="BI53" s="173"/>
      <c r="BJ53" s="173"/>
      <c r="BK53" s="173"/>
      <c r="BL53" s="173"/>
      <c r="BM53" s="86"/>
      <c r="BN53" s="173"/>
      <c r="BO53" s="173"/>
      <c r="BP53" s="173"/>
      <c r="BQ53" s="173"/>
      <c r="BR53" s="173"/>
      <c r="BS53" s="86"/>
      <c r="BT53" s="173"/>
      <c r="BU53" s="173"/>
      <c r="BV53" s="173"/>
      <c r="BW53" s="173"/>
      <c r="BX53" s="173"/>
      <c r="BY53" s="86"/>
      <c r="BZ53" s="86"/>
      <c r="CA53" s="86"/>
    </row>
    <row r="54" spans="1:79" s="170" customFormat="1">
      <c r="A54" s="341"/>
      <c r="B54" s="117"/>
      <c r="C54" s="132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58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58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58"/>
      <c r="AT54" s="301"/>
      <c r="AU54" s="301"/>
      <c r="AV54" s="301"/>
      <c r="AW54" s="301"/>
      <c r="AX54" s="301"/>
      <c r="AY54" s="301"/>
      <c r="AZ54" s="301"/>
      <c r="BA54" s="301"/>
      <c r="BB54" s="301"/>
      <c r="BC54" s="301"/>
      <c r="BD54" s="301"/>
      <c r="BE54" s="301"/>
      <c r="BF54" s="301"/>
      <c r="BG54" s="86"/>
      <c r="BH54" s="173"/>
      <c r="BI54" s="173"/>
      <c r="BJ54" s="173"/>
      <c r="BK54" s="173"/>
      <c r="BL54" s="173"/>
      <c r="BM54" s="86"/>
      <c r="BN54" s="173"/>
      <c r="BO54" s="173"/>
      <c r="BP54" s="173"/>
      <c r="BQ54" s="173"/>
      <c r="BR54" s="173"/>
      <c r="BS54" s="86"/>
      <c r="BT54" s="173"/>
      <c r="BU54" s="173"/>
      <c r="BV54" s="173"/>
      <c r="BW54" s="173"/>
      <c r="BX54" s="173"/>
      <c r="BY54" s="86"/>
      <c r="BZ54" s="86"/>
      <c r="CA54" s="86"/>
    </row>
    <row r="55" spans="1:79" s="170" customFormat="1">
      <c r="C55" s="86"/>
      <c r="Q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86"/>
      <c r="BG55" s="86"/>
      <c r="BH55" s="86"/>
      <c r="BI55" s="86"/>
      <c r="BJ55" s="86"/>
      <c r="BK55" s="86"/>
      <c r="BL55" s="86"/>
      <c r="BM55" s="86"/>
      <c r="BN55" s="86"/>
      <c r="BO55" s="86"/>
      <c r="BP55" s="86"/>
      <c r="BQ55" s="86"/>
      <c r="BR55" s="86"/>
      <c r="BS55" s="86"/>
      <c r="BT55" s="86"/>
      <c r="BU55" s="86"/>
      <c r="BV55" s="86"/>
      <c r="BW55" s="86"/>
      <c r="BX55" s="86"/>
      <c r="BY55" s="86"/>
      <c r="BZ55" s="86"/>
      <c r="CA55" s="86"/>
    </row>
  </sheetData>
  <mergeCells count="11">
    <mergeCell ref="A53:A54"/>
    <mergeCell ref="A37:A38"/>
    <mergeCell ref="A41:A42"/>
    <mergeCell ref="A44:A45"/>
    <mergeCell ref="A47:A48"/>
    <mergeCell ref="A50:A51"/>
    <mergeCell ref="A34:A35"/>
    <mergeCell ref="A4:A11"/>
    <mergeCell ref="A15:A21"/>
    <mergeCell ref="A23:B23"/>
    <mergeCell ref="A25:A31"/>
  </mergeCells>
  <pageMargins left="0.7" right="0.7" top="0.75" bottom="0.75" header="0.3" footer="0.3"/>
  <pageSetup paperSize="9" scale="24"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BF36"/>
  <sheetViews>
    <sheetView workbookViewId="0">
      <pane xSplit="3" ySplit="3" topLeftCell="D4" activePane="bottomRight" state="frozen"/>
      <selection activeCell="R6" sqref="R6"/>
      <selection pane="topRight" activeCell="R6" sqref="R6"/>
      <selection pane="bottomLeft" activeCell="R6" sqref="R6"/>
      <selection pane="bottomRight" activeCell="F12" sqref="F12"/>
    </sheetView>
  </sheetViews>
  <sheetFormatPr defaultColWidth="12.44140625" defaultRowHeight="15.6"/>
  <cols>
    <col min="1" max="1" width="3.6640625" style="180" customWidth="1"/>
    <col min="2" max="2" width="4.6640625" style="180" customWidth="1"/>
    <col min="3" max="3" width="30.109375" style="180" customWidth="1"/>
    <col min="4" max="4" width="16.33203125" style="180" bestFit="1" customWidth="1"/>
    <col min="5" max="6" width="15.109375" style="180" bestFit="1" customWidth="1"/>
    <col min="7" max="7" width="16.33203125" style="180" bestFit="1" customWidth="1"/>
    <col min="8" max="9" width="15.109375" style="180" bestFit="1" customWidth="1"/>
    <col min="10" max="10" width="16.33203125" style="180" bestFit="1" customWidth="1"/>
    <col min="11" max="12" width="15.109375" style="180" bestFit="1" customWidth="1"/>
    <col min="13" max="13" width="16.33203125" style="180" bestFit="1" customWidth="1"/>
    <col min="14" max="15" width="15.109375" style="180" bestFit="1" customWidth="1"/>
    <col min="16" max="16" width="16.33203125" style="179" bestFit="1" customWidth="1"/>
    <col min="17" max="17" width="13.44140625" style="180" bestFit="1" customWidth="1"/>
    <col min="18" max="20" width="15.44140625" style="180" bestFit="1" customWidth="1"/>
    <col min="21" max="22" width="17.44140625" style="180" customWidth="1"/>
    <col min="23" max="28" width="15.44140625" style="180" bestFit="1" customWidth="1"/>
    <col min="29" max="29" width="15.44140625" style="180" customWidth="1"/>
    <col min="30" max="30" width="17.77734375" style="180" customWidth="1"/>
    <col min="31" max="31" width="8" style="180" customWidth="1"/>
    <col min="32" max="44" width="17" style="180" customWidth="1"/>
    <col min="45" max="58" width="12" style="180" customWidth="1"/>
    <col min="59" max="16384" width="12.44140625" style="180"/>
  </cols>
  <sheetData>
    <row r="2" spans="1:58" s="179" customFormat="1">
      <c r="D2" s="179" t="s">
        <v>27</v>
      </c>
      <c r="R2" s="179" t="s">
        <v>28</v>
      </c>
      <c r="AF2" s="179" t="s">
        <v>56</v>
      </c>
      <c r="AT2" s="179" t="s">
        <v>57</v>
      </c>
    </row>
    <row r="3" spans="1:58">
      <c r="D3" s="181" t="s">
        <v>29</v>
      </c>
      <c r="E3" s="181" t="s">
        <v>30</v>
      </c>
      <c r="F3" s="181" t="s">
        <v>31</v>
      </c>
      <c r="G3" s="181" t="s">
        <v>32</v>
      </c>
      <c r="H3" s="181" t="s">
        <v>33</v>
      </c>
      <c r="I3" s="181" t="s">
        <v>34</v>
      </c>
      <c r="J3" s="181" t="s">
        <v>35</v>
      </c>
      <c r="K3" s="181" t="s">
        <v>36</v>
      </c>
      <c r="L3" s="181" t="s">
        <v>37</v>
      </c>
      <c r="M3" s="181" t="s">
        <v>38</v>
      </c>
      <c r="N3" s="181" t="s">
        <v>39</v>
      </c>
      <c r="O3" s="181" t="s">
        <v>40</v>
      </c>
      <c r="P3" s="181" t="s">
        <v>58</v>
      </c>
      <c r="R3" s="182" t="s">
        <v>29</v>
      </c>
      <c r="S3" s="182" t="s">
        <v>30</v>
      </c>
      <c r="T3" s="182" t="s">
        <v>31</v>
      </c>
      <c r="U3" s="182" t="s">
        <v>32</v>
      </c>
      <c r="V3" s="182" t="s">
        <v>33</v>
      </c>
      <c r="W3" s="182" t="s">
        <v>34</v>
      </c>
      <c r="X3" s="182" t="s">
        <v>35</v>
      </c>
      <c r="Y3" s="182" t="s">
        <v>36</v>
      </c>
      <c r="Z3" s="182" t="s">
        <v>37</v>
      </c>
      <c r="AA3" s="182" t="s">
        <v>38</v>
      </c>
      <c r="AB3" s="182" t="s">
        <v>39</v>
      </c>
      <c r="AC3" s="182" t="s">
        <v>40</v>
      </c>
      <c r="AD3" s="182" t="s">
        <v>59</v>
      </c>
      <c r="AF3" s="183" t="s">
        <v>29</v>
      </c>
      <c r="AG3" s="183" t="s">
        <v>30</v>
      </c>
      <c r="AH3" s="183" t="s">
        <v>31</v>
      </c>
      <c r="AI3" s="183" t="s">
        <v>32</v>
      </c>
      <c r="AJ3" s="183" t="s">
        <v>33</v>
      </c>
      <c r="AK3" s="183" t="s">
        <v>34</v>
      </c>
      <c r="AL3" s="183" t="s">
        <v>35</v>
      </c>
      <c r="AM3" s="183" t="s">
        <v>36</v>
      </c>
      <c r="AN3" s="183" t="s">
        <v>37</v>
      </c>
      <c r="AO3" s="183" t="s">
        <v>38</v>
      </c>
      <c r="AP3" s="183" t="s">
        <v>39</v>
      </c>
      <c r="AQ3" s="183" t="s">
        <v>40</v>
      </c>
      <c r="AR3" s="183" t="s">
        <v>59</v>
      </c>
      <c r="AT3" s="180" t="s">
        <v>29</v>
      </c>
      <c r="AU3" s="180" t="s">
        <v>30</v>
      </c>
      <c r="AV3" s="180" t="s">
        <v>31</v>
      </c>
      <c r="AW3" s="180" t="s">
        <v>32</v>
      </c>
      <c r="AX3" s="180" t="s">
        <v>33</v>
      </c>
      <c r="AY3" s="180" t="s">
        <v>34</v>
      </c>
      <c r="AZ3" s="180" t="s">
        <v>35</v>
      </c>
      <c r="BA3" s="180" t="s">
        <v>36</v>
      </c>
      <c r="BB3" s="180" t="s">
        <v>37</v>
      </c>
      <c r="BC3" s="180" t="s">
        <v>38</v>
      </c>
      <c r="BD3" s="180" t="s">
        <v>39</v>
      </c>
      <c r="BE3" s="180" t="s">
        <v>40</v>
      </c>
      <c r="BF3" s="180" t="s">
        <v>59</v>
      </c>
    </row>
    <row r="4" spans="1:58">
      <c r="A4" s="179" t="s">
        <v>60</v>
      </c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R4" s="184"/>
      <c r="S4" s="184"/>
      <c r="T4" s="184"/>
      <c r="U4" s="184"/>
      <c r="V4" s="184"/>
      <c r="W4" s="184"/>
      <c r="X4" s="184"/>
      <c r="Y4" s="184"/>
      <c r="Z4" s="184"/>
      <c r="AA4" s="184"/>
      <c r="AB4" s="184"/>
      <c r="AC4" s="184"/>
      <c r="AD4" s="184"/>
      <c r="AR4" s="184"/>
    </row>
    <row r="5" spans="1:58">
      <c r="B5" s="180" t="s">
        <v>61</v>
      </c>
    </row>
    <row r="6" spans="1:58">
      <c r="C6" s="180" t="s">
        <v>62</v>
      </c>
      <c r="D6" s="185">
        <f>'2018 VN YouTube View'!D7</f>
        <v>1318580234.5388904</v>
      </c>
      <c r="E6" s="185">
        <f>'2018 VN YouTube View'!E7</f>
        <v>1176844169.8375835</v>
      </c>
      <c r="F6" s="185">
        <f>'2018 VN YouTube View'!F7</f>
        <v>1452468103.7149639</v>
      </c>
      <c r="G6" s="185">
        <f>'2018 VN YouTube View'!G7</f>
        <v>1525093265.5738976</v>
      </c>
      <c r="H6" s="185">
        <f>'2018 VN YouTube View'!H7</f>
        <v>1652244969.4792681</v>
      </c>
      <c r="I6" s="185">
        <f>'2018 VN YouTube View'!I7</f>
        <v>1621500723.9121289</v>
      </c>
      <c r="J6" s="185">
        <f>'2018 VN YouTube View'!J7</f>
        <v>1750693523.6064167</v>
      </c>
      <c r="K6" s="185">
        <f>'2018 VN YouTube View'!K7</f>
        <v>1734351110.4995346</v>
      </c>
      <c r="L6" s="185">
        <f>'2018 VN YouTube View'!L7</f>
        <v>1829838531.9474716</v>
      </c>
      <c r="M6" s="185">
        <f>'2018 VN YouTube View'!M7</f>
        <v>1963394379.5085337</v>
      </c>
      <c r="N6" s="185">
        <f>'2018 VN YouTube View'!N7</f>
        <v>1873951814.7773657</v>
      </c>
      <c r="O6" s="185">
        <f>'2018 VN YouTube View'!O7</f>
        <v>1976039172.6039476</v>
      </c>
      <c r="P6" s="186">
        <f>SUM(D6:O6)</f>
        <v>19875000000</v>
      </c>
      <c r="R6" s="185">
        <f>'2018 VN YouTube View'!R7</f>
        <v>1147271340</v>
      </c>
      <c r="S6" s="185">
        <f>'2018 VN YouTube View'!S7</f>
        <v>1266919294</v>
      </c>
      <c r="T6" s="185">
        <f>'2018 VN YouTube View'!T7</f>
        <v>1702385218</v>
      </c>
      <c r="U6" s="185">
        <f>'2018 VN YouTube View'!U7</f>
        <v>62504407</v>
      </c>
      <c r="V6" s="185">
        <f>'2018 VN YouTube View'!V7</f>
        <v>0</v>
      </c>
      <c r="W6" s="185">
        <f>'2018 VN YouTube View'!W7</f>
        <v>0</v>
      </c>
      <c r="X6" s="185">
        <f>'2018 VN YouTube View'!X7</f>
        <v>0</v>
      </c>
      <c r="Y6" s="185">
        <f>'2018 VN YouTube View'!Y7</f>
        <v>0</v>
      </c>
      <c r="Z6" s="185">
        <f>'2018 VN YouTube View'!Z7</f>
        <v>0</v>
      </c>
      <c r="AA6" s="185">
        <f>'2018 VN YouTube View'!AA7</f>
        <v>0</v>
      </c>
      <c r="AB6" s="185">
        <f>'2018 VN YouTube View'!AB7</f>
        <v>0</v>
      </c>
      <c r="AC6" s="185">
        <f>'2018 VN YouTube View'!AC7</f>
        <v>0</v>
      </c>
      <c r="AD6" s="186">
        <f>SUM(R6:AC6)</f>
        <v>4179080259</v>
      </c>
      <c r="AF6" s="187">
        <f>R6-D6</f>
        <v>-171308894.53889036</v>
      </c>
      <c r="AG6" s="187">
        <f t="shared" ref="AG6:AQ7" si="0">S6-E6</f>
        <v>90075124.162416458</v>
      </c>
      <c r="AH6" s="187">
        <f t="shared" si="0"/>
        <v>249917114.28503609</v>
      </c>
      <c r="AI6" s="187">
        <f t="shared" si="0"/>
        <v>-1462588858.5738976</v>
      </c>
      <c r="AJ6" s="187">
        <f t="shared" si="0"/>
        <v>-1652244969.4792681</v>
      </c>
      <c r="AK6" s="187">
        <f t="shared" si="0"/>
        <v>-1621500723.9121289</v>
      </c>
      <c r="AL6" s="187">
        <f t="shared" si="0"/>
        <v>-1750693523.6064167</v>
      </c>
      <c r="AM6" s="187">
        <f t="shared" si="0"/>
        <v>-1734351110.4995346</v>
      </c>
      <c r="AN6" s="187">
        <f t="shared" si="0"/>
        <v>-1829838531.9474716</v>
      </c>
      <c r="AO6" s="187">
        <f t="shared" si="0"/>
        <v>-1963394379.5085337</v>
      </c>
      <c r="AP6" s="187">
        <f t="shared" si="0"/>
        <v>-1873951814.7773657</v>
      </c>
      <c r="AQ6" s="187">
        <f t="shared" si="0"/>
        <v>-1976039172.6039476</v>
      </c>
      <c r="AR6" s="186">
        <f>SUM(AF6:AQ6)</f>
        <v>-15695919741</v>
      </c>
      <c r="AT6" s="188">
        <f t="shared" ref="AT6:AT8" si="1">R6/D6</f>
        <v>0.87008079595641952</v>
      </c>
      <c r="AU6" s="188">
        <f t="shared" ref="AU6:BF8" si="2">S6/E6</f>
        <v>1.0765395508352205</v>
      </c>
      <c r="AV6" s="188">
        <f t="shared" si="2"/>
        <v>1.1720637538585703</v>
      </c>
      <c r="AW6" s="188">
        <f t="shared" si="2"/>
        <v>4.0983989904695692E-2</v>
      </c>
      <c r="AX6" s="188">
        <f t="shared" si="2"/>
        <v>0</v>
      </c>
      <c r="AY6" s="188">
        <f t="shared" si="2"/>
        <v>0</v>
      </c>
      <c r="AZ6" s="188">
        <f t="shared" si="2"/>
        <v>0</v>
      </c>
      <c r="BA6" s="188">
        <f t="shared" si="2"/>
        <v>0</v>
      </c>
      <c r="BB6" s="188">
        <f t="shared" si="2"/>
        <v>0</v>
      </c>
      <c r="BC6" s="188">
        <f t="shared" si="2"/>
        <v>0</v>
      </c>
      <c r="BD6" s="188">
        <f t="shared" si="2"/>
        <v>0</v>
      </c>
      <c r="BE6" s="188">
        <f t="shared" si="2"/>
        <v>0</v>
      </c>
      <c r="BF6" s="188">
        <f t="shared" si="2"/>
        <v>0.21026818913207548</v>
      </c>
    </row>
    <row r="7" spans="1:58">
      <c r="C7" s="180" t="s">
        <v>63</v>
      </c>
      <c r="D7" s="185">
        <f>'2018 VN YouTube View'!D11</f>
        <v>82929574.499301285</v>
      </c>
      <c r="E7" s="185">
        <f>'2018 VN YouTube View'!E11</f>
        <v>74015356.593558714</v>
      </c>
      <c r="F7" s="185">
        <f>'2018 VN YouTube View'!F11</f>
        <v>91350195.202198982</v>
      </c>
      <c r="G7" s="185">
        <f>'2018 VN YouTube View'!G11</f>
        <v>95917815.444899201</v>
      </c>
      <c r="H7" s="185">
        <f>'2018 VN YouTube View'!H11</f>
        <v>103914777.95467097</v>
      </c>
      <c r="I7" s="185">
        <f>'2018 VN YouTube View'!I11</f>
        <v>101981177.60453641</v>
      </c>
      <c r="J7" s="185">
        <f>'2018 VN YouTube View'!J11</f>
        <v>110106510.91864255</v>
      </c>
      <c r="K7" s="185">
        <f>'2018 VN YouTube View'!K11</f>
        <v>109078686.19493929</v>
      </c>
      <c r="L7" s="185">
        <f>'2018 VN YouTube View'!L11</f>
        <v>115084184.39921206</v>
      </c>
      <c r="M7" s="185">
        <f>'2018 VN YouTube View'!M11</f>
        <v>123483923.23953043</v>
      </c>
      <c r="N7" s="185">
        <f>'2018 VN YouTube View'!N11</f>
        <v>117858604.70297897</v>
      </c>
      <c r="O7" s="185">
        <f>'2018 VN YouTube View'!O11</f>
        <v>124279193.24553131</v>
      </c>
      <c r="P7" s="186">
        <f>SUM(D7:O7)</f>
        <v>1250000000</v>
      </c>
      <c r="R7" s="185">
        <f>'2018 VN YouTube View'!R11</f>
        <v>125989099</v>
      </c>
      <c r="S7" s="185">
        <f>'2018 VN YouTube View'!S11</f>
        <v>100703382</v>
      </c>
      <c r="T7" s="185">
        <f>'2018 VN YouTube View'!T11</f>
        <v>169816435</v>
      </c>
      <c r="U7" s="185">
        <f>'2018 VN YouTube View'!U11</f>
        <v>6678629</v>
      </c>
      <c r="V7" s="185">
        <f>'2018 VN YouTube View'!V11</f>
        <v>0</v>
      </c>
      <c r="W7" s="185">
        <f>'2018 VN YouTube View'!W11</f>
        <v>0</v>
      </c>
      <c r="X7" s="185">
        <f>'2018 VN YouTube View'!X11</f>
        <v>0</v>
      </c>
      <c r="Y7" s="185">
        <f>'2018 VN YouTube View'!Y11</f>
        <v>0</v>
      </c>
      <c r="Z7" s="185">
        <f>'2018 VN YouTube View'!Z11</f>
        <v>0</v>
      </c>
      <c r="AA7" s="185">
        <f>'2018 VN YouTube View'!AA11</f>
        <v>0</v>
      </c>
      <c r="AB7" s="185">
        <f>'2018 VN YouTube View'!AB11</f>
        <v>0</v>
      </c>
      <c r="AC7" s="185">
        <f>'2018 VN YouTube View'!AC11</f>
        <v>0</v>
      </c>
      <c r="AD7" s="186">
        <f>SUM(R7:AC7)</f>
        <v>403187545</v>
      </c>
      <c r="AF7" s="187">
        <f>R7-D7</f>
        <v>43059524.500698715</v>
      </c>
      <c r="AG7" s="187">
        <f t="shared" si="0"/>
        <v>26688025.406441286</v>
      </c>
      <c r="AH7" s="187">
        <f t="shared" si="0"/>
        <v>78466239.797801018</v>
      </c>
      <c r="AI7" s="187">
        <f t="shared" si="0"/>
        <v>-89239186.444899201</v>
      </c>
      <c r="AJ7" s="187">
        <f t="shared" si="0"/>
        <v>-103914777.95467097</v>
      </c>
      <c r="AK7" s="187">
        <f t="shared" si="0"/>
        <v>-101981177.60453641</v>
      </c>
      <c r="AL7" s="187">
        <f t="shared" si="0"/>
        <v>-110106510.91864255</v>
      </c>
      <c r="AM7" s="187">
        <f t="shared" si="0"/>
        <v>-109078686.19493929</v>
      </c>
      <c r="AN7" s="187">
        <f t="shared" si="0"/>
        <v>-115084184.39921206</v>
      </c>
      <c r="AO7" s="187">
        <f t="shared" si="0"/>
        <v>-123483923.23953043</v>
      </c>
      <c r="AP7" s="187">
        <f t="shared" si="0"/>
        <v>-117858604.70297897</v>
      </c>
      <c r="AQ7" s="187">
        <f t="shared" si="0"/>
        <v>-124279193.24553131</v>
      </c>
      <c r="AR7" s="186">
        <f>SUM(AF7:AQ7)</f>
        <v>-846812455.00000012</v>
      </c>
      <c r="AT7" s="188">
        <f t="shared" si="1"/>
        <v>1.5192300184907075</v>
      </c>
      <c r="AU7" s="188">
        <f t="shared" si="2"/>
        <v>1.3605741650748711</v>
      </c>
      <c r="AV7" s="188">
        <f t="shared" si="2"/>
        <v>1.8589608333525727</v>
      </c>
      <c r="AW7" s="188">
        <f t="shared" si="2"/>
        <v>6.9628660421656441E-2</v>
      </c>
      <c r="AX7" s="188">
        <f t="shared" si="2"/>
        <v>0</v>
      </c>
      <c r="AY7" s="188">
        <f t="shared" si="2"/>
        <v>0</v>
      </c>
      <c r="AZ7" s="188">
        <f t="shared" si="2"/>
        <v>0</v>
      </c>
      <c r="BA7" s="188">
        <f t="shared" si="2"/>
        <v>0</v>
      </c>
      <c r="BB7" s="188">
        <f t="shared" si="2"/>
        <v>0</v>
      </c>
      <c r="BC7" s="188">
        <f t="shared" si="2"/>
        <v>0</v>
      </c>
      <c r="BD7" s="188">
        <f t="shared" si="2"/>
        <v>0</v>
      </c>
      <c r="BE7" s="188">
        <f t="shared" si="2"/>
        <v>0</v>
      </c>
      <c r="BF7" s="188">
        <f t="shared" si="2"/>
        <v>0.32255003599999998</v>
      </c>
    </row>
    <row r="8" spans="1:58" s="179" customFormat="1">
      <c r="C8" s="179" t="s">
        <v>41</v>
      </c>
      <c r="D8" s="189">
        <f t="shared" ref="D8:P8" si="3">SUM(D6:D7)</f>
        <v>1401509809.0381916</v>
      </c>
      <c r="E8" s="189">
        <f t="shared" si="3"/>
        <v>1250859526.4311423</v>
      </c>
      <c r="F8" s="189">
        <f t="shared" si="3"/>
        <v>1543818298.9171629</v>
      </c>
      <c r="G8" s="189">
        <f t="shared" si="3"/>
        <v>1621011081.0187969</v>
      </c>
      <c r="H8" s="189">
        <f t="shared" si="3"/>
        <v>1756159747.433939</v>
      </c>
      <c r="I8" s="189">
        <f t="shared" si="3"/>
        <v>1723481901.5166655</v>
      </c>
      <c r="J8" s="189">
        <f t="shared" si="3"/>
        <v>1860800034.5250592</v>
      </c>
      <c r="K8" s="189">
        <f t="shared" si="3"/>
        <v>1843429796.694474</v>
      </c>
      <c r="L8" s="189">
        <f t="shared" si="3"/>
        <v>1944922716.3466837</v>
      </c>
      <c r="M8" s="189">
        <f t="shared" si="3"/>
        <v>2086878302.748064</v>
      </c>
      <c r="N8" s="189">
        <f t="shared" si="3"/>
        <v>1991810419.4803448</v>
      </c>
      <c r="O8" s="189">
        <f t="shared" si="3"/>
        <v>2100318365.849479</v>
      </c>
      <c r="P8" s="189">
        <f t="shared" si="3"/>
        <v>21125000000</v>
      </c>
      <c r="R8" s="189">
        <f t="shared" ref="R8:AD8" si="4">SUM(R6:R7)</f>
        <v>1273260439</v>
      </c>
      <c r="S8" s="189">
        <f t="shared" si="4"/>
        <v>1367622676</v>
      </c>
      <c r="T8" s="189">
        <f t="shared" si="4"/>
        <v>1872201653</v>
      </c>
      <c r="U8" s="189">
        <f t="shared" si="4"/>
        <v>69183036</v>
      </c>
      <c r="V8" s="189">
        <f t="shared" si="4"/>
        <v>0</v>
      </c>
      <c r="W8" s="189">
        <f t="shared" si="4"/>
        <v>0</v>
      </c>
      <c r="X8" s="189">
        <f t="shared" si="4"/>
        <v>0</v>
      </c>
      <c r="Y8" s="189">
        <f t="shared" si="4"/>
        <v>0</v>
      </c>
      <c r="Z8" s="189">
        <f t="shared" si="4"/>
        <v>0</v>
      </c>
      <c r="AA8" s="189">
        <f t="shared" si="4"/>
        <v>0</v>
      </c>
      <c r="AB8" s="189">
        <f t="shared" si="4"/>
        <v>0</v>
      </c>
      <c r="AC8" s="189">
        <f t="shared" si="4"/>
        <v>0</v>
      </c>
      <c r="AD8" s="189">
        <f t="shared" si="4"/>
        <v>4582267804</v>
      </c>
      <c r="AE8" s="190"/>
      <c r="AF8" s="189">
        <f t="shared" ref="AF8:AR8" si="5">SUM(AF6:AF7)</f>
        <v>-128249370.03819165</v>
      </c>
      <c r="AG8" s="189">
        <f t="shared" si="5"/>
        <v>116763149.56885774</v>
      </c>
      <c r="AH8" s="189">
        <f t="shared" si="5"/>
        <v>328383354.0828371</v>
      </c>
      <c r="AI8" s="189">
        <f t="shared" si="5"/>
        <v>-1551828045.0187969</v>
      </c>
      <c r="AJ8" s="189">
        <f t="shared" si="5"/>
        <v>-1756159747.433939</v>
      </c>
      <c r="AK8" s="189">
        <f t="shared" si="5"/>
        <v>-1723481901.5166655</v>
      </c>
      <c r="AL8" s="189">
        <f t="shared" si="5"/>
        <v>-1860800034.5250592</v>
      </c>
      <c r="AM8" s="189">
        <f t="shared" si="5"/>
        <v>-1843429796.694474</v>
      </c>
      <c r="AN8" s="189">
        <f t="shared" si="5"/>
        <v>-1944922716.3466837</v>
      </c>
      <c r="AO8" s="189">
        <f t="shared" si="5"/>
        <v>-2086878302.748064</v>
      </c>
      <c r="AP8" s="189">
        <f t="shared" si="5"/>
        <v>-1991810419.4803448</v>
      </c>
      <c r="AQ8" s="189">
        <f t="shared" si="5"/>
        <v>-2100318365.849479</v>
      </c>
      <c r="AR8" s="189">
        <f t="shared" si="5"/>
        <v>-16542732196</v>
      </c>
      <c r="AT8" s="188">
        <f t="shared" si="1"/>
        <v>0.9084919925560816</v>
      </c>
      <c r="AU8" s="188">
        <f t="shared" si="2"/>
        <v>1.0933463327428921</v>
      </c>
      <c r="AV8" s="188">
        <f t="shared" si="2"/>
        <v>1.2127085514617659</v>
      </c>
      <c r="AW8" s="188">
        <f t="shared" si="2"/>
        <v>4.2678940822859043E-2</v>
      </c>
      <c r="AX8" s="188">
        <f t="shared" si="2"/>
        <v>0</v>
      </c>
      <c r="AY8" s="188">
        <f t="shared" si="2"/>
        <v>0</v>
      </c>
      <c r="AZ8" s="188">
        <f t="shared" si="2"/>
        <v>0</v>
      </c>
      <c r="BA8" s="188">
        <f t="shared" si="2"/>
        <v>0</v>
      </c>
      <c r="BB8" s="188">
        <f t="shared" si="2"/>
        <v>0</v>
      </c>
      <c r="BC8" s="188">
        <f t="shared" si="2"/>
        <v>0</v>
      </c>
      <c r="BD8" s="188">
        <f t="shared" si="2"/>
        <v>0</v>
      </c>
      <c r="BE8" s="188">
        <f t="shared" si="2"/>
        <v>0</v>
      </c>
      <c r="BF8" s="188">
        <f t="shared" si="2"/>
        <v>0.21691208539644971</v>
      </c>
    </row>
    <row r="9" spans="1:58">
      <c r="AE9" s="191"/>
    </row>
    <row r="10" spans="1:58">
      <c r="A10" s="179" t="s">
        <v>64</v>
      </c>
    </row>
    <row r="11" spans="1:58">
      <c r="B11" s="180" t="s">
        <v>61</v>
      </c>
    </row>
    <row r="12" spans="1:58">
      <c r="C12" s="180" t="s">
        <v>62</v>
      </c>
      <c r="D12" s="187">
        <f>SUM(D6:F6)</f>
        <v>3947892508.0914378</v>
      </c>
      <c r="G12" s="187">
        <f>SUM(G6:I6)</f>
        <v>4798838958.9652939</v>
      </c>
      <c r="J12" s="187">
        <f>SUM(J6:L6)</f>
        <v>5314883166.0534229</v>
      </c>
      <c r="M12" s="187">
        <f>SUM(M6:O6)</f>
        <v>5813385366.8898468</v>
      </c>
      <c r="P12" s="186">
        <f t="shared" ref="P12:P13" si="6">SUM(D12:O12)</f>
        <v>19875000000</v>
      </c>
      <c r="R12" s="187">
        <f>SUM(R6:T6)</f>
        <v>4116575852</v>
      </c>
      <c r="U12" s="187">
        <f>SUM(U6:W6)</f>
        <v>62504407</v>
      </c>
      <c r="X12" s="187">
        <f>SUM(X6:Z6)</f>
        <v>0</v>
      </c>
      <c r="AA12" s="187">
        <f>SUM(AA6:AC6)</f>
        <v>0</v>
      </c>
      <c r="AB12" s="187"/>
      <c r="AD12" s="186">
        <f t="shared" ref="AD12:AD13" si="7">SUM(R12:AC12)</f>
        <v>4179080259</v>
      </c>
      <c r="AF12" s="187">
        <f t="shared" ref="AF12:AO13" si="8">R12-D12</f>
        <v>168683343.90856218</v>
      </c>
      <c r="AG12" s="187"/>
      <c r="AH12" s="187"/>
      <c r="AI12" s="187">
        <f t="shared" si="8"/>
        <v>-4736334551.9652939</v>
      </c>
      <c r="AJ12" s="187"/>
      <c r="AK12" s="187"/>
      <c r="AL12" s="187">
        <f t="shared" si="8"/>
        <v>-5314883166.0534229</v>
      </c>
      <c r="AM12" s="187"/>
      <c r="AN12" s="187"/>
      <c r="AO12" s="187">
        <f t="shared" si="8"/>
        <v>-5813385366.8898468</v>
      </c>
      <c r="AP12" s="187"/>
      <c r="AQ12" s="187"/>
      <c r="AR12" s="186">
        <f t="shared" ref="AR12" si="9">SUM(AF12:AQ12)</f>
        <v>-15695919741.000002</v>
      </c>
      <c r="AT12" s="188">
        <f t="shared" ref="AT12:AT14" si="10">R12/D12</f>
        <v>1.0427274409226786</v>
      </c>
      <c r="AU12" s="188"/>
      <c r="AV12" s="188"/>
      <c r="AW12" s="188">
        <f t="shared" ref="AW12:AW14" si="11">U12/G12</f>
        <v>1.3024901967845353E-2</v>
      </c>
      <c r="AX12" s="188"/>
      <c r="AY12" s="188"/>
      <c r="AZ12" s="188">
        <f t="shared" ref="AZ12:AZ14" si="12">X12/J12</f>
        <v>0</v>
      </c>
      <c r="BA12" s="188"/>
      <c r="BB12" s="188"/>
      <c r="BC12" s="188">
        <f t="shared" ref="BC12:BC14" si="13">AA12/M12</f>
        <v>0</v>
      </c>
      <c r="BD12" s="188"/>
      <c r="BE12" s="188"/>
      <c r="BF12" s="188">
        <f t="shared" ref="BF12:BF14" si="14">AD12/P12</f>
        <v>0.21026818913207548</v>
      </c>
    </row>
    <row r="13" spans="1:58">
      <c r="C13" s="180" t="s">
        <v>63</v>
      </c>
      <c r="D13" s="187">
        <f>SUM(D7:F7)</f>
        <v>248295126.29505897</v>
      </c>
      <c r="G13" s="187">
        <f>SUM(G7:I7)</f>
        <v>301813771.00410658</v>
      </c>
      <c r="J13" s="187">
        <f>SUM(J7:L7)</f>
        <v>334269381.5127939</v>
      </c>
      <c r="M13" s="187">
        <f>SUM(M7:O7)</f>
        <v>365621721.18804073</v>
      </c>
      <c r="P13" s="186">
        <f t="shared" si="6"/>
        <v>1250000000</v>
      </c>
      <c r="R13" s="187">
        <f>SUM(R7:T7)</f>
        <v>396508916</v>
      </c>
      <c r="U13" s="187">
        <f>SUM(U7:W7)</f>
        <v>6678629</v>
      </c>
      <c r="X13" s="187">
        <f>SUM(X7:Z7)</f>
        <v>0</v>
      </c>
      <c r="AA13" s="187">
        <f>SUM(AA7:AC7)</f>
        <v>0</v>
      </c>
      <c r="AB13" s="187"/>
      <c r="AD13" s="186">
        <f t="shared" si="7"/>
        <v>403187545</v>
      </c>
      <c r="AF13" s="187">
        <f>R13-D13</f>
        <v>148213789.70494103</v>
      </c>
      <c r="AG13" s="187"/>
      <c r="AH13" s="187"/>
      <c r="AI13" s="187">
        <f t="shared" si="8"/>
        <v>-295135142.00410658</v>
      </c>
      <c r="AJ13" s="187"/>
      <c r="AK13" s="187"/>
      <c r="AL13" s="187">
        <f t="shared" si="8"/>
        <v>-334269381.5127939</v>
      </c>
      <c r="AM13" s="187"/>
      <c r="AN13" s="187"/>
      <c r="AO13" s="187">
        <f t="shared" si="8"/>
        <v>-365621721.18804073</v>
      </c>
      <c r="AP13" s="187"/>
      <c r="AQ13" s="187"/>
      <c r="AR13" s="186">
        <f>SUM(AF13:AQ13)</f>
        <v>-846812455.00000024</v>
      </c>
      <c r="AT13" s="188">
        <f t="shared" si="10"/>
        <v>1.5969258918469977</v>
      </c>
      <c r="AU13" s="188"/>
      <c r="AV13" s="188"/>
      <c r="AW13" s="188">
        <f t="shared" si="11"/>
        <v>2.2128311036904703E-2</v>
      </c>
      <c r="AX13" s="188"/>
      <c r="AY13" s="188"/>
      <c r="AZ13" s="188">
        <f t="shared" si="12"/>
        <v>0</v>
      </c>
      <c r="BA13" s="188"/>
      <c r="BB13" s="188"/>
      <c r="BC13" s="188">
        <f t="shared" si="13"/>
        <v>0</v>
      </c>
      <c r="BD13" s="188"/>
      <c r="BE13" s="188"/>
      <c r="BF13" s="188">
        <f t="shared" si="14"/>
        <v>0.32255003599999998</v>
      </c>
    </row>
    <row r="14" spans="1:58">
      <c r="C14" s="179" t="s">
        <v>41</v>
      </c>
      <c r="D14" s="186">
        <f>SUM(D12:D13)</f>
        <v>4196187634.3864965</v>
      </c>
      <c r="G14" s="186">
        <f>SUM(G12:G13)</f>
        <v>5100652729.9694004</v>
      </c>
      <c r="J14" s="186">
        <f>SUM(J12:J13)</f>
        <v>5649152547.5662165</v>
      </c>
      <c r="M14" s="186">
        <f>SUM(M12:M13)</f>
        <v>6179007088.0778875</v>
      </c>
      <c r="P14" s="186">
        <f>SUM(P12:P13)</f>
        <v>21125000000</v>
      </c>
      <c r="R14" s="186">
        <f>SUM(R12:R13)</f>
        <v>4513084768</v>
      </c>
      <c r="U14" s="186">
        <f>SUM(U12:U13)</f>
        <v>69183036</v>
      </c>
      <c r="X14" s="186">
        <f>SUM(X12:X13)</f>
        <v>0</v>
      </c>
      <c r="AA14" s="186">
        <f>SUM(AA12:AA13)</f>
        <v>0</v>
      </c>
      <c r="AB14" s="186"/>
      <c r="AD14" s="186">
        <f>SUM(AD12:AD13)</f>
        <v>4582267804</v>
      </c>
      <c r="AF14" s="186">
        <f>SUM(AF12:AF13)</f>
        <v>316897133.61350322</v>
      </c>
      <c r="AI14" s="186">
        <f>SUM(AI12:AI13)</f>
        <v>-5031469693.9694004</v>
      </c>
      <c r="AL14" s="186">
        <f>SUM(AL12:AL13)</f>
        <v>-5649152547.5662165</v>
      </c>
      <c r="AO14" s="186">
        <f>SUM(AO12:AO13)</f>
        <v>-6179007088.0778875</v>
      </c>
      <c r="AR14" s="186">
        <f>SUM(AR12:AR13)</f>
        <v>-16542732196.000002</v>
      </c>
      <c r="AT14" s="188">
        <f t="shared" si="10"/>
        <v>1.0755202486696798</v>
      </c>
      <c r="AU14" s="188"/>
      <c r="AV14" s="188"/>
      <c r="AW14" s="188">
        <f t="shared" si="11"/>
        <v>1.3563565226369576E-2</v>
      </c>
      <c r="AX14" s="188"/>
      <c r="AY14" s="188"/>
      <c r="AZ14" s="188">
        <f t="shared" si="12"/>
        <v>0</v>
      </c>
      <c r="BA14" s="188"/>
      <c r="BB14" s="188"/>
      <c r="BC14" s="188">
        <f t="shared" si="13"/>
        <v>0</v>
      </c>
      <c r="BD14" s="188"/>
      <c r="BE14" s="188"/>
      <c r="BF14" s="188">
        <f t="shared" si="14"/>
        <v>0.21691208539644971</v>
      </c>
    </row>
    <row r="15" spans="1:58">
      <c r="AD15" s="179"/>
      <c r="AR15" s="179"/>
    </row>
    <row r="16" spans="1:58">
      <c r="A16" s="179" t="s">
        <v>65</v>
      </c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R16" s="184"/>
      <c r="S16" s="184"/>
      <c r="T16" s="184"/>
      <c r="U16" s="184"/>
      <c r="V16" s="184"/>
      <c r="W16" s="184"/>
      <c r="X16" s="184"/>
      <c r="Y16" s="184"/>
      <c r="Z16" s="184"/>
      <c r="AA16" s="184"/>
      <c r="AB16" s="184"/>
      <c r="AC16" s="184"/>
      <c r="AD16" s="184"/>
      <c r="AR16" s="184"/>
    </row>
    <row r="17" spans="1:58">
      <c r="B17" s="180" t="s">
        <v>61</v>
      </c>
    </row>
    <row r="18" spans="1:58">
      <c r="C18" s="180" t="s">
        <v>62</v>
      </c>
      <c r="D18" s="192">
        <f>'2018 VN YouTube View'!D17</f>
        <v>354216.84825282404</v>
      </c>
      <c r="E18" s="192">
        <f>'2018 VN YouTube View'!E17</f>
        <v>316141.5754653383</v>
      </c>
      <c r="F18" s="192">
        <f>'2018 VN YouTube View'!F17</f>
        <v>390183.82075595728</v>
      </c>
      <c r="G18" s="192">
        <f>'2018 VN YouTube View'!G17</f>
        <v>409693.48369771882</v>
      </c>
      <c r="H18" s="192">
        <f>'2018 VN YouTube View'!H17</f>
        <v>443850.8862035186</v>
      </c>
      <c r="I18" s="192">
        <f>'2018 VN YouTube View'!I17</f>
        <v>435591.90470095479</v>
      </c>
      <c r="J18" s="192">
        <f>'2018 VN YouTube View'!J17</f>
        <v>470297.61704668257</v>
      </c>
      <c r="K18" s="192">
        <f>'2018 VN YouTube View'!K17</f>
        <v>465907.47231985087</v>
      </c>
      <c r="L18" s="192">
        <f>'2018 VN YouTube View'!L17</f>
        <v>491558.73918030498</v>
      </c>
      <c r="M18" s="192">
        <f>'2018 VN YouTube View'!M17</f>
        <v>527436.51904506818</v>
      </c>
      <c r="N18" s="192">
        <f>'2018 VN YouTube View'!N17</f>
        <v>503409.11248394771</v>
      </c>
      <c r="O18" s="192">
        <f>'2018 VN YouTube View'!O17</f>
        <v>530833.35348846705</v>
      </c>
      <c r="P18" s="193">
        <f>SUM(D18:O18)</f>
        <v>5339121.332640633</v>
      </c>
      <c r="R18" s="192">
        <f>'2018 VN YouTube View'!R17</f>
        <v>274892.22499999998</v>
      </c>
      <c r="S18" s="192">
        <f>'2018 VN YouTube View'!S17</f>
        <v>267740.78999999998</v>
      </c>
      <c r="T18" s="192">
        <f>'2018 VN YouTube View'!T17</f>
        <v>516133.7</v>
      </c>
      <c r="U18" s="192">
        <f>'2018 VN YouTube View'!U17</f>
        <v>14116.45</v>
      </c>
      <c r="V18" s="192">
        <f>'2018 VN YouTube View'!V17</f>
        <v>0</v>
      </c>
      <c r="W18" s="192">
        <f>'2018 VN YouTube View'!W17</f>
        <v>0</v>
      </c>
      <c r="X18" s="192">
        <f>'2018 VN YouTube View'!X17</f>
        <v>0</v>
      </c>
      <c r="Y18" s="192">
        <f>'2018 VN YouTube View'!Y17</f>
        <v>0</v>
      </c>
      <c r="Z18" s="192">
        <f>'2018 VN YouTube View'!Z17</f>
        <v>0</v>
      </c>
      <c r="AA18" s="192">
        <f>'2018 VN YouTube View'!AA17</f>
        <v>0</v>
      </c>
      <c r="AB18" s="192">
        <f>'2018 VN YouTube View'!AB17</f>
        <v>0</v>
      </c>
      <c r="AC18" s="192">
        <f>'2018 VN YouTube View'!AC17</f>
        <v>0</v>
      </c>
      <c r="AD18" s="186">
        <f>SUM(R18:AC18)</f>
        <v>1072883.1649999998</v>
      </c>
      <c r="AF18" s="187">
        <f>R18-D18</f>
        <v>-79324.623252824065</v>
      </c>
      <c r="AG18" s="187">
        <f t="shared" ref="AG18:AQ19" si="15">S18-E18</f>
        <v>-48400.785465338326</v>
      </c>
      <c r="AH18" s="187">
        <f t="shared" si="15"/>
        <v>125949.87924404274</v>
      </c>
      <c r="AI18" s="187">
        <f t="shared" si="15"/>
        <v>-395577.03369771881</v>
      </c>
      <c r="AJ18" s="187">
        <f t="shared" si="15"/>
        <v>-443850.8862035186</v>
      </c>
      <c r="AK18" s="187">
        <f t="shared" si="15"/>
        <v>-435591.90470095479</v>
      </c>
      <c r="AL18" s="187">
        <f t="shared" si="15"/>
        <v>-470297.61704668257</v>
      </c>
      <c r="AM18" s="187">
        <f t="shared" si="15"/>
        <v>-465907.47231985087</v>
      </c>
      <c r="AN18" s="187">
        <f t="shared" si="15"/>
        <v>-491558.73918030498</v>
      </c>
      <c r="AO18" s="187">
        <f t="shared" si="15"/>
        <v>-527436.51904506818</v>
      </c>
      <c r="AP18" s="187">
        <f t="shared" si="15"/>
        <v>-503409.11248394771</v>
      </c>
      <c r="AQ18" s="187">
        <f t="shared" si="15"/>
        <v>-530833.35348846705</v>
      </c>
      <c r="AR18" s="186">
        <f>SUM(AF18:AQ18)</f>
        <v>-4266238.1676406329</v>
      </c>
      <c r="AT18" s="188">
        <f t="shared" ref="AT18:AT20" si="16">R18/D18</f>
        <v>0.77605632356537224</v>
      </c>
      <c r="AU18" s="188">
        <f t="shared" ref="AU18:BF20" si="17">S18/E18</f>
        <v>0.84690154911104065</v>
      </c>
      <c r="AV18" s="188">
        <f t="shared" si="17"/>
        <v>1.3227962630537129</v>
      </c>
      <c r="AW18" s="188">
        <f t="shared" si="17"/>
        <v>3.4456125278320121E-2</v>
      </c>
      <c r="AX18" s="188">
        <f t="shared" si="17"/>
        <v>0</v>
      </c>
      <c r="AY18" s="188">
        <f t="shared" si="17"/>
        <v>0</v>
      </c>
      <c r="AZ18" s="188">
        <f t="shared" si="17"/>
        <v>0</v>
      </c>
      <c r="BA18" s="188">
        <f t="shared" si="17"/>
        <v>0</v>
      </c>
      <c r="BB18" s="188">
        <f t="shared" si="17"/>
        <v>0</v>
      </c>
      <c r="BC18" s="188">
        <f t="shared" si="17"/>
        <v>0</v>
      </c>
      <c r="BD18" s="188">
        <f t="shared" si="17"/>
        <v>0</v>
      </c>
      <c r="BE18" s="188">
        <f t="shared" si="17"/>
        <v>0</v>
      </c>
      <c r="BF18" s="188">
        <f t="shared" si="17"/>
        <v>0.20094751517275805</v>
      </c>
    </row>
    <row r="19" spans="1:58">
      <c r="C19" s="180" t="s">
        <v>66</v>
      </c>
      <c r="D19" s="192">
        <f>'2018 VN YouTube View'!D21</f>
        <v>13882.504585231964</v>
      </c>
      <c r="E19" s="192">
        <f>'2018 VN YouTube View'!E21</f>
        <v>12390.254423605116</v>
      </c>
      <c r="F19" s="192">
        <f>'2018 VN YouTube View'!F21</f>
        <v>15292.126016720935</v>
      </c>
      <c r="G19" s="192">
        <f>'2018 VN YouTube View'!G21</f>
        <v>16056.750812467582</v>
      </c>
      <c r="H19" s="192">
        <f>'2018 VN YouTube View'!H21</f>
        <v>17395.451383164098</v>
      </c>
      <c r="I19" s="192">
        <f>'2018 VN YouTube View'!I21</f>
        <v>17071.764497166932</v>
      </c>
      <c r="J19" s="192">
        <f>'2018 VN YouTube View'!J21</f>
        <v>18431.954485728456</v>
      </c>
      <c r="K19" s="192">
        <f>'2018 VN YouTube View'!K21</f>
        <v>18259.895464254208</v>
      </c>
      <c r="L19" s="192">
        <f>'2018 VN YouTube View'!L21</f>
        <v>19265.222657366983</v>
      </c>
      <c r="M19" s="192">
        <f>'2018 VN YouTube View'!M21</f>
        <v>20671.348441437578</v>
      </c>
      <c r="N19" s="192">
        <f>'2018 VN YouTube View'!N21</f>
        <v>19729.663754779453</v>
      </c>
      <c r="O19" s="192">
        <f>'2018 VN YouTube View'!O21</f>
        <v>20804.477540091008</v>
      </c>
      <c r="P19" s="193">
        <f>SUM(D19:O19)</f>
        <v>209251.41406201434</v>
      </c>
      <c r="R19" s="192">
        <f>'2018 VN YouTube View'!R21</f>
        <v>17239.805999999997</v>
      </c>
      <c r="S19" s="192">
        <f>'2018 VN YouTube View'!S21</f>
        <v>16223.650000000001</v>
      </c>
      <c r="T19" s="192">
        <f>'2018 VN YouTube View'!T21</f>
        <v>38199.729999999996</v>
      </c>
      <c r="U19" s="192">
        <f>'2018 VN YouTube View'!U21</f>
        <v>1356.14</v>
      </c>
      <c r="V19" s="192">
        <f>'2018 VN YouTube View'!V21</f>
        <v>0</v>
      </c>
      <c r="W19" s="192">
        <f>'2018 VN YouTube View'!W21</f>
        <v>0</v>
      </c>
      <c r="X19" s="192">
        <f>'2018 VN YouTube View'!X21</f>
        <v>0</v>
      </c>
      <c r="Y19" s="192">
        <f>'2018 VN YouTube View'!Y21</f>
        <v>0</v>
      </c>
      <c r="Z19" s="192">
        <f>'2018 VN YouTube View'!Z21</f>
        <v>0</v>
      </c>
      <c r="AA19" s="192">
        <f>'2018 VN YouTube View'!AA21</f>
        <v>0</v>
      </c>
      <c r="AB19" s="192">
        <f>'2018 VN YouTube View'!AB21</f>
        <v>0</v>
      </c>
      <c r="AC19" s="192">
        <f>'2018 VN YouTube View'!AC21</f>
        <v>0</v>
      </c>
      <c r="AD19" s="186">
        <f>SUM(R19:AC19)</f>
        <v>73019.325999999986</v>
      </c>
      <c r="AF19" s="187">
        <f>R19-D19</f>
        <v>3357.3014147680333</v>
      </c>
      <c r="AG19" s="187">
        <f t="shared" si="15"/>
        <v>3833.3955763948852</v>
      </c>
      <c r="AH19" s="187">
        <f t="shared" si="15"/>
        <v>22907.603983279063</v>
      </c>
      <c r="AI19" s="187">
        <f t="shared" si="15"/>
        <v>-14700.610812467583</v>
      </c>
      <c r="AJ19" s="187">
        <f t="shared" si="15"/>
        <v>-17395.451383164098</v>
      </c>
      <c r="AK19" s="187">
        <f t="shared" si="15"/>
        <v>-17071.764497166932</v>
      </c>
      <c r="AL19" s="187">
        <f t="shared" si="15"/>
        <v>-18431.954485728456</v>
      </c>
      <c r="AM19" s="187">
        <f t="shared" si="15"/>
        <v>-18259.895464254208</v>
      </c>
      <c r="AN19" s="187">
        <f t="shared" si="15"/>
        <v>-19265.222657366983</v>
      </c>
      <c r="AO19" s="187">
        <f t="shared" si="15"/>
        <v>-20671.348441437578</v>
      </c>
      <c r="AP19" s="187">
        <f t="shared" si="15"/>
        <v>-19729.663754779453</v>
      </c>
      <c r="AQ19" s="187">
        <f t="shared" si="15"/>
        <v>-20804.477540091008</v>
      </c>
      <c r="AR19" s="186">
        <f>SUM(AF19:AQ19)</f>
        <v>-136232.08806201431</v>
      </c>
      <c r="AT19" s="188">
        <f t="shared" si="16"/>
        <v>1.241836866982885</v>
      </c>
      <c r="AU19" s="188">
        <f t="shared" si="17"/>
        <v>1.3093879629373668</v>
      </c>
      <c r="AV19" s="188">
        <f t="shared" si="17"/>
        <v>2.497999948354539</v>
      </c>
      <c r="AW19" s="188">
        <f t="shared" si="17"/>
        <v>8.4459179558731043E-2</v>
      </c>
      <c r="AX19" s="188">
        <f t="shared" si="17"/>
        <v>0</v>
      </c>
      <c r="AY19" s="188">
        <f t="shared" si="17"/>
        <v>0</v>
      </c>
      <c r="AZ19" s="188">
        <f t="shared" si="17"/>
        <v>0</v>
      </c>
      <c r="BA19" s="188">
        <f t="shared" si="17"/>
        <v>0</v>
      </c>
      <c r="BB19" s="188">
        <f t="shared" si="17"/>
        <v>0</v>
      </c>
      <c r="BC19" s="188">
        <f t="shared" si="17"/>
        <v>0</v>
      </c>
      <c r="BD19" s="188">
        <f t="shared" si="17"/>
        <v>0</v>
      </c>
      <c r="BE19" s="188">
        <f t="shared" si="17"/>
        <v>0</v>
      </c>
      <c r="BF19" s="188">
        <f t="shared" si="17"/>
        <v>0.34895499429389648</v>
      </c>
    </row>
    <row r="20" spans="1:58">
      <c r="C20" s="179" t="s">
        <v>41</v>
      </c>
      <c r="D20" s="194">
        <f t="shared" ref="D20:P20" si="18">SUM(D18:D19)</f>
        <v>368099.35283805599</v>
      </c>
      <c r="E20" s="194">
        <f t="shared" si="18"/>
        <v>328531.82988894341</v>
      </c>
      <c r="F20" s="194">
        <f t="shared" si="18"/>
        <v>405475.94677267823</v>
      </c>
      <c r="G20" s="194">
        <f t="shared" si="18"/>
        <v>425750.23451018642</v>
      </c>
      <c r="H20" s="194">
        <f t="shared" si="18"/>
        <v>461246.3375866827</v>
      </c>
      <c r="I20" s="194">
        <f t="shared" si="18"/>
        <v>452663.6691981217</v>
      </c>
      <c r="J20" s="194">
        <f t="shared" si="18"/>
        <v>488729.57153241104</v>
      </c>
      <c r="K20" s="194">
        <f t="shared" si="18"/>
        <v>484167.36778410507</v>
      </c>
      <c r="L20" s="194">
        <f t="shared" si="18"/>
        <v>510823.96183767199</v>
      </c>
      <c r="M20" s="194">
        <f t="shared" si="18"/>
        <v>548107.86748650577</v>
      </c>
      <c r="N20" s="194">
        <f t="shared" si="18"/>
        <v>523138.77623872715</v>
      </c>
      <c r="O20" s="194">
        <f t="shared" si="18"/>
        <v>551637.83102855808</v>
      </c>
      <c r="P20" s="194">
        <f t="shared" si="18"/>
        <v>5548372.7467026478</v>
      </c>
      <c r="R20" s="194">
        <f t="shared" ref="R20:AD20" si="19">SUM(R18:R19)</f>
        <v>292132.03099999996</v>
      </c>
      <c r="S20" s="194">
        <f t="shared" si="19"/>
        <v>283964.44</v>
      </c>
      <c r="T20" s="194">
        <f t="shared" si="19"/>
        <v>554333.43000000005</v>
      </c>
      <c r="U20" s="194">
        <f t="shared" si="19"/>
        <v>15472.59</v>
      </c>
      <c r="V20" s="194">
        <f t="shared" si="19"/>
        <v>0</v>
      </c>
      <c r="W20" s="194">
        <f t="shared" si="19"/>
        <v>0</v>
      </c>
      <c r="X20" s="194">
        <f t="shared" si="19"/>
        <v>0</v>
      </c>
      <c r="Y20" s="194">
        <f t="shared" si="19"/>
        <v>0</v>
      </c>
      <c r="Z20" s="194">
        <f t="shared" si="19"/>
        <v>0</v>
      </c>
      <c r="AA20" s="194">
        <f t="shared" si="19"/>
        <v>0</v>
      </c>
      <c r="AB20" s="194">
        <f t="shared" si="19"/>
        <v>0</v>
      </c>
      <c r="AC20" s="194">
        <f t="shared" si="19"/>
        <v>0</v>
      </c>
      <c r="AD20" s="194">
        <f t="shared" si="19"/>
        <v>1145902.4909999997</v>
      </c>
      <c r="AF20" s="194">
        <f t="shared" ref="AF20:AR20" si="20">SUM(AF18:AF19)</f>
        <v>-75967.321838056028</v>
      </c>
      <c r="AG20" s="194">
        <f t="shared" si="20"/>
        <v>-44567.389888943442</v>
      </c>
      <c r="AH20" s="194">
        <f t="shared" si="20"/>
        <v>148857.48322732179</v>
      </c>
      <c r="AI20" s="194">
        <f t="shared" si="20"/>
        <v>-410277.64451018639</v>
      </c>
      <c r="AJ20" s="194">
        <f t="shared" si="20"/>
        <v>-461246.3375866827</v>
      </c>
      <c r="AK20" s="194">
        <f t="shared" si="20"/>
        <v>-452663.6691981217</v>
      </c>
      <c r="AL20" s="194">
        <f t="shared" si="20"/>
        <v>-488729.57153241104</v>
      </c>
      <c r="AM20" s="194">
        <f t="shared" si="20"/>
        <v>-484167.36778410507</v>
      </c>
      <c r="AN20" s="194">
        <f t="shared" si="20"/>
        <v>-510823.96183767199</v>
      </c>
      <c r="AO20" s="194">
        <f t="shared" si="20"/>
        <v>-548107.86748650577</v>
      </c>
      <c r="AP20" s="194">
        <f t="shared" si="20"/>
        <v>-523138.77623872715</v>
      </c>
      <c r="AQ20" s="194">
        <f t="shared" si="20"/>
        <v>-551637.83102855808</v>
      </c>
      <c r="AR20" s="194">
        <f t="shared" si="20"/>
        <v>-4402470.2557026474</v>
      </c>
      <c r="AT20" s="188">
        <f t="shared" si="16"/>
        <v>0.79362277805612558</v>
      </c>
      <c r="AU20" s="188">
        <f t="shared" si="17"/>
        <v>0.86434376874834651</v>
      </c>
      <c r="AV20" s="188">
        <f t="shared" si="17"/>
        <v>1.3671179126952646</v>
      </c>
      <c r="AW20" s="188">
        <f t="shared" si="17"/>
        <v>3.6341941227115884E-2</v>
      </c>
      <c r="AX20" s="188">
        <f t="shared" si="17"/>
        <v>0</v>
      </c>
      <c r="AY20" s="188">
        <f t="shared" si="17"/>
        <v>0</v>
      </c>
      <c r="AZ20" s="188">
        <f t="shared" si="17"/>
        <v>0</v>
      </c>
      <c r="BA20" s="188">
        <f t="shared" si="17"/>
        <v>0</v>
      </c>
      <c r="BB20" s="188">
        <f t="shared" si="17"/>
        <v>0</v>
      </c>
      <c r="BC20" s="188">
        <f t="shared" si="17"/>
        <v>0</v>
      </c>
      <c r="BD20" s="188">
        <f t="shared" si="17"/>
        <v>0</v>
      </c>
      <c r="BE20" s="188">
        <f t="shared" si="17"/>
        <v>0</v>
      </c>
      <c r="BF20" s="188">
        <f t="shared" si="17"/>
        <v>0.2065294714889154</v>
      </c>
    </row>
    <row r="21" spans="1:58">
      <c r="D21" s="195"/>
      <c r="E21" s="195"/>
      <c r="F21" s="195"/>
      <c r="G21" s="195"/>
      <c r="H21" s="195"/>
      <c r="I21" s="195"/>
      <c r="J21" s="195"/>
      <c r="K21" s="195"/>
      <c r="L21" s="195"/>
      <c r="M21" s="195"/>
      <c r="N21" s="195"/>
      <c r="O21" s="195"/>
      <c r="P21" s="193"/>
    </row>
    <row r="22" spans="1:58">
      <c r="A22" s="179" t="s">
        <v>67</v>
      </c>
      <c r="D22" s="195"/>
      <c r="E22" s="195"/>
      <c r="F22" s="195"/>
      <c r="G22" s="195"/>
      <c r="H22" s="195"/>
      <c r="I22" s="195"/>
      <c r="J22" s="195"/>
      <c r="K22" s="195"/>
      <c r="L22" s="195"/>
      <c r="M22" s="195"/>
      <c r="N22" s="195"/>
      <c r="O22" s="195"/>
      <c r="P22" s="193"/>
      <c r="R22" s="195"/>
      <c r="S22" s="195"/>
      <c r="T22" s="195"/>
      <c r="U22" s="195"/>
      <c r="V22" s="195"/>
      <c r="W22" s="195"/>
    </row>
    <row r="23" spans="1:58">
      <c r="B23" s="180" t="s">
        <v>61</v>
      </c>
      <c r="D23" s="195"/>
      <c r="E23" s="195"/>
      <c r="F23" s="195"/>
      <c r="G23" s="195"/>
      <c r="H23" s="195"/>
      <c r="I23" s="195"/>
      <c r="J23" s="195"/>
      <c r="K23" s="195"/>
      <c r="L23" s="195"/>
      <c r="M23" s="195"/>
      <c r="N23" s="195"/>
      <c r="O23" s="195"/>
      <c r="P23" s="193"/>
    </row>
    <row r="24" spans="1:58">
      <c r="C24" s="180" t="s">
        <v>62</v>
      </c>
      <c r="D24" s="195">
        <f>SUM(D18:F18)</f>
        <v>1060542.2444741195</v>
      </c>
      <c r="E24" s="195"/>
      <c r="F24" s="195"/>
      <c r="G24" s="195">
        <f>SUM(G18:I18)</f>
        <v>1289136.2746021922</v>
      </c>
      <c r="H24" s="195"/>
      <c r="I24" s="195"/>
      <c r="J24" s="195">
        <f>SUM(J18:L18)</f>
        <v>1427763.8285468384</v>
      </c>
      <c r="K24" s="195"/>
      <c r="L24" s="195"/>
      <c r="M24" s="195">
        <f>SUM(M18:O18)</f>
        <v>1561678.9850174831</v>
      </c>
      <c r="N24" s="195"/>
      <c r="O24" s="195"/>
      <c r="P24" s="193">
        <f t="shared" ref="P24:P25" si="21">SUM(D24:O24)</f>
        <v>5339121.332640633</v>
      </c>
      <c r="R24" s="187">
        <f>SUM(R18:T18)</f>
        <v>1058766.7149999999</v>
      </c>
      <c r="U24" s="187">
        <f>SUM(U18:W18)</f>
        <v>14116.45</v>
      </c>
      <c r="X24" s="187">
        <f>SUM(X18:Z18)</f>
        <v>0</v>
      </c>
      <c r="AA24" s="187">
        <f>SUM(AA18:AC18)</f>
        <v>0</v>
      </c>
      <c r="AB24" s="187"/>
      <c r="AD24" s="186">
        <f t="shared" ref="AD24:AD25" si="22">SUM(R24:AC24)</f>
        <v>1072883.1649999998</v>
      </c>
      <c r="AF24" s="187">
        <f t="shared" ref="AF24:AO25" si="23">R24-D24</f>
        <v>-1775.5294741196558</v>
      </c>
      <c r="AG24" s="187"/>
      <c r="AH24" s="187"/>
      <c r="AI24" s="187">
        <f t="shared" si="23"/>
        <v>-1275019.8246021923</v>
      </c>
      <c r="AJ24" s="187"/>
      <c r="AK24" s="187"/>
      <c r="AL24" s="187">
        <f t="shared" si="23"/>
        <v>-1427763.8285468384</v>
      </c>
      <c r="AM24" s="187"/>
      <c r="AN24" s="187"/>
      <c r="AO24" s="187">
        <f t="shared" si="23"/>
        <v>-1561678.9850174831</v>
      </c>
      <c r="AP24" s="187"/>
      <c r="AQ24" s="187"/>
      <c r="AR24" s="186">
        <f t="shared" ref="AR24" si="24">SUM(AF24:AQ24)</f>
        <v>-4266238.1676406339</v>
      </c>
      <c r="AT24" s="188">
        <f t="shared" ref="AT24:AT26" si="25">R24/D24</f>
        <v>0.99832582861892494</v>
      </c>
      <c r="AU24" s="188"/>
      <c r="AV24" s="188"/>
      <c r="AW24" s="188">
        <f t="shared" ref="AW24:AW26" si="26">U24/G24</f>
        <v>1.0950316330487342E-2</v>
      </c>
      <c r="AX24" s="188"/>
      <c r="AY24" s="188"/>
      <c r="AZ24" s="188">
        <f t="shared" ref="AZ24:AZ26" si="27">X24/J24</f>
        <v>0</v>
      </c>
      <c r="BA24" s="188"/>
      <c r="BB24" s="188"/>
      <c r="BC24" s="188">
        <f t="shared" ref="BC24:BC26" si="28">AA24/M24</f>
        <v>0</v>
      </c>
      <c r="BD24" s="188"/>
      <c r="BE24" s="188"/>
      <c r="BF24" s="188">
        <f t="shared" ref="BF24:BF26" si="29">AD24/P24</f>
        <v>0.20094751517275805</v>
      </c>
    </row>
    <row r="25" spans="1:58">
      <c r="C25" s="180" t="s">
        <v>66</v>
      </c>
      <c r="D25" s="195">
        <f>SUM(D19:F19)</f>
        <v>41564.885025558011</v>
      </c>
      <c r="E25" s="195"/>
      <c r="F25" s="195"/>
      <c r="G25" s="195">
        <f>SUM(G19:I19)</f>
        <v>50523.966692798611</v>
      </c>
      <c r="H25" s="195"/>
      <c r="I25" s="195"/>
      <c r="J25" s="195">
        <f>SUM(J19:L19)</f>
        <v>55957.072607349648</v>
      </c>
      <c r="K25" s="195"/>
      <c r="L25" s="195"/>
      <c r="M25" s="195">
        <f>SUM(M19:O19)</f>
        <v>61205.489736308038</v>
      </c>
      <c r="N25" s="195"/>
      <c r="O25" s="195"/>
      <c r="P25" s="193">
        <f t="shared" si="21"/>
        <v>209251.41406201432</v>
      </c>
      <c r="R25" s="187">
        <f>SUM(R19:T19)</f>
        <v>71663.185999999987</v>
      </c>
      <c r="U25" s="187">
        <f>SUM(U19:W19)</f>
        <v>1356.14</v>
      </c>
      <c r="X25" s="187">
        <f>SUM(X19:Z19)</f>
        <v>0</v>
      </c>
      <c r="AA25" s="187">
        <f>SUM(AA19:AC19)</f>
        <v>0</v>
      </c>
      <c r="AB25" s="187"/>
      <c r="AD25" s="186">
        <f t="shared" si="22"/>
        <v>73019.325999999986</v>
      </c>
      <c r="AF25" s="187">
        <f>R25-D25</f>
        <v>30098.300974441976</v>
      </c>
      <c r="AG25" s="187"/>
      <c r="AH25" s="187"/>
      <c r="AI25" s="187">
        <f t="shared" si="23"/>
        <v>-49167.826692798611</v>
      </c>
      <c r="AJ25" s="187"/>
      <c r="AK25" s="187"/>
      <c r="AL25" s="187">
        <f t="shared" si="23"/>
        <v>-55957.072607349648</v>
      </c>
      <c r="AM25" s="187"/>
      <c r="AN25" s="187"/>
      <c r="AO25" s="187">
        <f t="shared" si="23"/>
        <v>-61205.489736308038</v>
      </c>
      <c r="AP25" s="187"/>
      <c r="AQ25" s="187"/>
      <c r="AR25" s="186">
        <f>SUM(AF25:AQ25)</f>
        <v>-136232.08806201431</v>
      </c>
      <c r="AT25" s="188">
        <f t="shared" si="25"/>
        <v>1.7241280940855412</v>
      </c>
      <c r="AU25" s="188"/>
      <c r="AV25" s="188"/>
      <c r="AW25" s="188">
        <f t="shared" si="26"/>
        <v>2.6841518763674119E-2</v>
      </c>
      <c r="AX25" s="188"/>
      <c r="AY25" s="188"/>
      <c r="AZ25" s="188">
        <f t="shared" si="27"/>
        <v>0</v>
      </c>
      <c r="BA25" s="188"/>
      <c r="BB25" s="188"/>
      <c r="BC25" s="188">
        <f t="shared" si="28"/>
        <v>0</v>
      </c>
      <c r="BD25" s="188"/>
      <c r="BE25" s="188"/>
      <c r="BF25" s="188">
        <f t="shared" si="29"/>
        <v>0.34895499429389654</v>
      </c>
    </row>
    <row r="26" spans="1:58">
      <c r="C26" s="179" t="s">
        <v>41</v>
      </c>
      <c r="D26" s="193">
        <f>SUM(D24:D25)</f>
        <v>1102107.1294996776</v>
      </c>
      <c r="E26" s="195"/>
      <c r="F26" s="195"/>
      <c r="G26" s="193">
        <f>SUM(G24:G25)</f>
        <v>1339660.2412949908</v>
      </c>
      <c r="H26" s="195"/>
      <c r="I26" s="195"/>
      <c r="J26" s="193">
        <f>SUM(J24:J25)</f>
        <v>1483720.901154188</v>
      </c>
      <c r="K26" s="195"/>
      <c r="L26" s="195"/>
      <c r="M26" s="193">
        <f>SUM(M24:M25)</f>
        <v>1622884.4747537912</v>
      </c>
      <c r="N26" s="195"/>
      <c r="O26" s="195"/>
      <c r="P26" s="193">
        <f>SUM(P24:P25)</f>
        <v>5548372.7467026468</v>
      </c>
      <c r="R26" s="193">
        <f>SUM(R24:R25)</f>
        <v>1130429.9009999998</v>
      </c>
      <c r="U26" s="193">
        <f>SUM(U24:U25)</f>
        <v>15472.59</v>
      </c>
      <c r="X26" s="193">
        <f>SUM(X24:X25)</f>
        <v>0</v>
      </c>
      <c r="AA26" s="193">
        <f>SUM(AA24:AA25)</f>
        <v>0</v>
      </c>
      <c r="AB26" s="193"/>
      <c r="AD26" s="193">
        <f>SUM(AD24:AD25)</f>
        <v>1145902.4909999997</v>
      </c>
      <c r="AF26" s="193">
        <f>SUM(AF24:AF25)</f>
        <v>28322.77150032232</v>
      </c>
      <c r="AG26" s="187"/>
      <c r="AH26" s="187"/>
      <c r="AI26" s="193">
        <f>SUM(AI24:AI25)</f>
        <v>-1324187.6512949909</v>
      </c>
      <c r="AJ26" s="187"/>
      <c r="AK26" s="187"/>
      <c r="AL26" s="193">
        <f>SUM(AL24:AL25)</f>
        <v>-1483720.901154188</v>
      </c>
      <c r="AM26" s="187"/>
      <c r="AN26" s="187"/>
      <c r="AO26" s="193">
        <f>SUM(AO24:AO25)</f>
        <v>-1622884.4747537912</v>
      </c>
      <c r="AP26" s="187"/>
      <c r="AQ26" s="187"/>
      <c r="AR26" s="193">
        <f>SUM(AR24:AR25)</f>
        <v>-4402470.2557026483</v>
      </c>
      <c r="AT26" s="188">
        <f t="shared" si="25"/>
        <v>1.0256987462853815</v>
      </c>
      <c r="AU26" s="188"/>
      <c r="AV26" s="188"/>
      <c r="AW26" s="188">
        <f t="shared" si="26"/>
        <v>1.1549637380477401E-2</v>
      </c>
      <c r="AX26" s="188"/>
      <c r="AY26" s="188"/>
      <c r="AZ26" s="188">
        <f t="shared" si="27"/>
        <v>0</v>
      </c>
      <c r="BA26" s="188"/>
      <c r="BB26" s="188"/>
      <c r="BC26" s="188">
        <f t="shared" si="28"/>
        <v>0</v>
      </c>
      <c r="BD26" s="188"/>
      <c r="BE26" s="188"/>
      <c r="BF26" s="188">
        <f t="shared" si="29"/>
        <v>0.20652947148891543</v>
      </c>
    </row>
    <row r="36" spans="27:28">
      <c r="AA36" s="185"/>
      <c r="AB36" s="18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Graphs</vt:lpstr>
      <vt:lpstr>YouTube Performance</vt:lpstr>
      <vt:lpstr>Revenue target</vt:lpstr>
      <vt:lpstr>2018-Q1 Graphs</vt:lpstr>
      <vt:lpstr>Data</vt:lpstr>
      <vt:lpstr>Playback</vt:lpstr>
      <vt:lpstr>2018 VN YouTube View</vt:lpstr>
      <vt:lpstr>2018 Summary</vt:lpstr>
      <vt:lpstr>'2018 VN YouTube View'!Print_Area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Tran Hoang Giang</dc:creator>
  <cp:lastModifiedBy>Do Tran Hoang Giang</cp:lastModifiedBy>
  <dcterms:created xsi:type="dcterms:W3CDTF">2018-01-23T02:50:22Z</dcterms:created>
  <dcterms:modified xsi:type="dcterms:W3CDTF">2018-04-12T04:10:47Z</dcterms:modified>
</cp:coreProperties>
</file>