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g.do\Dropbox\Analytics\2018 Performance vs Target\Q1. for each BU\"/>
    </mc:Choice>
  </mc:AlternateContent>
  <bookViews>
    <workbookView xWindow="216" yWindow="456" windowWidth="26544" windowHeight="15936"/>
  </bookViews>
  <sheets>
    <sheet name="Graphs" sheetId="4" r:id="rId1"/>
    <sheet name="YouTube Performance" sheetId="2" r:id="rId2"/>
    <sheet name="Revenue target" sheetId="17" r:id="rId3"/>
    <sheet name="Graphs_Q1-2018" sheetId="22" r:id="rId4"/>
    <sheet name="Data" sheetId="3" r:id="rId5"/>
    <sheet name="Playback" sheetId="16" r:id="rId6"/>
    <sheet name="2018 VN YouTube View" sheetId="10" r:id="rId7"/>
    <sheet name="2018 Summary" sheetId="12" r:id="rId8"/>
  </sheets>
  <definedNames>
    <definedName name="_xlnm.Print_Area" localSheetId="6">'2018 VN YouTube View'!$A$1:$X$22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2" i="22" l="1"/>
  <c r="H101" i="22"/>
  <c r="H77" i="22"/>
  <c r="H76" i="22"/>
  <c r="H78" i="22"/>
  <c r="G52" i="22"/>
  <c r="F52" i="22"/>
  <c r="E52" i="22"/>
  <c r="G51" i="22"/>
  <c r="F51" i="22"/>
  <c r="E51" i="22"/>
  <c r="G28" i="22"/>
  <c r="F28" i="22"/>
  <c r="E28" i="22"/>
  <c r="G27" i="22"/>
  <c r="F27" i="22"/>
  <c r="E27" i="22"/>
  <c r="P4" i="22"/>
  <c r="O4" i="22"/>
  <c r="N4" i="22"/>
  <c r="P3" i="22"/>
  <c r="O3" i="22"/>
  <c r="N3" i="22"/>
  <c r="G4" i="22"/>
  <c r="F4" i="22"/>
  <c r="E4" i="22"/>
  <c r="G3" i="22"/>
  <c r="F3" i="22"/>
  <c r="E3" i="22"/>
  <c r="P5" i="22" l="1"/>
  <c r="G53" i="22"/>
  <c r="N5" i="22"/>
  <c r="G29" i="22"/>
  <c r="O5" i="22"/>
  <c r="F53" i="22"/>
  <c r="Q3" i="22"/>
  <c r="G5" i="22"/>
  <c r="E5" i="22"/>
  <c r="E29" i="22"/>
  <c r="E53" i="22"/>
  <c r="F5" i="22"/>
  <c r="H27" i="22"/>
  <c r="F29" i="22"/>
  <c r="H51" i="22"/>
  <c r="H75" i="22"/>
  <c r="H28" i="22"/>
  <c r="H29" i="22" s="1"/>
  <c r="H52" i="22"/>
  <c r="Q4" i="22"/>
  <c r="Q5" i="22" s="1"/>
  <c r="H3" i="22"/>
  <c r="H4" i="22"/>
  <c r="Y10" i="17"/>
  <c r="X10" i="17"/>
  <c r="W10" i="17"/>
  <c r="R10" i="17"/>
  <c r="F10" i="17"/>
  <c r="E10" i="17"/>
  <c r="D10" i="17"/>
  <c r="H53" i="22" l="1"/>
  <c r="H5" i="22"/>
  <c r="R15" i="17"/>
  <c r="R14" i="17"/>
  <c r="R13" i="17"/>
  <c r="AM4" i="4"/>
  <c r="AM5" i="4" s="1"/>
  <c r="AD5" i="4"/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98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29" i="3"/>
  <c r="J162" i="3"/>
  <c r="J163" i="3"/>
  <c r="J164" i="3"/>
  <c r="J165" i="3"/>
  <c r="J161" i="3" s="1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3" i="3"/>
  <c r="J192" i="3" s="1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5" i="3"/>
  <c r="J224" i="3" s="1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I99" i="3"/>
  <c r="I100" i="3"/>
  <c r="I101" i="3"/>
  <c r="I102" i="3"/>
  <c r="I6" i="3"/>
  <c r="I7" i="3"/>
  <c r="I8" i="3"/>
  <c r="I9" i="3"/>
  <c r="I5" i="3" s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37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66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7" i="3"/>
  <c r="I258" i="3"/>
  <c r="D426" i="3" s="1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56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287" i="3"/>
  <c r="I320" i="3"/>
  <c r="I321" i="3"/>
  <c r="I322" i="3"/>
  <c r="I323" i="3"/>
  <c r="I319" i="3" s="1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1" i="3"/>
  <c r="I350" i="3" s="1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24" i="2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C129" i="3"/>
  <c r="L129" i="3"/>
  <c r="D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C161" i="3"/>
  <c r="L161" i="3" s="1"/>
  <c r="D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C192" i="3"/>
  <c r="D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C224" i="3"/>
  <c r="L224" i="3"/>
  <c r="D224" i="3"/>
  <c r="M224" i="3" s="1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C256" i="3"/>
  <c r="L256" i="3" s="1"/>
  <c r="D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C287" i="3"/>
  <c r="L287" i="3" s="1"/>
  <c r="D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C319" i="3"/>
  <c r="L319" i="3"/>
  <c r="D319" i="3"/>
  <c r="M319" i="3" s="1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C350" i="3"/>
  <c r="L350" i="3"/>
  <c r="D350" i="3"/>
  <c r="M350" i="3" s="1"/>
  <c r="M99" i="3"/>
  <c r="L99" i="3"/>
  <c r="C37" i="3"/>
  <c r="C66" i="3"/>
  <c r="C98" i="3"/>
  <c r="AN6" i="17"/>
  <c r="AN8" i="17"/>
  <c r="AM6" i="17"/>
  <c r="AM8" i="17"/>
  <c r="D26" i="2"/>
  <c r="AL6" i="17"/>
  <c r="AL8" i="17"/>
  <c r="AK6" i="17"/>
  <c r="AK10" i="17" s="1"/>
  <c r="AK8" i="17"/>
  <c r="U4" i="17"/>
  <c r="U6" i="17"/>
  <c r="U8" i="17"/>
  <c r="T4" i="17"/>
  <c r="T6" i="17"/>
  <c r="T8" i="17"/>
  <c r="S4" i="17"/>
  <c r="S6" i="17"/>
  <c r="S8" i="17"/>
  <c r="R4" i="17"/>
  <c r="R6" i="17"/>
  <c r="R8" i="17"/>
  <c r="AI6" i="17"/>
  <c r="AI8" i="17"/>
  <c r="P4" i="17"/>
  <c r="P8" i="17"/>
  <c r="P6" i="17"/>
  <c r="M97" i="3"/>
  <c r="M96" i="3"/>
  <c r="M95" i="3"/>
  <c r="M94" i="3"/>
  <c r="L97" i="3"/>
  <c r="L96" i="3"/>
  <c r="L95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AU33" i="16"/>
  <c r="AU32" i="16"/>
  <c r="AZ21" i="16"/>
  <c r="BM19" i="16"/>
  <c r="AT14" i="16"/>
  <c r="AT25" i="16" s="1"/>
  <c r="AT8" i="16"/>
  <c r="AJ8" i="16"/>
  <c r="AJ17" i="16"/>
  <c r="AJ20" i="16" s="1"/>
  <c r="AJ21" i="16" s="1"/>
  <c r="AK8" i="16"/>
  <c r="AK17" i="16"/>
  <c r="AK20" i="16" s="1"/>
  <c r="AK21" i="16" s="1"/>
  <c r="AL8" i="16"/>
  <c r="AM8" i="16"/>
  <c r="AM17" i="16" s="1"/>
  <c r="AN8" i="16"/>
  <c r="AO8" i="16"/>
  <c r="AO17" i="16"/>
  <c r="AO20" i="16" s="1"/>
  <c r="AO21" i="16" s="1"/>
  <c r="AO27" i="16" s="1"/>
  <c r="AP8" i="16"/>
  <c r="AP17" i="16"/>
  <c r="AP20" i="16"/>
  <c r="AP21" i="16" s="1"/>
  <c r="AP27" i="16" s="1"/>
  <c r="AP14" i="16"/>
  <c r="AP25" i="16" s="1"/>
  <c r="AQ8" i="16"/>
  <c r="AQ17" i="16" s="1"/>
  <c r="AQ20" i="16" s="1"/>
  <c r="AQ21" i="16" s="1"/>
  <c r="AR8" i="16"/>
  <c r="AR17" i="16" s="1"/>
  <c r="AR20" i="16" s="1"/>
  <c r="AR21" i="16" s="1"/>
  <c r="AR27" i="16" s="1"/>
  <c r="AS8" i="16"/>
  <c r="AS17" i="16" s="1"/>
  <c r="AS18" i="16" s="1"/>
  <c r="AJ14" i="16"/>
  <c r="AJ25" i="16"/>
  <c r="AK14" i="16"/>
  <c r="AK25" i="16" s="1"/>
  <c r="AK27" i="16" s="1"/>
  <c r="AL14" i="16"/>
  <c r="AL25" i="16"/>
  <c r="AM14" i="16"/>
  <c r="AM25" i="16" s="1"/>
  <c r="AN14" i="16"/>
  <c r="AO14" i="16"/>
  <c r="AO25" i="16" s="1"/>
  <c r="AQ14" i="16"/>
  <c r="AQ25" i="16"/>
  <c r="AR14" i="16"/>
  <c r="AR25" i="16" s="1"/>
  <c r="AS14" i="16"/>
  <c r="AS25" i="16"/>
  <c r="AT33" i="16"/>
  <c r="AS33" i="16"/>
  <c r="AT32" i="16"/>
  <c r="AS32" i="16"/>
  <c r="AM20" i="16"/>
  <c r="AM21" i="16" s="1"/>
  <c r="AM27" i="16" s="1"/>
  <c r="T20" i="16"/>
  <c r="U20" i="16"/>
  <c r="U21" i="16" s="1"/>
  <c r="U27" i="16" s="1"/>
  <c r="V20" i="16"/>
  <c r="V21" i="16" s="1"/>
  <c r="V27" i="16" s="1"/>
  <c r="W20" i="16"/>
  <c r="W21" i="16"/>
  <c r="X20" i="16"/>
  <c r="X21" i="16"/>
  <c r="X27" i="16"/>
  <c r="Y20" i="16"/>
  <c r="Y21" i="16" s="1"/>
  <c r="Y27" i="16" s="1"/>
  <c r="Z20" i="16"/>
  <c r="Z21" i="16"/>
  <c r="Z27" i="16" s="1"/>
  <c r="AA20" i="16"/>
  <c r="AA21" i="16"/>
  <c r="AA27" i="16" s="1"/>
  <c r="AB20" i="16"/>
  <c r="AB21" i="16"/>
  <c r="AB27" i="16"/>
  <c r="AC20" i="16"/>
  <c r="AC21" i="16" s="1"/>
  <c r="AC27" i="16" s="1"/>
  <c r="AD20" i="16"/>
  <c r="AD21" i="16"/>
  <c r="AD27" i="16" s="1"/>
  <c r="AE20" i="16"/>
  <c r="AE21" i="16"/>
  <c r="AE27" i="16"/>
  <c r="AF25" i="16"/>
  <c r="AF19" i="16"/>
  <c r="AV19" i="16"/>
  <c r="AF18" i="16"/>
  <c r="AF17" i="16"/>
  <c r="U14" i="16"/>
  <c r="Y14" i="16"/>
  <c r="T14" i="16"/>
  <c r="V14" i="16"/>
  <c r="W14" i="16"/>
  <c r="X14" i="16"/>
  <c r="Z14" i="16"/>
  <c r="AA14" i="16"/>
  <c r="AB14" i="16"/>
  <c r="AC14" i="16"/>
  <c r="AD14" i="16"/>
  <c r="AE14" i="16"/>
  <c r="F14" i="16"/>
  <c r="J14" i="16"/>
  <c r="N14" i="16"/>
  <c r="E14" i="16"/>
  <c r="G14" i="16"/>
  <c r="H14" i="16"/>
  <c r="I14" i="16"/>
  <c r="K14" i="16"/>
  <c r="L14" i="16"/>
  <c r="M14" i="16"/>
  <c r="O14" i="16"/>
  <c r="P14" i="16"/>
  <c r="AF13" i="16"/>
  <c r="Q13" i="16"/>
  <c r="AF12" i="16"/>
  <c r="Q12" i="16"/>
  <c r="AE8" i="16"/>
  <c r="AD8" i="16"/>
  <c r="AC8" i="16"/>
  <c r="U8" i="16"/>
  <c r="Y8" i="16"/>
  <c r="T8" i="16"/>
  <c r="V8" i="16"/>
  <c r="W8" i="16"/>
  <c r="X8" i="16"/>
  <c r="Z8" i="16"/>
  <c r="AA8" i="16"/>
  <c r="AB8" i="16"/>
  <c r="AF7" i="16"/>
  <c r="AI7" i="16"/>
  <c r="AF6" i="16"/>
  <c r="G53" i="2"/>
  <c r="G51" i="2"/>
  <c r="G50" i="2" s="1"/>
  <c r="G52" i="2"/>
  <c r="J52" i="2" s="1"/>
  <c r="G54" i="2"/>
  <c r="J54" i="2"/>
  <c r="I404" i="3"/>
  <c r="G55" i="2"/>
  <c r="G56" i="2"/>
  <c r="J56" i="2" s="1"/>
  <c r="I406" i="3" s="1"/>
  <c r="F406" i="3"/>
  <c r="G57" i="2"/>
  <c r="J57" i="2"/>
  <c r="G58" i="2"/>
  <c r="F408" i="3" s="1"/>
  <c r="G59" i="2"/>
  <c r="G60" i="2"/>
  <c r="F410" i="3"/>
  <c r="G61" i="2"/>
  <c r="F411" i="3" s="1"/>
  <c r="G62" i="2"/>
  <c r="J62" i="2"/>
  <c r="I412" i="3"/>
  <c r="I51" i="2"/>
  <c r="I62" i="2"/>
  <c r="I396" i="3"/>
  <c r="I61" i="2"/>
  <c r="I395" i="3" s="1"/>
  <c r="J60" i="2"/>
  <c r="I60" i="2"/>
  <c r="I394" i="3"/>
  <c r="I59" i="2"/>
  <c r="I393" i="3" s="1"/>
  <c r="I58" i="2"/>
  <c r="I57" i="2"/>
  <c r="I56" i="2"/>
  <c r="I390" i="3"/>
  <c r="I55" i="2"/>
  <c r="I54" i="2"/>
  <c r="J53" i="2"/>
  <c r="I403" i="3" s="1"/>
  <c r="I53" i="2"/>
  <c r="I387" i="3" s="1"/>
  <c r="I52" i="2"/>
  <c r="I386" i="3"/>
  <c r="J58" i="2"/>
  <c r="I408" i="3" s="1"/>
  <c r="D418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I410" i="3"/>
  <c r="I407" i="3"/>
  <c r="I402" i="3"/>
  <c r="F412" i="3"/>
  <c r="F407" i="3"/>
  <c r="F404" i="3"/>
  <c r="F403" i="3"/>
  <c r="F402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I392" i="3"/>
  <c r="I391" i="3"/>
  <c r="I388" i="3"/>
  <c r="F386" i="3"/>
  <c r="F387" i="3"/>
  <c r="F388" i="3"/>
  <c r="F389" i="3"/>
  <c r="F390" i="3"/>
  <c r="F391" i="3"/>
  <c r="F392" i="3"/>
  <c r="F393" i="3"/>
  <c r="F394" i="3"/>
  <c r="F395" i="3"/>
  <c r="F396" i="3"/>
  <c r="F385" i="3"/>
  <c r="C386" i="3"/>
  <c r="C387" i="3"/>
  <c r="C388" i="3"/>
  <c r="C385" i="3"/>
  <c r="C389" i="3"/>
  <c r="C390" i="3"/>
  <c r="C391" i="3"/>
  <c r="C392" i="3"/>
  <c r="C393" i="3"/>
  <c r="C394" i="3"/>
  <c r="C395" i="3"/>
  <c r="C396" i="3"/>
  <c r="O13" i="10"/>
  <c r="N13" i="10"/>
  <c r="N18" i="10"/>
  <c r="M13" i="10"/>
  <c r="M18" i="10"/>
  <c r="L13" i="10"/>
  <c r="L18" i="10"/>
  <c r="K13" i="10"/>
  <c r="K18" i="10"/>
  <c r="J13" i="10"/>
  <c r="J18" i="10"/>
  <c r="I13" i="10"/>
  <c r="I18" i="10"/>
  <c r="H13" i="10"/>
  <c r="H18" i="10"/>
  <c r="G13" i="10"/>
  <c r="F13" i="10"/>
  <c r="F18" i="10"/>
  <c r="E13" i="10"/>
  <c r="E18" i="10" s="1"/>
  <c r="D13" i="10"/>
  <c r="D18" i="10"/>
  <c r="O12" i="10"/>
  <c r="O17" i="10" s="1"/>
  <c r="N12" i="10"/>
  <c r="N17" i="10"/>
  <c r="M12" i="10"/>
  <c r="M17" i="10" s="1"/>
  <c r="L12" i="10"/>
  <c r="L17" i="10"/>
  <c r="K12" i="10"/>
  <c r="K17" i="10" s="1"/>
  <c r="J12" i="10"/>
  <c r="I12" i="10"/>
  <c r="I17" i="10"/>
  <c r="H12" i="10"/>
  <c r="H17" i="10" s="1"/>
  <c r="G12" i="10"/>
  <c r="G17" i="10"/>
  <c r="F12" i="10"/>
  <c r="F17" i="10" s="1"/>
  <c r="E12" i="10"/>
  <c r="E17" i="10" s="1"/>
  <c r="D12" i="10"/>
  <c r="D17" i="10" s="1"/>
  <c r="O10" i="10"/>
  <c r="O14" i="12" s="1"/>
  <c r="N10" i="10"/>
  <c r="N14" i="12"/>
  <c r="M10" i="10"/>
  <c r="M14" i="12" s="1"/>
  <c r="L10" i="10"/>
  <c r="L14" i="12"/>
  <c r="K10" i="10"/>
  <c r="K14" i="12" s="1"/>
  <c r="J18" i="12" s="1"/>
  <c r="J10" i="10"/>
  <c r="J14" i="12"/>
  <c r="I10" i="10"/>
  <c r="I14" i="12" s="1"/>
  <c r="H10" i="10"/>
  <c r="H14" i="12"/>
  <c r="G10" i="10"/>
  <c r="G14" i="12" s="1"/>
  <c r="F10" i="10"/>
  <c r="F14" i="12"/>
  <c r="E10" i="10"/>
  <c r="E14" i="12" s="1"/>
  <c r="D10" i="10"/>
  <c r="D14" i="12"/>
  <c r="P9" i="10"/>
  <c r="P13" i="10" s="1"/>
  <c r="P18" i="10" s="1"/>
  <c r="P8" i="10"/>
  <c r="P4" i="10"/>
  <c r="O6" i="10"/>
  <c r="N6" i="10"/>
  <c r="M6" i="10"/>
  <c r="M21" i="10"/>
  <c r="L6" i="10"/>
  <c r="L21" i="10" s="1"/>
  <c r="K6" i="10"/>
  <c r="J6" i="10"/>
  <c r="I6" i="10"/>
  <c r="H6" i="10"/>
  <c r="G6" i="10"/>
  <c r="F6" i="10"/>
  <c r="E6" i="10"/>
  <c r="E6" i="12" s="1"/>
  <c r="E21" i="10"/>
  <c r="D6" i="10"/>
  <c r="P5" i="10"/>
  <c r="P6" i="10" s="1"/>
  <c r="F6" i="12"/>
  <c r="F22" i="10"/>
  <c r="F21" i="10"/>
  <c r="J6" i="12"/>
  <c r="J21" i="10"/>
  <c r="J22" i="10"/>
  <c r="G22" i="10"/>
  <c r="J17" i="10"/>
  <c r="G18" i="10"/>
  <c r="O18" i="10"/>
  <c r="D22" i="10"/>
  <c r="E22" i="10"/>
  <c r="M6" i="12"/>
  <c r="M22" i="10"/>
  <c r="G350" i="3"/>
  <c r="F350" i="3"/>
  <c r="G319" i="3"/>
  <c r="F319" i="3"/>
  <c r="G287" i="3"/>
  <c r="F287" i="3"/>
  <c r="G256" i="3"/>
  <c r="F256" i="3"/>
  <c r="G224" i="3"/>
  <c r="F224" i="3"/>
  <c r="G192" i="3"/>
  <c r="F192" i="3"/>
  <c r="G161" i="3"/>
  <c r="F161" i="3"/>
  <c r="G129" i="3"/>
  <c r="F129" i="3"/>
  <c r="G98" i="3"/>
  <c r="F98" i="3"/>
  <c r="D98" i="3"/>
  <c r="G66" i="3"/>
  <c r="F66" i="3"/>
  <c r="F37" i="3"/>
  <c r="D66" i="3"/>
  <c r="G5" i="3"/>
  <c r="F5" i="3"/>
  <c r="G37" i="3"/>
  <c r="D37" i="3"/>
  <c r="D5" i="3"/>
  <c r="C5" i="3"/>
  <c r="F50" i="2"/>
  <c r="D50" i="2"/>
  <c r="C50" i="2"/>
  <c r="D419" i="3"/>
  <c r="H22" i="10"/>
  <c r="L22" i="10"/>
  <c r="L6" i="12"/>
  <c r="J10" i="12" s="1"/>
  <c r="D6" i="12"/>
  <c r="D21" i="10"/>
  <c r="G6" i="12"/>
  <c r="G21" i="10"/>
  <c r="K6" i="12"/>
  <c r="K21" i="10"/>
  <c r="K22" i="10"/>
  <c r="C413" i="3"/>
  <c r="AT17" i="16"/>
  <c r="AT18" i="16"/>
  <c r="AU8" i="16"/>
  <c r="AU17" i="16"/>
  <c r="AU18" i="16" s="1"/>
  <c r="AN17" i="16"/>
  <c r="D10" i="12"/>
  <c r="T21" i="16"/>
  <c r="T27" i="16" s="1"/>
  <c r="S4" i="16"/>
  <c r="AU20" i="16"/>
  <c r="AU21" i="16" s="1"/>
  <c r="AN20" i="16"/>
  <c r="AN21" i="16"/>
  <c r="AV13" i="16"/>
  <c r="AY13" i="16"/>
  <c r="AV7" i="16"/>
  <c r="AV12" i="16"/>
  <c r="AY7" i="16"/>
  <c r="AV6" i="16"/>
  <c r="AU14" i="16"/>
  <c r="C31" i="2"/>
  <c r="G23" i="2"/>
  <c r="G403" i="3"/>
  <c r="C26" i="2"/>
  <c r="C41" i="2" s="1"/>
  <c r="C11" i="2"/>
  <c r="J31" i="2"/>
  <c r="G4" i="3"/>
  <c r="D420" i="3"/>
  <c r="S10" i="16"/>
  <c r="F4" i="3"/>
  <c r="D424" i="3"/>
  <c r="G32" i="2"/>
  <c r="G412" i="3" s="1"/>
  <c r="I22" i="2"/>
  <c r="N6" i="12"/>
  <c r="N22" i="10"/>
  <c r="N21" i="10"/>
  <c r="I21" i="10"/>
  <c r="I22" i="10"/>
  <c r="I6" i="12"/>
  <c r="AL17" i="16"/>
  <c r="AS20" i="16"/>
  <c r="AS21" i="16" s="1"/>
  <c r="F423" i="3"/>
  <c r="D390" i="3"/>
  <c r="AB9" i="10"/>
  <c r="BK13" i="16" s="1"/>
  <c r="AL20" i="16"/>
  <c r="AL21" i="16" s="1"/>
  <c r="I7" i="2"/>
  <c r="D406" i="3"/>
  <c r="B1" i="2"/>
  <c r="AD4" i="4"/>
  <c r="G10" i="17"/>
  <c r="I10" i="17"/>
  <c r="AC8" i="10"/>
  <c r="AU25" i="16"/>
  <c r="AY12" i="16"/>
  <c r="AY6" i="16"/>
  <c r="N10" i="17"/>
  <c r="O10" i="17"/>
  <c r="H10" i="17"/>
  <c r="J51" i="2"/>
  <c r="I401" i="3" s="1"/>
  <c r="J10" i="17"/>
  <c r="I385" i="3"/>
  <c r="K10" i="17"/>
  <c r="M10" i="17"/>
  <c r="L10" i="17"/>
  <c r="AU27" i="16"/>
  <c r="P10" i="17" l="1"/>
  <c r="T10" i="17"/>
  <c r="U10" i="17"/>
  <c r="S10" i="17"/>
  <c r="AL27" i="16"/>
  <c r="G18" i="12"/>
  <c r="AV25" i="16"/>
  <c r="BL12" i="16"/>
  <c r="D18" i="12"/>
  <c r="P18" i="12" s="1"/>
  <c r="P14" i="12"/>
  <c r="M18" i="12"/>
  <c r="I37" i="2"/>
  <c r="J386" i="3"/>
  <c r="S5" i="10"/>
  <c r="D395" i="3"/>
  <c r="C16" i="2"/>
  <c r="C46" i="2"/>
  <c r="F428" i="3" s="1"/>
  <c r="W27" i="16"/>
  <c r="AF21" i="16"/>
  <c r="AN25" i="16"/>
  <c r="AN27" i="16" s="1"/>
  <c r="AV14" i="16"/>
  <c r="D421" i="3"/>
  <c r="G38" i="2"/>
  <c r="T8" i="10"/>
  <c r="G8" i="2"/>
  <c r="D428" i="3"/>
  <c r="AQ27" i="16"/>
  <c r="D423" i="3"/>
  <c r="I129" i="3"/>
  <c r="J25" i="2"/>
  <c r="F23" i="2"/>
  <c r="C28" i="2"/>
  <c r="F25" i="2"/>
  <c r="G26" i="2"/>
  <c r="I28" i="2"/>
  <c r="C32" i="2"/>
  <c r="G30" i="2"/>
  <c r="F26" i="2"/>
  <c r="I25" i="2"/>
  <c r="F27" i="2"/>
  <c r="G25" i="2"/>
  <c r="C30" i="2"/>
  <c r="I23" i="2"/>
  <c r="I26" i="2"/>
  <c r="G47" i="2"/>
  <c r="J32" i="2"/>
  <c r="J28" i="2"/>
  <c r="P12" i="10"/>
  <c r="P17" i="10" s="1"/>
  <c r="P10" i="10"/>
  <c r="C397" i="3"/>
  <c r="J59" i="2"/>
  <c r="I409" i="3" s="1"/>
  <c r="F409" i="3"/>
  <c r="D30" i="2"/>
  <c r="C21" i="2"/>
  <c r="J411" i="3"/>
  <c r="Z54" i="4"/>
  <c r="J388" i="3"/>
  <c r="I39" i="2"/>
  <c r="D429" i="3"/>
  <c r="I224" i="3"/>
  <c r="D425" i="3"/>
  <c r="J287" i="3"/>
  <c r="AV17" i="16"/>
  <c r="J30" i="2"/>
  <c r="AB4" i="17"/>
  <c r="D41" i="2"/>
  <c r="D11" i="2"/>
  <c r="D427" i="3"/>
  <c r="J319" i="3"/>
  <c r="F401" i="3"/>
  <c r="F413" i="3" s="1"/>
  <c r="AV8" i="16"/>
  <c r="G17" i="2"/>
  <c r="U5" i="10"/>
  <c r="I9" i="2"/>
  <c r="F29" i="2"/>
  <c r="F31" i="2"/>
  <c r="C27" i="2"/>
  <c r="L192" i="3"/>
  <c r="C4" i="3"/>
  <c r="AF27" i="16"/>
  <c r="H6" i="12"/>
  <c r="H21" i="10"/>
  <c r="O22" i="10"/>
  <c r="O21" i="10"/>
  <c r="O6" i="12"/>
  <c r="M10" i="12" s="1"/>
  <c r="I389" i="3"/>
  <c r="I397" i="3" s="1"/>
  <c r="D422" i="3"/>
  <c r="J37" i="3"/>
  <c r="J4" i="3" s="1"/>
  <c r="J21" i="2"/>
  <c r="J5" i="3"/>
  <c r="C24" i="2"/>
  <c r="C22" i="2"/>
  <c r="D25" i="2"/>
  <c r="G27" i="2"/>
  <c r="J24" i="2"/>
  <c r="G24" i="2"/>
  <c r="D24" i="2"/>
  <c r="D21" i="2"/>
  <c r="D22" i="2"/>
  <c r="D23" i="2"/>
  <c r="D31" i="2"/>
  <c r="D27" i="2"/>
  <c r="D29" i="2"/>
  <c r="C23" i="2"/>
  <c r="D32" i="2"/>
  <c r="D28" i="2"/>
  <c r="F30" i="2"/>
  <c r="C29" i="2"/>
  <c r="J22" i="2"/>
  <c r="C25" i="2"/>
  <c r="I32" i="2"/>
  <c r="G31" i="2"/>
  <c r="G22" i="2"/>
  <c r="J27" i="2"/>
  <c r="F22" i="2"/>
  <c r="G29" i="2"/>
  <c r="F32" i="2"/>
  <c r="I29" i="2"/>
  <c r="G21" i="2"/>
  <c r="I30" i="2"/>
  <c r="I21" i="2"/>
  <c r="F24" i="2"/>
  <c r="F28" i="2"/>
  <c r="J29" i="2"/>
  <c r="I31" i="2"/>
  <c r="J23" i="2"/>
  <c r="J26" i="2"/>
  <c r="G28" i="2"/>
  <c r="F21" i="2"/>
  <c r="I27" i="2"/>
  <c r="AS27" i="16"/>
  <c r="F397" i="3"/>
  <c r="I50" i="2"/>
  <c r="AI6" i="16"/>
  <c r="AH6" i="16"/>
  <c r="AI12" i="16"/>
  <c r="AF14" i="16"/>
  <c r="AH12" i="16" s="1"/>
  <c r="AF20" i="16"/>
  <c r="AJ27" i="16"/>
  <c r="M129" i="3"/>
  <c r="D4" i="3"/>
  <c r="I161" i="3"/>
  <c r="J350" i="3"/>
  <c r="J256" i="3"/>
  <c r="J66" i="3"/>
  <c r="AT20" i="16"/>
  <c r="AT21" i="16" s="1"/>
  <c r="AT27" i="16" s="1"/>
  <c r="P22" i="10"/>
  <c r="P21" i="10"/>
  <c r="J61" i="2"/>
  <c r="I411" i="3" s="1"/>
  <c r="J55" i="2"/>
  <c r="I405" i="3" s="1"/>
  <c r="F405" i="3"/>
  <c r="AF8" i="16"/>
  <c r="S13" i="16"/>
  <c r="AI13" i="16"/>
  <c r="Q14" i="16"/>
  <c r="AV18" i="16"/>
  <c r="I192" i="3"/>
  <c r="I98" i="3"/>
  <c r="Y8" i="10" l="1"/>
  <c r="G408" i="3"/>
  <c r="G13" i="2"/>
  <c r="G43" i="2"/>
  <c r="I45" i="2"/>
  <c r="J394" i="3"/>
  <c r="I15" i="2"/>
  <c r="AA5" i="10"/>
  <c r="G46" i="2"/>
  <c r="G411" i="3"/>
  <c r="G16" i="2"/>
  <c r="AB8" i="10"/>
  <c r="D387" i="3"/>
  <c r="C38" i="2"/>
  <c r="F420" i="3" s="1"/>
  <c r="C8" i="2"/>
  <c r="Y4" i="17"/>
  <c r="D8" i="2"/>
  <c r="D38" i="2"/>
  <c r="D403" i="3"/>
  <c r="C7" i="2"/>
  <c r="C37" i="2"/>
  <c r="F419" i="3" s="1"/>
  <c r="D386" i="3"/>
  <c r="J13" i="2"/>
  <c r="J408" i="3"/>
  <c r="Y9" i="10"/>
  <c r="J43" i="2"/>
  <c r="F40" i="2"/>
  <c r="G389" i="3"/>
  <c r="V4" i="10"/>
  <c r="F10" i="2"/>
  <c r="AX13" i="16"/>
  <c r="AX12" i="16"/>
  <c r="AY14" i="16"/>
  <c r="I4" i="3"/>
  <c r="F43" i="2"/>
  <c r="Y4" i="10"/>
  <c r="F13" i="2"/>
  <c r="G392" i="3"/>
  <c r="G36" i="2"/>
  <c r="G20" i="2"/>
  <c r="G401" i="3"/>
  <c r="R8" i="10"/>
  <c r="G6" i="2"/>
  <c r="G394" i="3"/>
  <c r="AA4" i="10"/>
  <c r="F45" i="2"/>
  <c r="F15" i="2"/>
  <c r="AE4" i="17"/>
  <c r="D409" i="3"/>
  <c r="D14" i="2"/>
  <c r="D44" i="2"/>
  <c r="X4" i="17"/>
  <c r="D37" i="2"/>
  <c r="D7" i="2"/>
  <c r="D402" i="3"/>
  <c r="J9" i="2"/>
  <c r="J39" i="2"/>
  <c r="J404" i="3"/>
  <c r="U9" i="10"/>
  <c r="AI54" i="4"/>
  <c r="C9" i="2"/>
  <c r="AD2" i="4" s="1"/>
  <c r="C39" i="2"/>
  <c r="Z2" i="4"/>
  <c r="D388" i="3"/>
  <c r="F14" i="2"/>
  <c r="G393" i="3"/>
  <c r="Z4" i="10"/>
  <c r="F44" i="2"/>
  <c r="AF4" i="17"/>
  <c r="D45" i="2"/>
  <c r="D410" i="3"/>
  <c r="D15" i="2"/>
  <c r="J47" i="2"/>
  <c r="J412" i="3"/>
  <c r="J17" i="2"/>
  <c r="AC9" i="10"/>
  <c r="W5" i="10"/>
  <c r="J390" i="3"/>
  <c r="I11" i="2"/>
  <c r="I41" i="2"/>
  <c r="G391" i="3"/>
  <c r="F12" i="2"/>
  <c r="F42" i="2"/>
  <c r="X4" i="10"/>
  <c r="C17" i="2"/>
  <c r="C47" i="2"/>
  <c r="F429" i="3" s="1"/>
  <c r="D396" i="3"/>
  <c r="C43" i="2"/>
  <c r="F425" i="3" s="1"/>
  <c r="D392" i="3"/>
  <c r="C13" i="2"/>
  <c r="BC12" i="16"/>
  <c r="R14" i="16"/>
  <c r="S12" i="16"/>
  <c r="I42" i="2"/>
  <c r="J391" i="3"/>
  <c r="X5" i="10"/>
  <c r="I12" i="2"/>
  <c r="J38" i="2"/>
  <c r="T9" i="10"/>
  <c r="J403" i="3"/>
  <c r="J8" i="2"/>
  <c r="Z29" i="4"/>
  <c r="F9" i="2"/>
  <c r="U4" i="10"/>
  <c r="F39" i="2"/>
  <c r="G388" i="3"/>
  <c r="J393" i="3"/>
  <c r="I44" i="2"/>
  <c r="Z5" i="10"/>
  <c r="I14" i="2"/>
  <c r="J407" i="3"/>
  <c r="X9" i="10"/>
  <c r="J42" i="2"/>
  <c r="J12" i="2"/>
  <c r="C10" i="2"/>
  <c r="D389" i="3"/>
  <c r="C40" i="2"/>
  <c r="F422" i="3" s="1"/>
  <c r="AD4" i="17"/>
  <c r="D43" i="2"/>
  <c r="D13" i="2"/>
  <c r="D408" i="3"/>
  <c r="D407" i="3"/>
  <c r="D12" i="2"/>
  <c r="D42" i="2"/>
  <c r="AC4" i="17"/>
  <c r="D401" i="3"/>
  <c r="D6" i="2"/>
  <c r="D36" i="2"/>
  <c r="D20" i="2"/>
  <c r="W4" i="17"/>
  <c r="X8" i="10"/>
  <c r="G12" i="2"/>
  <c r="G42" i="2"/>
  <c r="G407" i="3"/>
  <c r="AY8" i="16"/>
  <c r="AX7" i="16"/>
  <c r="AX6" i="16"/>
  <c r="AB10" i="17"/>
  <c r="J16" i="2"/>
  <c r="AV20" i="16"/>
  <c r="I38" i="2"/>
  <c r="I8" i="2"/>
  <c r="T5" i="10"/>
  <c r="J387" i="3"/>
  <c r="V5" i="10"/>
  <c r="I10" i="2"/>
  <c r="J389" i="3"/>
  <c r="I40" i="2"/>
  <c r="J392" i="3"/>
  <c r="Y5" i="10"/>
  <c r="I43" i="2"/>
  <c r="I13" i="2"/>
  <c r="T4" i="10"/>
  <c r="F38" i="2"/>
  <c r="G387" i="3"/>
  <c r="F8" i="2"/>
  <c r="Z9" i="10"/>
  <c r="J44" i="2"/>
  <c r="J14" i="2"/>
  <c r="J409" i="3"/>
  <c r="G14" i="2"/>
  <c r="G409" i="3"/>
  <c r="Z8" i="10"/>
  <c r="G44" i="2"/>
  <c r="C14" i="2"/>
  <c r="C44" i="2"/>
  <c r="F426" i="3" s="1"/>
  <c r="D393" i="3"/>
  <c r="AI29" i="4"/>
  <c r="G9" i="2"/>
  <c r="G404" i="3"/>
  <c r="G39" i="2"/>
  <c r="U8" i="10"/>
  <c r="AB4" i="10"/>
  <c r="G395" i="3"/>
  <c r="F46" i="2"/>
  <c r="F16" i="2"/>
  <c r="J46" i="2"/>
  <c r="J50" i="2"/>
  <c r="V8" i="10"/>
  <c r="G405" i="3"/>
  <c r="G40" i="2"/>
  <c r="G10" i="2"/>
  <c r="G15" i="2"/>
  <c r="AA8" i="10"/>
  <c r="G45" i="2"/>
  <c r="G410" i="3"/>
  <c r="AI8" i="16"/>
  <c r="AH7" i="16"/>
  <c r="AH13" i="16"/>
  <c r="AI14" i="16"/>
  <c r="J41" i="2"/>
  <c r="J406" i="3"/>
  <c r="W9" i="10"/>
  <c r="J11" i="2"/>
  <c r="G386" i="3"/>
  <c r="F7" i="2"/>
  <c r="S4" i="10"/>
  <c r="F37" i="2"/>
  <c r="F34" i="2" s="1"/>
  <c r="I47" i="2"/>
  <c r="I17" i="2"/>
  <c r="J396" i="3"/>
  <c r="AC5" i="10"/>
  <c r="I413" i="3"/>
  <c r="AV27" i="16"/>
  <c r="F36" i="2"/>
  <c r="F35" i="2" s="1"/>
  <c r="F6" i="2"/>
  <c r="R4" i="10"/>
  <c r="G385" i="3"/>
  <c r="F20" i="2"/>
  <c r="AB5" i="10"/>
  <c r="I16" i="2"/>
  <c r="J395" i="3"/>
  <c r="I46" i="2"/>
  <c r="I36" i="2"/>
  <c r="J385" i="3"/>
  <c r="I6" i="2"/>
  <c r="R5" i="10"/>
  <c r="I20" i="2"/>
  <c r="F47" i="2"/>
  <c r="AC4" i="10"/>
  <c r="G396" i="3"/>
  <c r="F17" i="2"/>
  <c r="G7" i="2"/>
  <c r="G37" i="2"/>
  <c r="S8" i="10"/>
  <c r="G402" i="3"/>
  <c r="J402" i="3"/>
  <c r="S9" i="10"/>
  <c r="J37" i="2"/>
  <c r="J7" i="2"/>
  <c r="AH4" i="17"/>
  <c r="D17" i="2"/>
  <c r="D412" i="3"/>
  <c r="D47" i="2"/>
  <c r="D16" i="2"/>
  <c r="D46" i="2"/>
  <c r="AG4" i="17"/>
  <c r="D411" i="3"/>
  <c r="D9" i="2"/>
  <c r="AM2" i="4" s="1"/>
  <c r="D39" i="2"/>
  <c r="AM6" i="4" s="1"/>
  <c r="AM3" i="4" s="1"/>
  <c r="D404" i="3"/>
  <c r="AI2" i="4"/>
  <c r="Z4" i="17"/>
  <c r="AA4" i="17"/>
  <c r="D40" i="2"/>
  <c r="D10" i="2"/>
  <c r="D405" i="3"/>
  <c r="R9" i="10"/>
  <c r="J20" i="2"/>
  <c r="J6" i="2"/>
  <c r="J401" i="3"/>
  <c r="J36" i="2"/>
  <c r="G10" i="12"/>
  <c r="P10" i="12" s="1"/>
  <c r="P6" i="12"/>
  <c r="D391" i="3"/>
  <c r="C12" i="2"/>
  <c r="C42" i="2"/>
  <c r="F424" i="3" s="1"/>
  <c r="BD7" i="16"/>
  <c r="J45" i="2"/>
  <c r="AA9" i="10"/>
  <c r="J410" i="3"/>
  <c r="J15" i="2"/>
  <c r="C20" i="2"/>
  <c r="C6" i="2"/>
  <c r="D385" i="3"/>
  <c r="C36" i="2"/>
  <c r="D394" i="3"/>
  <c r="C15" i="2"/>
  <c r="C45" i="2"/>
  <c r="F427" i="3" s="1"/>
  <c r="W4" i="10"/>
  <c r="F11" i="2"/>
  <c r="F41" i="2"/>
  <c r="G390" i="3"/>
  <c r="W8" i="10"/>
  <c r="G11" i="2"/>
  <c r="G41" i="2"/>
  <c r="G406" i="3"/>
  <c r="J405" i="3"/>
  <c r="J40" i="2"/>
  <c r="V9" i="10"/>
  <c r="J10" i="2"/>
  <c r="BB7" i="16"/>
  <c r="AV21" i="16"/>
  <c r="C5" i="2" l="1"/>
  <c r="S7" i="4" s="1"/>
  <c r="Z3" i="4"/>
  <c r="BB12" i="16"/>
  <c r="S10" i="10"/>
  <c r="S14" i="12" s="1"/>
  <c r="S12" i="10"/>
  <c r="S17" i="10" s="1"/>
  <c r="BF12" i="16"/>
  <c r="W10" i="10"/>
  <c r="W14" i="12" s="1"/>
  <c r="W12" i="10"/>
  <c r="W17" i="10" s="1"/>
  <c r="W21" i="10"/>
  <c r="W6" i="10"/>
  <c r="W6" i="12" s="1"/>
  <c r="BF6" i="16"/>
  <c r="AI55" i="4"/>
  <c r="J5" i="2"/>
  <c r="S58" i="4" s="1"/>
  <c r="AG10" i="17"/>
  <c r="AD5" i="10"/>
  <c r="BA7" i="16"/>
  <c r="F5" i="2"/>
  <c r="S32" i="4" s="1"/>
  <c r="Z30" i="4"/>
  <c r="BB6" i="16"/>
  <c r="BB8" i="16" s="1"/>
  <c r="BB17" i="16" s="1"/>
  <c r="S21" i="10"/>
  <c r="S6" i="10"/>
  <c r="BF13" i="16"/>
  <c r="W13" i="10"/>
  <c r="W18" i="10" s="1"/>
  <c r="AB6" i="10"/>
  <c r="AB6" i="12" s="1"/>
  <c r="BK6" i="16"/>
  <c r="BK8" i="16" s="1"/>
  <c r="Z13" i="10"/>
  <c r="Z18" i="10" s="1"/>
  <c r="BI13" i="16"/>
  <c r="BH7" i="16"/>
  <c r="BG12" i="16"/>
  <c r="X12" i="10"/>
  <c r="X17" i="10" s="1"/>
  <c r="X10" i="10"/>
  <c r="X14" i="12" s="1"/>
  <c r="D35" i="2"/>
  <c r="X13" i="10"/>
  <c r="X18" i="10" s="1"/>
  <c r="BG13" i="16"/>
  <c r="BD6" i="16"/>
  <c r="BD8" i="16" s="1"/>
  <c r="BD17" i="16" s="1"/>
  <c r="BD20" i="16" s="1"/>
  <c r="BD21" i="16" s="1"/>
  <c r="U6" i="10"/>
  <c r="U21" i="10" s="1"/>
  <c r="BG7" i="16"/>
  <c r="AD6" i="4"/>
  <c r="AD3" i="4" s="1"/>
  <c r="F421" i="3"/>
  <c r="BA12" i="16"/>
  <c r="R12" i="10"/>
  <c r="R17" i="10" s="1"/>
  <c r="AD8" i="10"/>
  <c r="R10" i="10"/>
  <c r="R14" i="12" s="1"/>
  <c r="BJ7" i="16"/>
  <c r="J35" i="2"/>
  <c r="R13" i="10"/>
  <c r="R18" i="10" s="1"/>
  <c r="BA13" i="16"/>
  <c r="AD9" i="10"/>
  <c r="AA10" i="17"/>
  <c r="AK4" i="17"/>
  <c r="AI4" i="17"/>
  <c r="AI10" i="17" s="1"/>
  <c r="BC13" i="16"/>
  <c r="T13" i="10"/>
  <c r="T18" i="10" s="1"/>
  <c r="BF7" i="16"/>
  <c r="W22" i="10"/>
  <c r="AN4" i="17"/>
  <c r="AF10" i="17"/>
  <c r="G413" i="3"/>
  <c r="D397" i="3"/>
  <c r="J413" i="3"/>
  <c r="AL4" i="17"/>
  <c r="Z10" i="17"/>
  <c r="J397" i="3"/>
  <c r="BE12" i="16"/>
  <c r="V12" i="10"/>
  <c r="V17" i="10" s="1"/>
  <c r="V10" i="10"/>
  <c r="V14" i="12" s="1"/>
  <c r="BI12" i="16"/>
  <c r="BI14" i="16" s="1"/>
  <c r="BI25" i="16" s="1"/>
  <c r="Z12" i="10"/>
  <c r="Z17" i="10" s="1"/>
  <c r="Z10" i="10"/>
  <c r="Z14" i="12" s="1"/>
  <c r="AI3" i="4"/>
  <c r="D5" i="2"/>
  <c r="S8" i="4" s="1"/>
  <c r="AD10" i="17"/>
  <c r="BC14" i="16"/>
  <c r="BC25" i="16" s="1"/>
  <c r="BC32" i="16"/>
  <c r="AE10" i="17"/>
  <c r="G5" i="2"/>
  <c r="S33" i="4" s="1"/>
  <c r="AI30" i="4"/>
  <c r="Y6" i="10"/>
  <c r="Y6" i="12" s="1"/>
  <c r="BH6" i="16"/>
  <c r="AA13" i="10"/>
  <c r="AA18" i="10" s="1"/>
  <c r="BJ13" i="16"/>
  <c r="BK12" i="16"/>
  <c r="BK14" i="16" s="1"/>
  <c r="BK25" i="16" s="1"/>
  <c r="AB12" i="10"/>
  <c r="AB17" i="10" s="1"/>
  <c r="AB10" i="10"/>
  <c r="AB14" i="12" s="1"/>
  <c r="F418" i="3"/>
  <c r="C35" i="2"/>
  <c r="BB13" i="16"/>
  <c r="BB33" i="16" s="1"/>
  <c r="S13" i="10"/>
  <c r="S18" i="10" s="1"/>
  <c r="BL6" i="16"/>
  <c r="AC6" i="10"/>
  <c r="AC6" i="12" s="1"/>
  <c r="AC12" i="10"/>
  <c r="AC17" i="10" s="1"/>
  <c r="G397" i="3"/>
  <c r="AA12" i="10"/>
  <c r="AA17" i="10" s="1"/>
  <c r="BJ12" i="16"/>
  <c r="AA10" i="10"/>
  <c r="AA14" i="12" s="1"/>
  <c r="BD12" i="16"/>
  <c r="BD14" i="16" s="1"/>
  <c r="BD25" i="16" s="1"/>
  <c r="U10" i="10"/>
  <c r="U14" i="12" s="1"/>
  <c r="U12" i="10"/>
  <c r="U17" i="10" s="1"/>
  <c r="BC6" i="16"/>
  <c r="T21" i="10"/>
  <c r="T6" i="10"/>
  <c r="T6" i="12" s="1"/>
  <c r="BE7" i="16"/>
  <c r="T10" i="10"/>
  <c r="T14" i="12" s="1"/>
  <c r="BJ6" i="16"/>
  <c r="BJ8" i="16" s="1"/>
  <c r="BJ17" i="16" s="1"/>
  <c r="BJ20" i="16" s="1"/>
  <c r="BJ21" i="16" s="1"/>
  <c r="AA6" i="10"/>
  <c r="AA6" i="12" s="1"/>
  <c r="BE6" i="16"/>
  <c r="BE8" i="16" s="1"/>
  <c r="BE17" i="16" s="1"/>
  <c r="BE20" i="16" s="1"/>
  <c r="BE21" i="16" s="1"/>
  <c r="V6" i="10"/>
  <c r="V6" i="12" s="1"/>
  <c r="Y13" i="10"/>
  <c r="Y18" i="10" s="1"/>
  <c r="BH13" i="16"/>
  <c r="BE13" i="16"/>
  <c r="V13" i="10"/>
  <c r="V18" i="10" s="1"/>
  <c r="AH10" i="17"/>
  <c r="BA6" i="16"/>
  <c r="AD4" i="10"/>
  <c r="R6" i="10"/>
  <c r="R6" i="12" s="1"/>
  <c r="D413" i="3"/>
  <c r="BG6" i="16"/>
  <c r="BG8" i="16" s="1"/>
  <c r="BG17" i="16" s="1"/>
  <c r="BG20" i="16" s="1"/>
  <c r="BG21" i="16" s="1"/>
  <c r="X6" i="10"/>
  <c r="X6" i="12" s="1"/>
  <c r="AC13" i="10"/>
  <c r="AC18" i="10" s="1"/>
  <c r="BL13" i="16"/>
  <c r="BL14" i="16" s="1"/>
  <c r="BL25" i="16" s="1"/>
  <c r="AC10" i="10"/>
  <c r="AC14" i="12" s="1"/>
  <c r="Z55" i="4"/>
  <c r="I5" i="2"/>
  <c r="S57" i="4" s="1"/>
  <c r="I35" i="2"/>
  <c r="BK7" i="16"/>
  <c r="AB22" i="10"/>
  <c r="AB13" i="10"/>
  <c r="AB18" i="10" s="1"/>
  <c r="BL7" i="16"/>
  <c r="AC22" i="10"/>
  <c r="BC7" i="16"/>
  <c r="T22" i="10"/>
  <c r="AC10" i="17"/>
  <c r="AM4" i="17"/>
  <c r="BI7" i="16"/>
  <c r="T12" i="10"/>
  <c r="T17" i="10" s="1"/>
  <c r="BI6" i="16"/>
  <c r="BI8" i="16" s="1"/>
  <c r="BI17" i="16" s="1"/>
  <c r="BI20" i="16" s="1"/>
  <c r="BI21" i="16" s="1"/>
  <c r="BI27" i="16" s="1"/>
  <c r="Z6" i="10"/>
  <c r="Z6" i="12" s="1"/>
  <c r="BD13" i="16"/>
  <c r="U13" i="10"/>
  <c r="U18" i="10" s="1"/>
  <c r="G35" i="2"/>
  <c r="BH12" i="16"/>
  <c r="BH14" i="16" s="1"/>
  <c r="BH25" i="16" s="1"/>
  <c r="Y10" i="10"/>
  <c r="Y14" i="12" s="1"/>
  <c r="Y12" i="10"/>
  <c r="Y17" i="10" s="1"/>
  <c r="AT6" i="12" l="1"/>
  <c r="AF6" i="12"/>
  <c r="AH14" i="12"/>
  <c r="AV14" i="12"/>
  <c r="BA6" i="12"/>
  <c r="AM6" i="12"/>
  <c r="BC33" i="16"/>
  <c r="BA33" i="16"/>
  <c r="BM13" i="16"/>
  <c r="AD12" i="10"/>
  <c r="AD17" i="10" s="1"/>
  <c r="AD10" i="10"/>
  <c r="BD27" i="16"/>
  <c r="BL8" i="16"/>
  <c r="BL17" i="16" s="1"/>
  <c r="BL20" i="16" s="1"/>
  <c r="BL21" i="16" s="1"/>
  <c r="BL27" i="16" s="1"/>
  <c r="BK17" i="16"/>
  <c r="BK20" i="16" s="1"/>
  <c r="BK21" i="16" s="1"/>
  <c r="BK27" i="16" s="1"/>
  <c r="AU14" i="12"/>
  <c r="AG14" i="12"/>
  <c r="BE14" i="12"/>
  <c r="AQ14" i="12"/>
  <c r="X21" i="10"/>
  <c r="AD6" i="10"/>
  <c r="AD22" i="10" s="1"/>
  <c r="AD21" i="10"/>
  <c r="AA21" i="10"/>
  <c r="V22" i="10"/>
  <c r="BC8" i="16"/>
  <c r="BC17" i="16" s="1"/>
  <c r="BC20" i="16" s="1"/>
  <c r="BC21" i="16" s="1"/>
  <c r="BC27" i="16" s="1"/>
  <c r="BC14" i="12"/>
  <c r="AO14" i="12"/>
  <c r="AA18" i="12"/>
  <c r="AP14" i="12"/>
  <c r="BD14" i="12"/>
  <c r="AN14" i="12"/>
  <c r="BB14" i="12"/>
  <c r="AA22" i="10"/>
  <c r="AZ14" i="12"/>
  <c r="X18" i="12"/>
  <c r="AL14" i="12"/>
  <c r="Y22" i="10"/>
  <c r="AB21" i="10"/>
  <c r="S6" i="12"/>
  <c r="S22" i="10"/>
  <c r="BF8" i="16"/>
  <c r="BF17" i="16" s="1"/>
  <c r="BF20" i="16" s="1"/>
  <c r="BF21" i="16" s="1"/>
  <c r="AY14" i="12"/>
  <c r="AK14" i="12"/>
  <c r="BB14" i="16"/>
  <c r="BB25" i="16" s="1"/>
  <c r="BB32" i="16"/>
  <c r="AX14" i="12"/>
  <c r="AJ14" i="12"/>
  <c r="Z21" i="10"/>
  <c r="Z22" i="10"/>
  <c r="BM6" i="16"/>
  <c r="BA8" i="16"/>
  <c r="V21" i="10"/>
  <c r="BC6" i="12"/>
  <c r="AA10" i="12"/>
  <c r="AO6" i="12"/>
  <c r="BJ14" i="16"/>
  <c r="BJ25" i="16" s="1"/>
  <c r="AC21" i="10"/>
  <c r="BH8" i="16"/>
  <c r="BH17" i="16" s="1"/>
  <c r="BH20" i="16" s="1"/>
  <c r="BH21" i="16" s="1"/>
  <c r="BH27" i="16" s="1"/>
  <c r="BE14" i="16"/>
  <c r="BE25" i="16" s="1"/>
  <c r="BE27" i="16" s="1"/>
  <c r="AL10" i="17"/>
  <c r="BA14" i="16"/>
  <c r="BM12" i="16"/>
  <c r="BA32" i="16"/>
  <c r="X22" i="10"/>
  <c r="BD6" i="12"/>
  <c r="AP6" i="12"/>
  <c r="R22" i="10"/>
  <c r="AK6" i="12"/>
  <c r="AY6" i="12"/>
  <c r="BF14" i="16"/>
  <c r="BF25" i="16" s="1"/>
  <c r="AM10" i="17"/>
  <c r="X10" i="12"/>
  <c r="AZ6" i="12"/>
  <c r="AL6" i="12"/>
  <c r="BA14" i="12"/>
  <c r="AM14" i="12"/>
  <c r="BB6" i="12"/>
  <c r="AN6" i="12"/>
  <c r="R21" i="10"/>
  <c r="AX6" i="12"/>
  <c r="AJ6" i="12"/>
  <c r="BJ27" i="16"/>
  <c r="AV6" i="12"/>
  <c r="AH6" i="12"/>
  <c r="AI14" i="12"/>
  <c r="AW14" i="12"/>
  <c r="U18" i="12"/>
  <c r="BE6" i="12"/>
  <c r="AQ6" i="12"/>
  <c r="Y21" i="10"/>
  <c r="AN10" i="17"/>
  <c r="AD13" i="10"/>
  <c r="AD18" i="10" s="1"/>
  <c r="R18" i="12"/>
  <c r="AT14" i="12"/>
  <c r="AD14" i="12"/>
  <c r="BF14" i="12" s="1"/>
  <c r="AF14" i="12"/>
  <c r="U6" i="12"/>
  <c r="U22" i="10"/>
  <c r="BG14" i="16"/>
  <c r="BG25" i="16" s="1"/>
  <c r="BG27" i="16" s="1"/>
  <c r="BB18" i="16"/>
  <c r="BB20" i="16"/>
  <c r="BB21" i="16" s="1"/>
  <c r="BB27" i="16" s="1"/>
  <c r="BM7" i="16"/>
  <c r="BC10" i="12" l="1"/>
  <c r="AO10" i="12"/>
  <c r="BC18" i="12"/>
  <c r="AO18" i="12"/>
  <c r="AR14" i="12"/>
  <c r="BP12" i="16"/>
  <c r="BO12" i="16"/>
  <c r="AU6" i="12"/>
  <c r="AG6" i="12"/>
  <c r="AR6" i="12" s="1"/>
  <c r="AL18" i="12"/>
  <c r="AZ18" i="12"/>
  <c r="AI6" i="12"/>
  <c r="AW6" i="12"/>
  <c r="U10" i="12"/>
  <c r="BP6" i="16"/>
  <c r="AZ10" i="12"/>
  <c r="AL10" i="12"/>
  <c r="BM14" i="16"/>
  <c r="BP14" i="16" s="1"/>
  <c r="BA25" i="16"/>
  <c r="BM25" i="16" s="1"/>
  <c r="R10" i="12"/>
  <c r="AT18" i="12"/>
  <c r="AF18" i="12"/>
  <c r="AD18" i="12"/>
  <c r="BF18" i="12" s="1"/>
  <c r="BP7" i="16"/>
  <c r="AI18" i="12"/>
  <c r="AW18" i="12"/>
  <c r="BA17" i="16"/>
  <c r="BM8" i="16"/>
  <c r="BP8" i="16" s="1"/>
  <c r="BF27" i="16"/>
  <c r="BO13" i="16"/>
  <c r="BP13" i="16"/>
  <c r="AD6" i="12"/>
  <c r="BF6" i="12" s="1"/>
  <c r="AW10" i="12" l="1"/>
  <c r="AI10" i="12"/>
  <c r="AT10" i="12"/>
  <c r="AD10" i="12"/>
  <c r="BF10" i="12" s="1"/>
  <c r="AF10" i="12"/>
  <c r="AR18" i="12"/>
  <c r="BO6" i="16"/>
  <c r="BA18" i="16"/>
  <c r="BM18" i="16" s="1"/>
  <c r="BM17" i="16"/>
  <c r="BO7" i="16"/>
  <c r="BA20" i="16" l="1"/>
  <c r="AR10" i="12"/>
  <c r="BM20" i="16" l="1"/>
  <c r="BA21" i="16"/>
  <c r="BA27" i="16" l="1"/>
  <c r="BM27" i="16" s="1"/>
  <c r="BM21" i="16"/>
</calcChain>
</file>

<file path=xl/sharedStrings.xml><?xml version="1.0" encoding="utf-8"?>
<sst xmlns="http://schemas.openxmlformats.org/spreadsheetml/2006/main" count="405" uniqueCount="114">
  <si>
    <t>TOTAL</t>
  </si>
  <si>
    <t>KIDS</t>
  </si>
  <si>
    <t>LOCAL</t>
  </si>
  <si>
    <t>OVERSEA</t>
  </si>
  <si>
    <t>FY 2018</t>
  </si>
  <si>
    <t>Views</t>
  </si>
  <si>
    <t>Revenue</t>
  </si>
  <si>
    <t>PERFORMANCE</t>
  </si>
  <si>
    <t>ACTUAL</t>
  </si>
  <si>
    <t>TARGET</t>
  </si>
  <si>
    <t>Date</t>
  </si>
  <si>
    <t>ALL COUNTRIES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</si>
  <si>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</si>
  <si>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</si>
  <si>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</si>
  <si>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</si>
  <si>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</si>
  <si>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</si>
  <si>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</si>
  <si>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</si>
  <si>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</si>
  <si>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</si>
  <si>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</si>
  <si>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</si>
  <si>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Forecast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</si>
  <si>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</si>
  <si>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</si>
  <si>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</si>
  <si>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</si>
  <si>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</si>
  <si>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</si>
  <si>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</si>
  <si>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</si>
  <si>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</si>
  <si>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</si>
  <si>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</si>
  <si>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</si>
  <si>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</si>
  <si>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</si>
  <si>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Q1</t>
  </si>
  <si>
    <t>Q2</t>
  </si>
  <si>
    <t>Q3</t>
  </si>
  <si>
    <t>Q4</t>
  </si>
  <si>
    <t>VN views</t>
  </si>
  <si>
    <t>Ex VN Views</t>
  </si>
  <si>
    <t>POPS Kids CMS</t>
  </si>
  <si>
    <t>CPV</t>
  </si>
  <si>
    <t>POPS Kids</t>
  </si>
  <si>
    <t>RPM</t>
  </si>
  <si>
    <t>% Vn views and Ex VN views per total view</t>
  </si>
  <si>
    <t>Diff.</t>
  </si>
  <si>
    <t>%</t>
  </si>
  <si>
    <t>Total 2018</t>
  </si>
  <si>
    <t>Total 2017</t>
  </si>
  <si>
    <t>View Monthly</t>
  </si>
  <si>
    <t>VN</t>
  </si>
  <si>
    <t>Kids</t>
  </si>
  <si>
    <t>View Quartely</t>
  </si>
  <si>
    <t>Revenue Monthly</t>
  </si>
  <si>
    <t>Revenue Quartely</t>
  </si>
  <si>
    <t>Target</t>
  </si>
  <si>
    <t>VIEWS</t>
  </si>
  <si>
    <t>REVENUE</t>
  </si>
  <si>
    <t>GENERAL</t>
  </si>
  <si>
    <t>Local</t>
  </si>
  <si>
    <t>Oversea</t>
  </si>
  <si>
    <t>YTD</t>
  </si>
  <si>
    <t>Current month</t>
  </si>
  <si>
    <t>Remaining</t>
  </si>
  <si>
    <t>% vs target</t>
  </si>
  <si>
    <t>Daily forecast</t>
  </si>
  <si>
    <t>DIFFERENCE</t>
  </si>
  <si>
    <t>Remaining day(s)</t>
  </si>
  <si>
    <t>POPS revenue share</t>
  </si>
  <si>
    <t>Total 2015</t>
  </si>
  <si>
    <t>% contribution of each CMS per total</t>
  </si>
  <si>
    <t>% Oversea</t>
  </si>
  <si>
    <t>Total 2016</t>
  </si>
  <si>
    <t>Annual growth</t>
  </si>
  <si>
    <t>View</t>
  </si>
  <si>
    <t>VN View</t>
  </si>
  <si>
    <t>EX VN View</t>
  </si>
  <si>
    <t>Kids CMS</t>
  </si>
  <si>
    <t>Total View Kids CMS</t>
  </si>
  <si>
    <t>% playback</t>
  </si>
  <si>
    <t>CPM playback</t>
  </si>
  <si>
    <t>YouTube revenue</t>
  </si>
  <si>
    <t>POPS revenue</t>
  </si>
  <si>
    <t>Comparison with actual</t>
  </si>
  <si>
    <t>RPV</t>
  </si>
  <si>
    <t>Ad Rates</t>
  </si>
  <si>
    <t>Actual 2018</t>
  </si>
  <si>
    <t>Actual 2017</t>
  </si>
  <si>
    <t>DAILY</t>
  </si>
  <si>
    <t>Month</t>
  </si>
  <si>
    <t>Branded deals</t>
  </si>
  <si>
    <t>POPS App</t>
  </si>
  <si>
    <t>Actual (Quarterly)</t>
  </si>
  <si>
    <t>Actual (Monthly)</t>
  </si>
  <si>
    <t>Q1-2018</t>
  </si>
  <si>
    <t>Install</t>
  </si>
  <si>
    <t>MAU</t>
  </si>
  <si>
    <t>OTHERS</t>
  </si>
  <si>
    <t>App</t>
  </si>
  <si>
    <t>Target (Monthly)</t>
  </si>
  <si>
    <t>Target (Quarterly)</t>
  </si>
  <si>
    <t>YOUTUBE</t>
  </si>
  <si>
    <t>BRANDED DEALS</t>
  </si>
  <si>
    <t>POPS APP - OTHER METRICS</t>
  </si>
  <si>
    <t>POPS APP - REVENUE</t>
  </si>
  <si>
    <t>Install - Target</t>
  </si>
  <si>
    <t>Install - Actual</t>
  </si>
  <si>
    <t>MAU - Target</t>
  </si>
  <si>
    <t>MAU -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</si>
</sst>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_-&quot;$&quot;* #,##0.00000_-;\-&quot;$&quot;* #,##0.00000_-;_-&quot;$&quot;* &quot;-&quot;?????_-;_-@_-"/>
    <numFmt numFmtId="170" formatCode="_(&quot;$&quot;* #,##0.00000_);_(&quot;$&quot;* \(#,##0.00000\);_(&quot;$&quot;* &quot;-&quot;??_);_(@_)"/>
    <numFmt numFmtId="171" formatCode="_(&quot;$&quot;* #,##0.000_);_(&quot;$&quot;* \(#,##0.000\);_(&quot;$&quot;* &quot;-&quot;??_);_(@_)"/>
    <numFmt numFmtId="172" formatCode="_(* #,##0.000_);_(* \(#,##0.000\);_(* &quot;-&quot;??_);_(@_)"/>
    <numFmt numFmtId="173" formatCode="_-[$$-409]* #,##0_ ;_-[$$-409]* \-#,##0\ ;_-[$$-409]* &quot;-&quot;??_ ;_-@_ "/>
    <numFmt numFmtId="174" formatCode="_-* #,##0.00000_-;\-* #,##0.00000_-;_-* &quot;-&quot;_-;_-@_-"/>
    <numFmt numFmtId="175" formatCode="_-[$$-409]* #,##0.00000_ ;_-[$$-409]* \-#,##0.00000\ ;_-[$$-409]* &quot;-&quot;??_ ;_-@_ "/>
    <numFmt numFmtId="176" formatCode="_-[$$-409]* #,##0.00_ ;_-[$$-409]* \-#,##0.00\ ;_-[$$-409]* &quot;-&quot;??_ ;_-@_ "/>
    <numFmt numFmtId="177" formatCode="\$#,##0;[Red]\-\$#,##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 (Body)"/>
    </font>
    <font>
      <b/>
      <sz val="12"/>
      <color theme="1"/>
      <name val="Calibri"/>
      <family val="2"/>
      <charset val="134"/>
      <scheme val="minor"/>
    </font>
    <font>
      <b/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color rgb="FFFF5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4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0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7" borderId="14" xfId="0" applyFont="1" applyFill="1" applyBorder="1" applyAlignment="1">
      <alignment horizontal="right"/>
    </xf>
    <xf numFmtId="17" fontId="2" fillId="7" borderId="15" xfId="0" applyNumberFormat="1" applyFont="1" applyFill="1" applyBorder="1"/>
    <xf numFmtId="17" fontId="2" fillId="7" borderId="16" xfId="0" applyNumberFormat="1" applyFont="1" applyFill="1" applyBorder="1"/>
    <xf numFmtId="17" fontId="2" fillId="7" borderId="17" xfId="0" applyNumberFormat="1" applyFont="1" applyFill="1" applyBorder="1"/>
    <xf numFmtId="3" fontId="2" fillId="6" borderId="12" xfId="0" applyNumberFormat="1" applyFont="1" applyFill="1" applyBorder="1"/>
    <xf numFmtId="166" fontId="2" fillId="5" borderId="13" xfId="1" applyNumberFormat="1" applyFont="1" applyFill="1" applyBorder="1"/>
    <xf numFmtId="3" fontId="0" fillId="6" borderId="7" xfId="0" applyNumberFormat="1" applyFill="1" applyBorder="1"/>
    <xf numFmtId="166" fontId="0" fillId="5" borderId="8" xfId="1" applyNumberFormat="1" applyFont="1" applyFill="1" applyBorder="1"/>
    <xf numFmtId="3" fontId="0" fillId="6" borderId="9" xfId="0" applyNumberFormat="1" applyFill="1" applyBorder="1"/>
    <xf numFmtId="166" fontId="0" fillId="5" borderId="10" xfId="1" applyNumberFormat="1" applyFont="1" applyFill="1" applyBorder="1"/>
    <xf numFmtId="3" fontId="0" fillId="6" borderId="11" xfId="0" applyNumberFormat="1" applyFill="1" applyBorder="1"/>
    <xf numFmtId="166" fontId="0" fillId="5" borderId="6" xfId="1" applyNumberFormat="1" applyFont="1" applyFill="1" applyBorder="1"/>
    <xf numFmtId="10" fontId="2" fillId="6" borderId="12" xfId="2" applyNumberFormat="1" applyFont="1" applyFill="1" applyBorder="1"/>
    <xf numFmtId="10" fontId="2" fillId="5" borderId="13" xfId="2" applyNumberFormat="1" applyFont="1" applyFill="1" applyBorder="1"/>
    <xf numFmtId="10" fontId="0" fillId="6" borderId="7" xfId="2" applyNumberFormat="1" applyFont="1" applyFill="1" applyBorder="1"/>
    <xf numFmtId="10" fontId="0" fillId="5" borderId="8" xfId="2" applyNumberFormat="1" applyFont="1" applyFill="1" applyBorder="1"/>
    <xf numFmtId="10" fontId="0" fillId="6" borderId="9" xfId="2" applyNumberFormat="1" applyFont="1" applyFill="1" applyBorder="1"/>
    <xf numFmtId="10" fontId="0" fillId="5" borderId="10" xfId="2" applyNumberFormat="1" applyFont="1" applyFill="1" applyBorder="1"/>
    <xf numFmtId="10" fontId="0" fillId="6" borderId="11" xfId="2" applyNumberFormat="1" applyFont="1" applyFill="1" applyBorder="1"/>
    <xf numFmtId="10" fontId="0" fillId="5" borderId="6" xfId="2" applyNumberFormat="1" applyFont="1" applyFill="1" applyBorder="1"/>
    <xf numFmtId="15" fontId="0" fillId="0" borderId="1" xfId="0" applyNumberFormat="1" applyBorder="1"/>
    <xf numFmtId="0" fontId="0" fillId="0" borderId="1" xfId="0" applyNumberFormat="1" applyBorder="1"/>
    <xf numFmtId="0" fontId="2" fillId="7" borderId="1" xfId="0" applyFont="1" applyFill="1" applyBorder="1" applyAlignment="1">
      <alignment horizontal="center"/>
    </xf>
    <xf numFmtId="0" fontId="2" fillId="0" borderId="0" xfId="0" applyFont="1"/>
    <xf numFmtId="0" fontId="0" fillId="8" borderId="0" xfId="0" applyFill="1"/>
    <xf numFmtId="0" fontId="3" fillId="0" borderId="0" xfId="0" applyFont="1"/>
    <xf numFmtId="0" fontId="2" fillId="8" borderId="0" xfId="0" applyFont="1" applyFill="1"/>
    <xf numFmtId="0" fontId="2" fillId="0" borderId="1" xfId="0" applyNumberFormat="1" applyFont="1" applyBorder="1" applyAlignment="1">
      <alignment horizontal="center"/>
    </xf>
    <xf numFmtId="3" fontId="2" fillId="6" borderId="7" xfId="0" applyNumberFormat="1" applyFont="1" applyFill="1" applyBorder="1"/>
    <xf numFmtId="166" fontId="2" fillId="5" borderId="8" xfId="1" applyNumberFormat="1" applyFont="1" applyFill="1" applyBorder="1"/>
    <xf numFmtId="9" fontId="4" fillId="0" borderId="0" xfId="0" applyNumberFormat="1" applyFont="1"/>
    <xf numFmtId="15" fontId="0" fillId="9" borderId="1" xfId="0" applyNumberFormat="1" applyFill="1" applyBorder="1"/>
    <xf numFmtId="0" fontId="0" fillId="9" borderId="1" xfId="0" applyNumberFormat="1" applyFill="1" applyBorder="1"/>
    <xf numFmtId="0" fontId="0" fillId="0" borderId="1" xfId="0" applyBorder="1"/>
    <xf numFmtId="10" fontId="0" fillId="0" borderId="1" xfId="0" applyNumberFormat="1" applyBorder="1"/>
    <xf numFmtId="3" fontId="5" fillId="6" borderId="7" xfId="0" applyNumberFormat="1" applyFont="1" applyFill="1" applyBorder="1"/>
    <xf numFmtId="166" fontId="5" fillId="5" borderId="8" xfId="1" applyNumberFormat="1" applyFont="1" applyFill="1" applyBorder="1"/>
    <xf numFmtId="0" fontId="5" fillId="0" borderId="1" xfId="0" applyNumberFormat="1" applyFont="1" applyBorder="1" applyAlignment="1">
      <alignment horizontal="center"/>
    </xf>
    <xf numFmtId="15" fontId="6" fillId="0" borderId="0" xfId="0" applyNumberFormat="1" applyFont="1" applyAlignment="1">
      <alignment horizontal="center"/>
    </xf>
    <xf numFmtId="0" fontId="2" fillId="0" borderId="1" xfId="0" applyFont="1" applyBorder="1"/>
    <xf numFmtId="0" fontId="9" fillId="0" borderId="0" xfId="3" applyFont="1"/>
    <xf numFmtId="0" fontId="9" fillId="0" borderId="0" xfId="3" applyFont="1" applyFill="1"/>
    <xf numFmtId="167" fontId="9" fillId="0" borderId="0" xfId="4" applyNumberFormat="1" applyFont="1"/>
    <xf numFmtId="167" fontId="9" fillId="0" borderId="0" xfId="3" applyNumberFormat="1" applyFont="1"/>
    <xf numFmtId="0" fontId="9" fillId="0" borderId="0" xfId="3" applyFont="1" applyFill="1" applyBorder="1"/>
    <xf numFmtId="0" fontId="9" fillId="0" borderId="0" xfId="3" applyFont="1" applyAlignment="1">
      <alignment wrapText="1"/>
    </xf>
    <xf numFmtId="0" fontId="11" fillId="0" borderId="0" xfId="3" applyFont="1"/>
    <xf numFmtId="3" fontId="9" fillId="0" borderId="0" xfId="3" applyNumberFormat="1" applyFont="1"/>
    <xf numFmtId="9" fontId="9" fillId="0" borderId="0" xfId="5" applyFont="1"/>
    <xf numFmtId="9" fontId="9" fillId="0" borderId="0" xfId="5" applyFont="1" applyFill="1" applyBorder="1"/>
    <xf numFmtId="168" fontId="9" fillId="0" borderId="0" xfId="5" applyNumberFormat="1" applyFont="1"/>
    <xf numFmtId="0" fontId="11" fillId="0" borderId="18" xfId="3" applyFont="1" applyBorder="1" applyAlignment="1">
      <alignment horizontal="center" wrapText="1"/>
    </xf>
    <xf numFmtId="0" fontId="11" fillId="0" borderId="0" xfId="3" applyFont="1" applyAlignment="1">
      <alignment horizontal="center" wrapText="1"/>
    </xf>
    <xf numFmtId="17" fontId="11" fillId="0" borderId="0" xfId="3" applyNumberFormat="1" applyFont="1" applyFill="1" applyAlignment="1">
      <alignment horizontal="center" wrapText="1" readingOrder="1"/>
    </xf>
    <xf numFmtId="0" fontId="11" fillId="10" borderId="0" xfId="3" applyFont="1" applyFill="1" applyAlignment="1">
      <alignment horizontal="center" wrapText="1" readingOrder="1"/>
    </xf>
    <xf numFmtId="0" fontId="11" fillId="11" borderId="0" xfId="3" applyFont="1" applyFill="1" applyAlignment="1">
      <alignment horizontal="center" wrapText="1" readingOrder="1"/>
    </xf>
    <xf numFmtId="0" fontId="11" fillId="0" borderId="0" xfId="3" applyFont="1" applyFill="1" applyBorder="1" applyAlignment="1">
      <alignment horizontal="center" wrapText="1" readingOrder="1"/>
    </xf>
    <xf numFmtId="0" fontId="9" fillId="0" borderId="19" xfId="3" applyFont="1" applyBorder="1" applyAlignment="1">
      <alignment horizontal="left" wrapText="1" readingOrder="1"/>
    </xf>
    <xf numFmtId="3" fontId="9" fillId="0" borderId="0" xfId="3" applyNumberFormat="1" applyFont="1" applyFill="1" applyBorder="1" applyAlignment="1">
      <alignment horizontal="right" wrapText="1" readingOrder="1"/>
    </xf>
    <xf numFmtId="3" fontId="9" fillId="0" borderId="0" xfId="3" applyNumberFormat="1" applyFont="1" applyBorder="1" applyAlignment="1">
      <alignment horizontal="right" wrapText="1" readingOrder="1"/>
    </xf>
    <xf numFmtId="167" fontId="9" fillId="0" borderId="0" xfId="4" applyNumberFormat="1" applyFont="1" applyFill="1"/>
    <xf numFmtId="0" fontId="9" fillId="0" borderId="20" xfId="3" applyFont="1" applyBorder="1" applyAlignment="1">
      <alignment horizontal="left" wrapText="1" readingOrder="1"/>
    </xf>
    <xf numFmtId="3" fontId="9" fillId="0" borderId="18" xfId="3" applyNumberFormat="1" applyFont="1" applyFill="1" applyBorder="1" applyAlignment="1">
      <alignment horizontal="right" wrapText="1" readingOrder="1"/>
    </xf>
    <xf numFmtId="3" fontId="9" fillId="0" borderId="18" xfId="3" applyNumberFormat="1" applyFont="1" applyBorder="1" applyAlignment="1">
      <alignment horizontal="right" wrapText="1" readingOrder="1"/>
    </xf>
    <xf numFmtId="0" fontId="9" fillId="0" borderId="21" xfId="3" applyFont="1" applyBorder="1" applyAlignment="1">
      <alignment horizontal="left" wrapText="1" readingOrder="1"/>
    </xf>
    <xf numFmtId="3" fontId="9" fillId="0" borderId="22" xfId="3" applyNumberFormat="1" applyFont="1" applyFill="1" applyBorder="1" applyAlignment="1">
      <alignment horizontal="right" wrapText="1" readingOrder="1"/>
    </xf>
    <xf numFmtId="3" fontId="9" fillId="0" borderId="22" xfId="3" applyNumberFormat="1" applyFont="1" applyBorder="1" applyAlignment="1">
      <alignment horizontal="right" wrapText="1" readingOrder="1"/>
    </xf>
    <xf numFmtId="167" fontId="9" fillId="0" borderId="23" xfId="3" applyNumberFormat="1" applyFont="1" applyBorder="1" applyAlignment="1">
      <alignment horizontal="left" wrapText="1" readingOrder="1"/>
    </xf>
    <xf numFmtId="9" fontId="11" fillId="0" borderId="0" xfId="5" applyFont="1" applyFill="1" applyBorder="1" applyAlignment="1">
      <alignment horizontal="right" wrapText="1" readingOrder="1"/>
    </xf>
    <xf numFmtId="166" fontId="9" fillId="0" borderId="0" xfId="3" applyNumberFormat="1" applyFont="1"/>
    <xf numFmtId="0" fontId="9" fillId="0" borderId="0" xfId="3" applyFont="1" applyBorder="1" applyAlignment="1">
      <alignment horizontal="left" wrapText="1" readingOrder="1"/>
    </xf>
    <xf numFmtId="0" fontId="9" fillId="0" borderId="0" xfId="3" applyFont="1" applyBorder="1" applyAlignment="1">
      <alignment horizontal="center" vertical="center" wrapText="1" readingOrder="1"/>
    </xf>
    <xf numFmtId="167" fontId="9" fillId="0" borderId="0" xfId="3" applyNumberFormat="1" applyFont="1" applyFill="1" applyBorder="1" applyAlignment="1">
      <alignment horizontal="left" wrapText="1" readingOrder="1"/>
    </xf>
    <xf numFmtId="0" fontId="9" fillId="0" borderId="18" xfId="3" applyFont="1" applyBorder="1" applyAlignment="1">
      <alignment wrapText="1"/>
    </xf>
    <xf numFmtId="9" fontId="9" fillId="0" borderId="18" xfId="5" applyFont="1" applyBorder="1" applyAlignment="1">
      <alignment wrapText="1"/>
    </xf>
    <xf numFmtId="9" fontId="9" fillId="0" borderId="18" xfId="5" applyFont="1" applyFill="1" applyBorder="1" applyAlignment="1">
      <alignment wrapText="1"/>
    </xf>
    <xf numFmtId="164" fontId="9" fillId="0" borderId="18" xfId="6" applyFont="1" applyBorder="1" applyAlignment="1">
      <alignment wrapText="1"/>
    </xf>
    <xf numFmtId="167" fontId="9" fillId="0" borderId="18" xfId="4" applyNumberFormat="1" applyFont="1" applyBorder="1" applyAlignment="1">
      <alignment wrapText="1"/>
    </xf>
    <xf numFmtId="167" fontId="9" fillId="0" borderId="0" xfId="4" applyNumberFormat="1" applyFont="1" applyFill="1" applyBorder="1" applyAlignment="1">
      <alignment wrapText="1"/>
    </xf>
    <xf numFmtId="0" fontId="9" fillId="0" borderId="0" xfId="3" applyFont="1" applyFill="1" applyBorder="1" applyAlignment="1">
      <alignment horizontal="left" wrapText="1" readingOrder="1"/>
    </xf>
    <xf numFmtId="166" fontId="9" fillId="0" borderId="0" xfId="8" applyNumberFormat="1" applyFont="1" applyBorder="1" applyAlignment="1">
      <alignment horizontal="right" wrapText="1" readingOrder="1"/>
    </xf>
    <xf numFmtId="166" fontId="9" fillId="0" borderId="0" xfId="8" applyNumberFormat="1" applyFont="1" applyFill="1" applyBorder="1" applyAlignment="1">
      <alignment horizontal="right" wrapText="1" readingOrder="1"/>
    </xf>
    <xf numFmtId="166" fontId="9" fillId="0" borderId="18" xfId="8" applyNumberFormat="1" applyFont="1" applyBorder="1" applyAlignment="1">
      <alignment horizontal="right" wrapText="1" readingOrder="1"/>
    </xf>
    <xf numFmtId="44" fontId="9" fillId="0" borderId="18" xfId="8" applyFont="1" applyBorder="1" applyAlignment="1">
      <alignment horizontal="right" wrapText="1" readingOrder="1"/>
    </xf>
    <xf numFmtId="166" fontId="9" fillId="0" borderId="22" xfId="8" applyNumberFormat="1" applyFont="1" applyBorder="1" applyAlignment="1">
      <alignment horizontal="right" wrapText="1" readingOrder="1"/>
    </xf>
    <xf numFmtId="44" fontId="9" fillId="0" borderId="22" xfId="8" applyFont="1" applyBorder="1" applyAlignment="1">
      <alignment horizontal="right" wrapText="1" readingOrder="1"/>
    </xf>
    <xf numFmtId="44" fontId="9" fillId="0" borderId="0" xfId="8" applyFont="1" applyBorder="1" applyAlignment="1">
      <alignment horizontal="right" wrapText="1" readingOrder="1"/>
    </xf>
    <xf numFmtId="166" fontId="11" fillId="0" borderId="0" xfId="5" applyNumberFormat="1" applyFont="1" applyFill="1" applyBorder="1" applyAlignment="1">
      <alignment horizontal="right" wrapText="1" readingOrder="1"/>
    </xf>
    <xf numFmtId="166" fontId="9" fillId="0" borderId="0" xfId="3" applyNumberFormat="1" applyFont="1" applyFill="1" applyBorder="1" applyAlignment="1">
      <alignment horizontal="right" wrapText="1" readingOrder="1"/>
    </xf>
    <xf numFmtId="166" fontId="9" fillId="0" borderId="18" xfId="8" applyNumberFormat="1" applyFont="1" applyFill="1" applyBorder="1" applyAlignment="1">
      <alignment horizontal="right" wrapText="1" readingOrder="1"/>
    </xf>
    <xf numFmtId="0" fontId="9" fillId="0" borderId="18" xfId="3" applyFont="1" applyBorder="1" applyAlignment="1">
      <alignment horizontal="center" vertical="center" wrapText="1"/>
    </xf>
    <xf numFmtId="0" fontId="9" fillId="0" borderId="18" xfId="3" applyFont="1" applyFill="1" applyBorder="1" applyAlignment="1">
      <alignment wrapText="1"/>
    </xf>
    <xf numFmtId="165" fontId="9" fillId="0" borderId="18" xfId="3" applyNumberFormat="1" applyFont="1" applyBorder="1" applyAlignment="1">
      <alignment wrapText="1"/>
    </xf>
    <xf numFmtId="0" fontId="9" fillId="0" borderId="18" xfId="3" applyFont="1" applyBorder="1" applyAlignment="1">
      <alignment horizontal="right" wrapText="1"/>
    </xf>
    <xf numFmtId="0" fontId="9" fillId="0" borderId="0" xfId="3" applyFont="1" applyFill="1" applyBorder="1" applyAlignment="1">
      <alignment horizontal="right" wrapText="1"/>
    </xf>
    <xf numFmtId="170" fontId="9" fillId="0" borderId="0" xfId="8" applyNumberFormat="1" applyFont="1" applyFill="1" applyBorder="1" applyAlignment="1">
      <alignment horizontal="right" wrapText="1" readingOrder="1"/>
    </xf>
    <xf numFmtId="170" fontId="9" fillId="0" borderId="18" xfId="8" applyNumberFormat="1" applyFont="1" applyBorder="1" applyAlignment="1">
      <alignment horizontal="right" wrapText="1" readingOrder="1"/>
    </xf>
    <xf numFmtId="0" fontId="9" fillId="0" borderId="0" xfId="3" applyFont="1" applyFill="1" applyBorder="1" applyAlignment="1">
      <alignment horizontal="right" wrapText="1" readingOrder="1"/>
    </xf>
    <xf numFmtId="170" fontId="9" fillId="0" borderId="0" xfId="8" applyNumberFormat="1" applyFont="1" applyBorder="1" applyAlignment="1">
      <alignment horizontal="right" wrapText="1" readingOrder="1"/>
    </xf>
    <xf numFmtId="0" fontId="9" fillId="0" borderId="28" xfId="3" applyFont="1" applyBorder="1" applyAlignment="1">
      <alignment horizontal="left" wrapText="1" readingOrder="1"/>
    </xf>
    <xf numFmtId="0" fontId="9" fillId="0" borderId="28" xfId="3" applyFont="1" applyFill="1" applyBorder="1" applyAlignment="1">
      <alignment horizontal="left" wrapText="1" readingOrder="1"/>
    </xf>
    <xf numFmtId="0" fontId="9" fillId="0" borderId="30" xfId="3" applyFont="1" applyBorder="1" applyAlignment="1">
      <alignment horizontal="left" wrapText="1" readingOrder="1"/>
    </xf>
    <xf numFmtId="0" fontId="9" fillId="0" borderId="30" xfId="3" applyFont="1" applyFill="1" applyBorder="1" applyAlignment="1">
      <alignment horizontal="left" wrapText="1" readingOrder="1"/>
    </xf>
    <xf numFmtId="0" fontId="9" fillId="0" borderId="0" xfId="3" applyFont="1" applyBorder="1"/>
    <xf numFmtId="171" fontId="9" fillId="0" borderId="28" xfId="8" applyNumberFormat="1" applyFont="1" applyFill="1" applyBorder="1" applyAlignment="1">
      <alignment horizontal="right" wrapText="1" readingOrder="1"/>
    </xf>
    <xf numFmtId="171" fontId="9" fillId="0" borderId="30" xfId="8" applyNumberFormat="1" applyFont="1" applyFill="1" applyBorder="1" applyAlignment="1">
      <alignment horizontal="right" wrapText="1" readingOrder="1"/>
    </xf>
    <xf numFmtId="9" fontId="9" fillId="0" borderId="0" xfId="5" applyFont="1" applyFill="1" applyBorder="1" applyAlignment="1">
      <alignment horizontal="center" wrapText="1" readingOrder="1"/>
    </xf>
    <xf numFmtId="168" fontId="9" fillId="0" borderId="28" xfId="5" applyNumberFormat="1" applyFont="1" applyBorder="1" applyAlignment="1">
      <alignment horizontal="center" wrapText="1" readingOrder="1"/>
    </xf>
    <xf numFmtId="168" fontId="9" fillId="0" borderId="30" xfId="5" applyNumberFormat="1" applyFont="1" applyBorder="1" applyAlignment="1">
      <alignment horizontal="center" wrapText="1" readingOrder="1"/>
    </xf>
    <xf numFmtId="0" fontId="12" fillId="0" borderId="0" xfId="3" applyFont="1"/>
    <xf numFmtId="0" fontId="8" fillId="0" borderId="0" xfId="3"/>
    <xf numFmtId="0" fontId="12" fillId="9" borderId="0" xfId="3" applyFont="1" applyFill="1" applyAlignment="1">
      <alignment horizontal="center"/>
    </xf>
    <xf numFmtId="0" fontId="12" fillId="12" borderId="0" xfId="3" applyFont="1" applyFill="1" applyAlignment="1">
      <alignment horizontal="center"/>
    </xf>
    <xf numFmtId="0" fontId="12" fillId="3" borderId="0" xfId="3" applyFont="1" applyFill="1" applyAlignment="1">
      <alignment horizontal="center"/>
    </xf>
    <xf numFmtId="0" fontId="12" fillId="0" borderId="0" xfId="3" applyFont="1" applyAlignment="1">
      <alignment horizontal="center"/>
    </xf>
    <xf numFmtId="164" fontId="0" fillId="0" borderId="0" xfId="6" applyFont="1"/>
    <xf numFmtId="164" fontId="12" fillId="0" borderId="0" xfId="3" applyNumberFormat="1" applyFont="1"/>
    <xf numFmtId="164" fontId="8" fillId="0" borderId="0" xfId="3" applyNumberFormat="1"/>
    <xf numFmtId="9" fontId="0" fillId="0" borderId="0" xfId="5" applyFont="1"/>
    <xf numFmtId="168" fontId="0" fillId="0" borderId="0" xfId="5" applyNumberFormat="1" applyFont="1"/>
    <xf numFmtId="173" fontId="0" fillId="0" borderId="0" xfId="6" applyNumberFormat="1" applyFont="1"/>
    <xf numFmtId="173" fontId="12" fillId="0" borderId="0" xfId="3" applyNumberFormat="1" applyFont="1"/>
    <xf numFmtId="173" fontId="8" fillId="0" borderId="0" xfId="3" applyNumberFormat="1"/>
    <xf numFmtId="3" fontId="2" fillId="6" borderId="1" xfId="0" applyNumberFormat="1" applyFont="1" applyFill="1" applyBorder="1"/>
    <xf numFmtId="166" fontId="2" fillId="5" borderId="1" xfId="1" applyNumberFormat="1" applyFont="1" applyFill="1" applyBorder="1"/>
    <xf numFmtId="3" fontId="0" fillId="6" borderId="1" xfId="0" applyNumberFormat="1" applyFont="1" applyFill="1" applyBorder="1"/>
    <xf numFmtId="3" fontId="0" fillId="6" borderId="31" xfId="0" applyNumberFormat="1" applyFont="1" applyFill="1" applyBorder="1"/>
    <xf numFmtId="166" fontId="1" fillId="5" borderId="1" xfId="1" applyNumberFormat="1" applyFont="1" applyFill="1" applyBorder="1"/>
    <xf numFmtId="0" fontId="2" fillId="0" borderId="0" xfId="0" applyFont="1" applyAlignment="1">
      <alignment horizontal="center"/>
    </xf>
    <xf numFmtId="0" fontId="2" fillId="7" borderId="1" xfId="0" applyNumberFormat="1" applyFont="1" applyFill="1" applyBorder="1" applyAlignment="1">
      <alignment horizontal="center"/>
    </xf>
    <xf numFmtId="0" fontId="2" fillId="0" borderId="0" xfId="0" applyFont="1" applyAlignment="1"/>
    <xf numFmtId="3" fontId="0" fillId="0" borderId="0" xfId="0" applyNumberFormat="1"/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4" fillId="0" borderId="0" xfId="0" applyFont="1"/>
    <xf numFmtId="9" fontId="0" fillId="0" borderId="1" xfId="2" applyFont="1" applyBorder="1" applyAlignment="1">
      <alignment horizontal="center"/>
    </xf>
    <xf numFmtId="0" fontId="2" fillId="0" borderId="1" xfId="0" applyNumberFormat="1" applyFont="1" applyBorder="1"/>
    <xf numFmtId="166" fontId="0" fillId="0" borderId="1" xfId="1" applyNumberFormat="1" applyFont="1" applyBorder="1"/>
    <xf numFmtId="0" fontId="2" fillId="4" borderId="26" xfId="0" applyFont="1" applyFill="1" applyBorder="1" applyAlignment="1">
      <alignment horizontal="center"/>
    </xf>
    <xf numFmtId="0" fontId="2" fillId="0" borderId="0" xfId="0" applyNumberFormat="1" applyFont="1" applyBorder="1"/>
    <xf numFmtId="3" fontId="0" fillId="0" borderId="0" xfId="0" applyNumberFormat="1" applyBorder="1"/>
    <xf numFmtId="166" fontId="0" fillId="0" borderId="0" xfId="1" applyNumberFormat="1" applyFont="1" applyBorder="1"/>
    <xf numFmtId="10" fontId="0" fillId="0" borderId="0" xfId="0" applyNumberFormat="1"/>
    <xf numFmtId="174" fontId="0" fillId="0" borderId="0" xfId="13" applyNumberFormat="1" applyFont="1"/>
    <xf numFmtId="0" fontId="0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 vertical="center" wrapText="1"/>
    </xf>
    <xf numFmtId="17" fontId="0" fillId="0" borderId="0" xfId="0" applyNumberFormat="1" applyFont="1" applyFill="1" applyBorder="1" applyAlignment="1">
      <alignment horizontal="center" vertical="center" wrapText="1"/>
    </xf>
    <xf numFmtId="10" fontId="0" fillId="0" borderId="0" xfId="2" applyNumberFormat="1" applyFont="1" applyFill="1" applyBorder="1" applyAlignment="1"/>
    <xf numFmtId="0" fontId="15" fillId="0" borderId="0" xfId="0" applyNumberFormat="1" applyFont="1" applyFill="1" applyBorder="1" applyAlignment="1"/>
    <xf numFmtId="3" fontId="15" fillId="0" borderId="0" xfId="0" applyNumberFormat="1" applyFont="1" applyFill="1" applyBorder="1" applyAlignment="1"/>
    <xf numFmtId="9" fontId="15" fillId="0" borderId="0" xfId="0" applyNumberFormat="1" applyFont="1" applyFill="1" applyBorder="1" applyAlignment="1"/>
    <xf numFmtId="9" fontId="16" fillId="0" borderId="0" xfId="2" applyNumberFormat="1" applyFont="1" applyFill="1" applyBorder="1" applyAlignment="1"/>
    <xf numFmtId="3" fontId="0" fillId="0" borderId="0" xfId="0" applyNumberFormat="1" applyFont="1" applyFill="1" applyBorder="1" applyAlignment="1"/>
    <xf numFmtId="9" fontId="15" fillId="0" borderId="0" xfId="2" applyNumberFormat="1" applyFont="1" applyFill="1" applyBorder="1" applyAlignment="1"/>
    <xf numFmtId="9" fontId="0" fillId="0" borderId="0" xfId="0" applyNumberFormat="1" applyFont="1" applyFill="1" applyBorder="1" applyAlignment="1"/>
    <xf numFmtId="0" fontId="18" fillId="0" borderId="0" xfId="0" applyNumberFormat="1" applyFont="1" applyFill="1" applyBorder="1" applyAlignment="1"/>
    <xf numFmtId="3" fontId="18" fillId="0" borderId="0" xfId="0" applyNumberFormat="1" applyFont="1" applyFill="1" applyBorder="1" applyAlignment="1"/>
    <xf numFmtId="10" fontId="18" fillId="0" borderId="0" xfId="2" applyNumberFormat="1" applyFont="1" applyFill="1" applyBorder="1" applyAlignment="1"/>
    <xf numFmtId="9" fontId="18" fillId="0" borderId="0" xfId="2" applyNumberFormat="1" applyFont="1" applyFill="1" applyBorder="1" applyAlignment="1"/>
    <xf numFmtId="10" fontId="15" fillId="0" borderId="0" xfId="2" applyNumberFormat="1" applyFont="1" applyFill="1" applyBorder="1" applyAlignment="1"/>
    <xf numFmtId="9" fontId="15" fillId="0" borderId="0" xfId="2" applyFont="1" applyFill="1" applyBorder="1" applyAlignment="1"/>
    <xf numFmtId="10" fontId="19" fillId="0" borderId="0" xfId="2" applyNumberFormat="1" applyFont="1" applyFill="1" applyBorder="1" applyAlignment="1"/>
    <xf numFmtId="9" fontId="19" fillId="0" borderId="0" xfId="2" applyNumberFormat="1" applyFont="1" applyFill="1" applyBorder="1" applyAlignment="1"/>
    <xf numFmtId="9" fontId="14" fillId="0" borderId="0" xfId="2" applyFont="1" applyFill="1" applyBorder="1" applyAlignment="1"/>
    <xf numFmtId="9" fontId="0" fillId="0" borderId="0" xfId="2" applyFont="1" applyFill="1" applyBorder="1" applyAlignment="1"/>
    <xf numFmtId="0" fontId="17" fillId="0" borderId="0" xfId="0" applyNumberFormat="1" applyFont="1" applyFill="1" applyBorder="1" applyAlignment="1"/>
    <xf numFmtId="9" fontId="20" fillId="2" borderId="0" xfId="2" applyNumberFormat="1" applyFont="1" applyFill="1" applyBorder="1" applyAlignment="1"/>
    <xf numFmtId="173" fontId="18" fillId="0" borderId="0" xfId="0" applyNumberFormat="1" applyFont="1" applyFill="1" applyBorder="1" applyAlignment="1"/>
    <xf numFmtId="173" fontId="15" fillId="0" borderId="0" xfId="0" applyNumberFormat="1" applyFont="1" applyFill="1" applyBorder="1" applyAlignment="1"/>
    <xf numFmtId="173" fontId="0" fillId="0" borderId="0" xfId="0" applyNumberFormat="1" applyFont="1" applyFill="1" applyBorder="1" applyAlignment="1"/>
    <xf numFmtId="175" fontId="0" fillId="0" borderId="0" xfId="0" applyNumberFormat="1" applyFont="1" applyFill="1" applyBorder="1" applyAlignment="1"/>
    <xf numFmtId="10" fontId="0" fillId="0" borderId="0" xfId="0" applyNumberFormat="1" applyFont="1" applyFill="1" applyBorder="1" applyAlignment="1"/>
    <xf numFmtId="176" fontId="0" fillId="0" borderId="0" xfId="0" applyNumberFormat="1" applyFont="1" applyFill="1" applyBorder="1" applyAlignment="1"/>
    <xf numFmtId="176" fontId="15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/>
    <xf numFmtId="17" fontId="2" fillId="0" borderId="0" xfId="0" applyNumberFormat="1" applyFont="1" applyFill="1" applyBorder="1" applyAlignment="1">
      <alignment horizontal="center" vertical="center" wrapText="1"/>
    </xf>
    <xf numFmtId="168" fontId="0" fillId="0" borderId="0" xfId="2" applyNumberFormat="1" applyFont="1" applyFill="1" applyBorder="1" applyAlignment="1"/>
    <xf numFmtId="0" fontId="2" fillId="0" borderId="0" xfId="0" applyNumberFormat="1" applyFont="1" applyFill="1" applyBorder="1" applyAlignment="1"/>
    <xf numFmtId="166" fontId="0" fillId="0" borderId="1" xfId="1" applyNumberFormat="1" applyFont="1" applyFill="1" applyBorder="1"/>
    <xf numFmtId="164" fontId="0" fillId="0" borderId="0" xfId="13" applyFont="1"/>
    <xf numFmtId="164" fontId="2" fillId="0" borderId="0" xfId="13" applyFont="1"/>
    <xf numFmtId="164" fontId="0" fillId="0" borderId="1" xfId="13" applyFont="1" applyBorder="1"/>
    <xf numFmtId="164" fontId="2" fillId="0" borderId="1" xfId="0" applyNumberFormat="1" applyFont="1" applyBorder="1"/>
    <xf numFmtId="164" fontId="2" fillId="0" borderId="1" xfId="13" applyFont="1" applyBorder="1"/>
    <xf numFmtId="164" fontId="0" fillId="0" borderId="1" xfId="0" applyNumberFormat="1" applyBorder="1"/>
    <xf numFmtId="0" fontId="2" fillId="0" borderId="24" xfId="0" applyFont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3" fontId="2" fillId="0" borderId="1" xfId="0" applyNumberFormat="1" applyFont="1" applyBorder="1"/>
    <xf numFmtId="0" fontId="2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2" applyFont="1" applyBorder="1"/>
    <xf numFmtId="9" fontId="2" fillId="0" borderId="1" xfId="2" applyFont="1" applyBorder="1"/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9" fontId="9" fillId="0" borderId="0" xfId="5" applyFont="1" applyFill="1" applyBorder="1" applyAlignment="1">
      <alignment horizontal="right" wrapText="1" readingOrder="1"/>
    </xf>
    <xf numFmtId="9" fontId="9" fillId="0" borderId="0" xfId="5" applyFont="1" applyFill="1" applyBorder="1" applyAlignment="1">
      <alignment horizontal="center" wrapText="1"/>
    </xf>
    <xf numFmtId="171" fontId="9" fillId="0" borderId="0" xfId="8" applyNumberFormat="1" applyFont="1" applyFill="1" applyBorder="1" applyAlignment="1">
      <alignment horizontal="right" wrapText="1" readingOrder="1"/>
    </xf>
    <xf numFmtId="172" fontId="9" fillId="0" borderId="0" xfId="4" applyNumberFormat="1" applyFont="1" applyFill="1" applyBorder="1" applyAlignment="1">
      <alignment horizontal="right" wrapText="1" readingOrder="1"/>
    </xf>
    <xf numFmtId="171" fontId="9" fillId="0" borderId="33" xfId="8" applyNumberFormat="1" applyFont="1" applyFill="1" applyBorder="1" applyAlignment="1">
      <alignment horizontal="right" wrapText="1" readingOrder="1"/>
    </xf>
    <xf numFmtId="171" fontId="9" fillId="0" borderId="34" xfId="8" applyNumberFormat="1" applyFont="1" applyFill="1" applyBorder="1" applyAlignment="1">
      <alignment horizontal="right" wrapText="1" readingOrder="1"/>
    </xf>
    <xf numFmtId="168" fontId="9" fillId="0" borderId="33" xfId="5" applyNumberFormat="1" applyFont="1" applyBorder="1" applyAlignment="1">
      <alignment horizontal="center" wrapText="1" readingOrder="1"/>
    </xf>
    <xf numFmtId="168" fontId="9" fillId="0" borderId="34" xfId="5" applyNumberFormat="1" applyFont="1" applyBorder="1" applyAlignment="1">
      <alignment horizontal="center" wrapText="1" readingOrder="1"/>
    </xf>
    <xf numFmtId="0" fontId="11" fillId="0" borderId="0" xfId="3" applyFont="1" applyFill="1" applyBorder="1"/>
    <xf numFmtId="3" fontId="9" fillId="0" borderId="0" xfId="3" applyNumberFormat="1" applyFont="1" applyFill="1" applyBorder="1"/>
    <xf numFmtId="9" fontId="9" fillId="0" borderId="0" xfId="5" applyFont="1" applyFill="1" applyBorder="1" applyAlignment="1">
      <alignment horizontal="center"/>
    </xf>
    <xf numFmtId="169" fontId="9" fillId="0" borderId="0" xfId="3" applyNumberFormat="1" applyFont="1" applyFill="1" applyBorder="1"/>
    <xf numFmtId="0" fontId="9" fillId="0" borderId="0" xfId="8" applyNumberFormat="1" applyFont="1" applyFill="1" applyBorder="1" applyAlignment="1">
      <alignment horizontal="right" wrapText="1" readingOrder="1"/>
    </xf>
    <xf numFmtId="168" fontId="9" fillId="0" borderId="0" xfId="5" applyNumberFormat="1" applyFont="1" applyFill="1" applyBorder="1" applyAlignment="1">
      <alignment horizontal="center" wrapText="1" readingOrder="1"/>
    </xf>
    <xf numFmtId="9" fontId="9" fillId="0" borderId="0" xfId="5" applyFont="1" applyFill="1" applyBorder="1" applyAlignment="1">
      <alignment wrapText="1" readingOrder="1"/>
    </xf>
    <xf numFmtId="168" fontId="9" fillId="0" borderId="0" xfId="5" applyNumberFormat="1" applyFont="1" applyFill="1" applyBorder="1" applyAlignment="1">
      <alignment wrapText="1" readingOrder="1"/>
    </xf>
    <xf numFmtId="15" fontId="7" fillId="0" borderId="0" xfId="0" applyNumberFormat="1" applyFont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2" fillId="7" borderId="31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0" borderId="0" xfId="3" applyFont="1" applyBorder="1" applyAlignment="1">
      <alignment horizontal="center" vertical="center" wrapText="1" readingOrder="1"/>
    </xf>
    <xf numFmtId="0" fontId="9" fillId="0" borderId="25" xfId="3" applyFont="1" applyBorder="1" applyAlignment="1">
      <alignment horizontal="center" vertical="center" wrapText="1" readingOrder="1"/>
    </xf>
    <xf numFmtId="0" fontId="9" fillId="0" borderId="27" xfId="3" applyFont="1" applyBorder="1" applyAlignment="1">
      <alignment horizontal="center" vertical="center" wrapText="1" readingOrder="1"/>
    </xf>
    <xf numFmtId="0" fontId="9" fillId="0" borderId="29" xfId="3" applyFont="1" applyBorder="1" applyAlignment="1">
      <alignment horizontal="center" vertical="center" wrapText="1" readingOrder="1"/>
    </xf>
  </cellXfs>
  <cellStyles count="14">
    <cellStyle name="Comma [0]" xfId="13" builtinId="6"/>
    <cellStyle name="Comma [0] 2" xfId="6"/>
    <cellStyle name="Comma 2" xfId="4"/>
    <cellStyle name="Comma 2 2" xfId="9"/>
    <cellStyle name="Comma 4" xfId="11"/>
    <cellStyle name="Currency" xfId="1" builtinId="4"/>
    <cellStyle name="Currency 2" xfId="8"/>
    <cellStyle name="Currency 3" xfId="12"/>
    <cellStyle name="Normal" xfId="0" builtinId="0"/>
    <cellStyle name="Normal 2" xfId="3"/>
    <cellStyle name="Normal 3" xfId="7"/>
    <cellStyle name="Percent" xfId="2" builtinId="5"/>
    <cellStyle name="Percent 2" xfId="5"/>
    <cellStyle name="Percent 3" xfId="10"/>
  </cellStyles>
  <dxfs count="1">
    <dxf>
      <font>
        <b/>
        <i val="0"/>
        <color rgb="FF00B050"/>
      </font>
    </dxf>
  </dxfs>
  <tableStyles count="0" defaultTableStyle="TableStyleMedium2" defaultPivotStyle="PivotStyleLight16"/>
  <colors>
    <mruColors>
      <color rgb="FFFF5050"/>
      <color rgb="FFFFDDDD"/>
      <color rgb="FFCC99FF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[TOTAL] Accumulated Views</a:t>
            </a:r>
            <a:r>
              <a:rPr lang="en-US" b="1" baseline="0"/>
              <a:t> vs FY Target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Graphs!$R$7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Graphs!$S$6:$S$6</c:f>
              <c:strCache>
                <c:ptCount val="1"/>
                <c:pt idx="0">
                  <c:v>KIDS</c:v>
                </c:pt>
              </c:strCache>
            </c:strRef>
          </c:cat>
          <c:val>
            <c:numRef>
              <c:f>Graphs!$S$7:$S$7</c:f>
              <c:numCache>
                <c:formatCode>0.00%</c:formatCode>
                <c:ptCount val="1"/>
                <c:pt idx="0">
                  <c:v>0.23292154765714285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7"/>
        <c:axId val="467522544"/>
        <c:axId val="467535056"/>
      </c:barChart>
      <c:catAx>
        <c:axId val="4675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35056"/>
        <c:crosses val="autoZero"/>
        <c:auto val="1"/>
        <c:lblAlgn val="ctr"/>
        <c:lblOffset val="100"/>
        <c:noMultiLvlLbl val="0"/>
      </c:catAx>
      <c:valAx>
        <c:axId val="46753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[KIDS][2018</a:t>
            </a:r>
            <a:r>
              <a:rPr lang="en-US" b="1" baseline="0"/>
              <a:t> REVENUE] TARGET vs ACTUAL (local)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Data!$F$401:$F$412</c:f>
              <c:numCache>
                <c:formatCode>_("$"* #,##0_);_("$"* \(#,##0\);_("$"* "-"??_);_(@_)</c:formatCode>
                <c:ptCount val="12"/>
                <c:pt idx="0">
                  <c:v>102246.79726097024</c:v>
                </c:pt>
                <c:pt idx="1">
                  <c:v>91256.14360753505</c:v>
                </c:pt>
                <c:pt idx="2">
                  <c:v>112628.87751423339</c:v>
                </c:pt>
                <c:pt idx="3">
                  <c:v>118260.45760782727</c:v>
                </c:pt>
                <c:pt idx="4">
                  <c:v>128120.19473269457</c:v>
                </c:pt>
                <c:pt idx="5">
                  <c:v>125736.19066445214</c:v>
                </c:pt>
                <c:pt idx="6">
                  <c:v>135754.20068152048</c:v>
                </c:pt>
                <c:pt idx="7">
                  <c:v>134486.9593290982</c:v>
                </c:pt>
                <c:pt idx="8">
                  <c:v>141891.34987433814</c:v>
                </c:pt>
                <c:pt idx="9">
                  <c:v>152247.68414274041</c:v>
                </c:pt>
                <c:pt idx="10">
                  <c:v>155378.98022450152</c:v>
                </c:pt>
                <c:pt idx="11">
                  <c:v>172466.36338384115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67517104"/>
        <c:axId val="46751873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Data!$G$384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Data!$G$401:$G$412</c:f>
              <c:numCache>
                <c:formatCode>_("$"* #,##0_);_("$"* \(#,##0\);_("$"* "-"??_);_(@_)</c:formatCode>
                <c:ptCount val="12"/>
                <c:pt idx="0">
                  <c:v>115656.79299999999</c:v>
                </c:pt>
                <c:pt idx="1">
                  <c:v>94450.7</c:v>
                </c:pt>
                <c:pt idx="2">
                  <c:v>125455.74999999999</c:v>
                </c:pt>
                <c:pt idx="3">
                  <c:v>3616.52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628160"/>
        <c:axId val="1537628704"/>
      </c:barChart>
      <c:catAx>
        <c:axId val="46751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8736"/>
        <c:crosses val="autoZero"/>
        <c:auto val="1"/>
        <c:lblAlgn val="ctr"/>
        <c:lblOffset val="100"/>
        <c:noMultiLvlLbl val="0"/>
      </c:catAx>
      <c:valAx>
        <c:axId val="4675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7104"/>
        <c:crosses val="autoZero"/>
        <c:crossBetween val="between"/>
      </c:valAx>
      <c:valAx>
        <c:axId val="1537628704"/>
        <c:scaling>
          <c:orientation val="minMax"/>
          <c:max val="200000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28160"/>
        <c:crosses val="max"/>
        <c:crossBetween val="between"/>
      </c:valAx>
      <c:catAx>
        <c:axId val="153762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7628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[KIDS][2018 VIEWS] TARGET vs ACTUAL</a:t>
            </a:r>
            <a:r>
              <a:rPr lang="en-US" b="1" baseline="0"/>
              <a:t> (oversea)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Data!$I$385:$I$396</c:f>
              <c:numCache>
                <c:formatCode>#,##0</c:formatCode>
                <c:ptCount val="12"/>
                <c:pt idx="0">
                  <c:v>32471459.999539733</c:v>
                </c:pt>
                <c:pt idx="1">
                  <c:v>28981056.583133161</c:v>
                </c:pt>
                <c:pt idx="2">
                  <c:v>35768593.139029503</c:v>
                </c:pt>
                <c:pt idx="3">
                  <c:v>37557066.055952311</c:v>
                </c:pt>
                <c:pt idx="4">
                  <c:v>40688313.862560272</c:v>
                </c:pt>
                <c:pt idx="5">
                  <c:v>39931203.666305542</c:v>
                </c:pt>
                <c:pt idx="6">
                  <c:v>43112715.657472849</c:v>
                </c:pt>
                <c:pt idx="7">
                  <c:v>42710266.113944173</c:v>
                </c:pt>
                <c:pt idx="8">
                  <c:v>45061746.823868632</c:v>
                </c:pt>
                <c:pt idx="9">
                  <c:v>48350703.573095322</c:v>
                </c:pt>
                <c:pt idx="10">
                  <c:v>49345138.197840691</c:v>
                </c:pt>
                <c:pt idx="11">
                  <c:v>54771736.32725811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537629248"/>
        <c:axId val="153762217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Data!$J$384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Data!$J$385:$J$396</c:f>
              <c:numCache>
                <c:formatCode>#,##0</c:formatCode>
                <c:ptCount val="12"/>
                <c:pt idx="0">
                  <c:v>112112243</c:v>
                </c:pt>
                <c:pt idx="1">
                  <c:v>80518892</c:v>
                </c:pt>
                <c:pt idx="2">
                  <c:v>111529569</c:v>
                </c:pt>
                <c:pt idx="3">
                  <c:v>6397332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622720"/>
        <c:axId val="1537627072"/>
      </c:barChart>
      <c:catAx>
        <c:axId val="15376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22176"/>
        <c:crosses val="autoZero"/>
        <c:auto val="1"/>
        <c:lblAlgn val="ctr"/>
        <c:lblOffset val="100"/>
        <c:noMultiLvlLbl val="0"/>
      </c:catAx>
      <c:valAx>
        <c:axId val="1537622176"/>
        <c:scaling>
          <c:orientation val="minMax"/>
          <c:max val="1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29248"/>
        <c:crosses val="autoZero"/>
        <c:crossBetween val="between"/>
      </c:valAx>
      <c:valAx>
        <c:axId val="153762707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22720"/>
        <c:crosses val="max"/>
        <c:crossBetween val="between"/>
      </c:valAx>
      <c:catAx>
        <c:axId val="153762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762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[KIDS][2018</a:t>
            </a:r>
            <a:r>
              <a:rPr lang="en-US" b="1" baseline="0"/>
              <a:t> REVENUE] TARGET vs ACTUAL (oversea)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Data!$I$400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Data!$I$401:$I$412</c:f>
              <c:numCache>
                <c:formatCode>_("$"* #,##0_);_("$"* \(#,##0\);_("$"* "-"??_);_(@_)</c:formatCode>
                <c:ptCount val="12"/>
                <c:pt idx="0">
                  <c:v>16217.611433420345</c:v>
                </c:pt>
                <c:pt idx="1">
                  <c:v>14474.357315682268</c:v>
                </c:pt>
                <c:pt idx="2">
                  <c:v>17864.338254488961</c:v>
                </c:pt>
                <c:pt idx="3">
                  <c:v>18757.576773060689</c:v>
                </c:pt>
                <c:pt idx="4">
                  <c:v>20321.453489107254</c:v>
                </c:pt>
                <c:pt idx="5">
                  <c:v>19943.320846617062</c:v>
                </c:pt>
                <c:pt idx="6">
                  <c:v>21532.301608315203</c:v>
                </c:pt>
                <c:pt idx="7">
                  <c:v>21331.301397095929</c:v>
                </c:pt>
                <c:pt idx="8">
                  <c:v>22505.729662633705</c:v>
                </c:pt>
                <c:pt idx="9">
                  <c:v>24148.372850868502</c:v>
                </c:pt>
                <c:pt idx="10">
                  <c:v>24645.03528428814</c:v>
                </c:pt>
                <c:pt idx="11">
                  <c:v>27355.306392192288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537624352"/>
        <c:axId val="153762489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Data!$J$400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Data!$J$401:$J$412</c:f>
              <c:numCache>
                <c:formatCode>_("$"* #,##0_);_("$"* \(#,##0\);_("$"* "-"??_);_(@_)</c:formatCode>
                <c:ptCount val="12"/>
                <c:pt idx="0">
                  <c:v>32712.477000000003</c:v>
                </c:pt>
                <c:pt idx="1">
                  <c:v>23762.960000000003</c:v>
                </c:pt>
                <c:pt idx="2">
                  <c:v>42691.080000000009</c:v>
                </c:pt>
                <c:pt idx="3">
                  <c:v>2106.69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635280"/>
        <c:axId val="1537632560"/>
      </c:barChart>
      <c:catAx>
        <c:axId val="15376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24896"/>
        <c:crosses val="autoZero"/>
        <c:auto val="1"/>
        <c:lblAlgn val="ctr"/>
        <c:lblOffset val="100"/>
        <c:noMultiLvlLbl val="0"/>
      </c:catAx>
      <c:valAx>
        <c:axId val="1537624896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24352"/>
        <c:crosses val="autoZero"/>
        <c:crossBetween val="between"/>
      </c:valAx>
      <c:valAx>
        <c:axId val="1537632560"/>
        <c:scaling>
          <c:orientation val="minMax"/>
          <c:max val="50000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35280"/>
        <c:crosses val="max"/>
        <c:crossBetween val="between"/>
      </c:valAx>
      <c:catAx>
        <c:axId val="153763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763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[KIDS]</a:t>
            </a:r>
            <a:r>
              <a:rPr lang="en-US" b="1" baseline="0"/>
              <a:t> Q1 View Actual vs Target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'Graphs_Q1-2018'!$D$3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'Graphs_Q1-2018'!$E$2:$H$2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'Graphs_Q1-2018'!$E$3:$H$3</c:f>
              <c:numCache>
                <c:formatCode>#,##0</c:formatCode>
                <c:ptCount val="4"/>
                <c:pt idx="0">
                  <c:v>569674736.83402956</c:v>
                </c:pt>
                <c:pt idx="1">
                  <c:v>508439589.17777473</c:v>
                </c:pt>
                <c:pt idx="2">
                  <c:v>627519177.87771106</c:v>
                </c:pt>
                <c:pt idx="3">
                  <c:v>1705633503.8895154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537635824"/>
        <c:axId val="1537634736"/>
      </c:barChart>
      <c:barChart>
        <c:barDir val="col"/>
        <c:grouping val="clustered"/>
        <c:varyColors val="0"/>
        <c:ser>
          <c:idx val="1"/>
          <c:order val="1"/>
          <c:tx>
            <c:strRef>
              <c:f>'Graphs_Q1-2018'!$D$4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'Graphs_Q1-2018'!$E$2:$H$2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'Graphs_Q1-2018'!$E$4:$H$4</c:f>
              <c:numCache>
                <c:formatCode>#,##0</c:formatCode>
                <c:ptCount val="4"/>
                <c:pt idx="0">
                  <c:v>712243496</c:v>
                </c:pt>
                <c:pt idx="1">
                  <c:v>640353919</c:v>
                </c:pt>
                <c:pt idx="2">
                  <c:v>663392460</c:v>
                </c:pt>
                <c:pt idx="3">
                  <c:v>2015989875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636912"/>
        <c:axId val="1537636368"/>
      </c:barChart>
      <c:catAx>
        <c:axId val="15376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34736"/>
        <c:crosses val="autoZero"/>
        <c:auto val="1"/>
        <c:lblAlgn val="ctr"/>
        <c:lblOffset val="100"/>
        <c:noMultiLvlLbl val="0"/>
      </c:catAx>
      <c:valAx>
        <c:axId val="1537634736"/>
        <c:scaling>
          <c:orientation val="minMax"/>
          <c:max val="2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35824"/>
        <c:crosses val="autoZero"/>
        <c:crossBetween val="between"/>
      </c:valAx>
      <c:valAx>
        <c:axId val="1537636368"/>
        <c:scaling>
          <c:orientation val="minMax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36912"/>
        <c:crosses val="max"/>
        <c:crossBetween val="between"/>
      </c:valAx>
      <c:catAx>
        <c:axId val="153763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76363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[KIDS]</a:t>
            </a:r>
            <a:r>
              <a:rPr lang="en-US" b="1" baseline="0"/>
              <a:t> Q1 Revenue Actual vs Target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'Graphs_Q1-2018'!$M$3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'Graphs_Q1-2018'!$N$2:$Q$2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'Graphs_Q1-2018'!$N$3:$Q$3</c:f>
              <c:numCache>
                <c:formatCode>#,##0</c:formatCode>
                <c:ptCount val="4"/>
                <c:pt idx="0">
                  <c:v>118464.40869439059</c:v>
                </c:pt>
                <c:pt idx="1">
                  <c:v>105730.50092321732</c:v>
                </c:pt>
                <c:pt idx="2">
                  <c:v>130493.21576872235</c:v>
                </c:pt>
                <c:pt idx="3">
                  <c:v>354688.12538633024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537630384"/>
        <c:axId val="382361696"/>
      </c:barChart>
      <c:barChart>
        <c:barDir val="col"/>
        <c:grouping val="clustered"/>
        <c:varyColors val="0"/>
        <c:ser>
          <c:idx val="1"/>
          <c:order val="1"/>
          <c:tx>
            <c:strRef>
              <c:f>'Graphs_Q1-2018'!$M$4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'Graphs_Q1-2018'!$N$2:$Q$2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'Graphs_Q1-2018'!$N$4:$Q$4</c:f>
              <c:numCache>
                <c:formatCode>#,##0</c:formatCode>
                <c:ptCount val="4"/>
                <c:pt idx="0">
                  <c:v>148369.26999999999</c:v>
                </c:pt>
                <c:pt idx="1">
                  <c:v>118213.66</c:v>
                </c:pt>
                <c:pt idx="2">
                  <c:v>168146.83</c:v>
                </c:pt>
                <c:pt idx="3">
                  <c:v>434729.76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358432"/>
        <c:axId val="382362784"/>
      </c:barChart>
      <c:catAx>
        <c:axId val="15376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61696"/>
        <c:crosses val="autoZero"/>
        <c:auto val="1"/>
        <c:lblAlgn val="ctr"/>
        <c:lblOffset val="100"/>
        <c:noMultiLvlLbl val="0"/>
      </c:catAx>
      <c:valAx>
        <c:axId val="382361696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30384"/>
        <c:crosses val="autoZero"/>
        <c:crossBetween val="between"/>
        <c:majorUnit val="100000"/>
      </c:valAx>
      <c:valAx>
        <c:axId val="38236278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58432"/>
        <c:crosses val="max"/>
        <c:crossBetween val="between"/>
        <c:majorUnit val="100000"/>
      </c:valAx>
      <c:catAx>
        <c:axId val="38235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36278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[KIDS]</a:t>
            </a:r>
            <a:r>
              <a:rPr lang="en-US" b="1" baseline="0"/>
              <a:t> Q1 Branded Deals Actual vs Target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'Graphs_Q1-2018'!$D$27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'Graphs_Q1-2018'!$E$2:$H$2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'Graphs_Q1-2018'!$E$27:$H$27</c:f>
              <c:numCache>
                <c:formatCode>#,##0</c:formatCode>
                <c:ptCount val="4"/>
                <c:pt idx="0">
                  <c:v>67916.666666666672</c:v>
                </c:pt>
                <c:pt idx="1">
                  <c:v>67916.666666666672</c:v>
                </c:pt>
                <c:pt idx="2">
                  <c:v>67916.666666666672</c:v>
                </c:pt>
                <c:pt idx="3">
                  <c:v>203750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382357888"/>
        <c:axId val="382358976"/>
      </c:barChart>
      <c:barChart>
        <c:barDir val="col"/>
        <c:grouping val="clustered"/>
        <c:varyColors val="0"/>
        <c:ser>
          <c:idx val="1"/>
          <c:order val="1"/>
          <c:tx>
            <c:strRef>
              <c:f>'Graphs_Q1-2018'!$D$28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'Graphs_Q1-2018'!$E$2:$H$2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'Graphs_Q1-2018'!$E$28:$H$28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31305.3</c:v>
                </c:pt>
                <c:pt idx="3">
                  <c:v>31305.3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363328"/>
        <c:axId val="382361152"/>
      </c:barChart>
      <c:catAx>
        <c:axId val="3823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58976"/>
        <c:crosses val="autoZero"/>
        <c:auto val="1"/>
        <c:lblAlgn val="ctr"/>
        <c:lblOffset val="100"/>
        <c:noMultiLvlLbl val="0"/>
      </c:catAx>
      <c:valAx>
        <c:axId val="3823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57888"/>
        <c:crosses val="autoZero"/>
        <c:crossBetween val="between"/>
      </c:valAx>
      <c:valAx>
        <c:axId val="382361152"/>
        <c:scaling>
          <c:orientation val="minMax"/>
          <c:max val="25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63328"/>
        <c:crosses val="max"/>
        <c:crossBetween val="between"/>
      </c:valAx>
      <c:catAx>
        <c:axId val="38236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36115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[KIDS]</a:t>
            </a:r>
            <a:r>
              <a:rPr lang="en-US" b="1" baseline="0"/>
              <a:t> Q1 POPS App Actual vs Target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'Graphs_Q1-2018'!$D$51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'Graphs_Q1-2018'!$E$2:$H$2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'Graphs_Q1-2018'!$E$51:$H$51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5999.20203975</c:v>
                </c:pt>
                <c:pt idx="3">
                  <c:v>5999.20203975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609604672"/>
        <c:axId val="1609603040"/>
      </c:barChart>
      <c:barChart>
        <c:barDir val="col"/>
        <c:grouping val="clustered"/>
        <c:varyColors val="0"/>
        <c:ser>
          <c:idx val="1"/>
          <c:order val="1"/>
          <c:tx>
            <c:strRef>
              <c:f>'Graphs_Q1-2018'!$D$52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'Graphs_Q1-2018'!$E$2:$H$2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'Graphs_Q1-2018'!$E$52:$H$52</c:f>
              <c:numCache>
                <c:formatCode>#,##0</c:formatCode>
                <c:ptCount val="4"/>
                <c:pt idx="0">
                  <c:v>-169.87</c:v>
                </c:pt>
                <c:pt idx="1">
                  <c:v>0.04</c:v>
                </c:pt>
                <c:pt idx="2">
                  <c:v>460.84</c:v>
                </c:pt>
                <c:pt idx="3">
                  <c:v>291.01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606848"/>
        <c:axId val="1609606304"/>
      </c:barChart>
      <c:catAx>
        <c:axId val="16096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03040"/>
        <c:crosses val="autoZero"/>
        <c:auto val="1"/>
        <c:lblAlgn val="ctr"/>
        <c:lblOffset val="100"/>
        <c:noMultiLvlLbl val="0"/>
      </c:catAx>
      <c:valAx>
        <c:axId val="160960304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04672"/>
        <c:crosses val="autoZero"/>
        <c:crossBetween val="between"/>
      </c:valAx>
      <c:valAx>
        <c:axId val="1609606304"/>
        <c:scaling>
          <c:orientation val="minMax"/>
          <c:max val="8000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06848"/>
        <c:crosses val="max"/>
        <c:crossBetween val="between"/>
      </c:valAx>
      <c:catAx>
        <c:axId val="16096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60630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[KIDS] Q1 POPS App Install &amp; MAU Actual</a:t>
            </a:r>
            <a:r>
              <a:rPr lang="en-US" b="1" baseline="0"/>
              <a:t> vs Target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'Graphs_Q1-2018'!$D$75</c:f>
              <c:strCache>
                <c:ptCount val="1"/>
                <c:pt idx="0">
                  <c:v>Install - Target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'Graphs_Q1-2018'!$E$74:$H$74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'Graphs_Q1-2018'!$E$75:$H$75</c:f>
              <c:numCache>
                <c:formatCode>#,##0</c:formatCode>
                <c:ptCount val="4"/>
                <c:pt idx="0">
                  <c:v>144000</c:v>
                </c:pt>
                <c:pt idx="1">
                  <c:v>171100</c:v>
                </c:pt>
                <c:pt idx="2">
                  <c:v>139210</c:v>
                </c:pt>
                <c:pt idx="3">
                  <c:v>454310</c:v>
                </c:pt>
              </c:numCache>
            </c:numRef>
          </c:val>
        </c:ser>
        <c:ser>
          <c:idx val="2"/>
          <c:order val="2"/>
          <c:tx>
            <c:strRef>
              <c:f>'Graphs_Q1-2018'!$D$77</c:f>
              <c:strCache>
                <c:ptCount val="1"/>
                <c:pt idx="0">
                  <c:v>MAU - Target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'Graphs_Q1-2018'!$E$74:$H$74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'Graphs_Q1-2018'!$E$77:$H$77</c:f>
              <c:numCache>
                <c:formatCode>#,##0</c:formatCode>
                <c:ptCount val="4"/>
                <c:pt idx="0">
                  <c:v>439249</c:v>
                </c:pt>
                <c:pt idx="1">
                  <c:v>465166</c:v>
                </c:pt>
                <c:pt idx="2">
                  <c:v>411820</c:v>
                </c:pt>
                <c:pt idx="3">
                  <c:v>1316235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09604128"/>
        <c:axId val="1609605216"/>
      </c:barChart>
      <c:barChart>
        <c:barDir val="col"/>
        <c:grouping val="clustered"/>
        <c:varyColors val="0"/>
        <c:ser>
          <c:idx val="1"/>
          <c:order val="1"/>
          <c:tx>
            <c:strRef>
              <c:f>'Graphs_Q1-2018'!$D$76</c:f>
              <c:strCache>
                <c:ptCount val="1"/>
                <c:pt idx="0">
                  <c:v>Install - 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'Graphs_Q1-2018'!$E$74:$H$74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'Graphs_Q1-2018'!$E$76:$H$76</c:f>
              <c:numCache>
                <c:formatCode>#,##0</c:formatCode>
                <c:ptCount val="4"/>
                <c:pt idx="0">
                  <c:v>144415</c:v>
                </c:pt>
                <c:pt idx="1">
                  <c:v>170138</c:v>
                </c:pt>
                <c:pt idx="2">
                  <c:v>132833</c:v>
                </c:pt>
                <c:pt idx="3">
                  <c:v>447386</c:v>
                </c:pt>
              </c:numCache>
            </c:numRef>
          </c:val>
        </c:ser>
        <c:ser>
          <c:idx val="3"/>
          <c:order val="3"/>
          <c:tx>
            <c:strRef>
              <c:f>'Graphs_Q1-2018'!$D$78</c:f>
              <c:strCache>
                <c:ptCount val="1"/>
                <c:pt idx="0">
                  <c:v>MAU - Actual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'Graphs_Q1-2018'!$E$74:$H$74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Q1-2018</c:v>
                </c:pt>
              </c:strCache>
            </c:strRef>
          </c:cat>
          <c:val>
            <c:numRef>
              <c:f>'Graphs_Q1-2018'!$E$78:$H$78</c:f>
              <c:numCache>
                <c:formatCode>#,##0</c:formatCode>
                <c:ptCount val="4"/>
                <c:pt idx="0">
                  <c:v>439249</c:v>
                </c:pt>
                <c:pt idx="1">
                  <c:v>465166</c:v>
                </c:pt>
                <c:pt idx="2">
                  <c:v>459395</c:v>
                </c:pt>
                <c:pt idx="3">
                  <c:v>1363810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676373024"/>
        <c:axId val="1609600320"/>
      </c:barChart>
      <c:catAx>
        <c:axId val="16096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05216"/>
        <c:crosses val="autoZero"/>
        <c:auto val="1"/>
        <c:lblAlgn val="ctr"/>
        <c:lblOffset val="100"/>
        <c:noMultiLvlLbl val="0"/>
      </c:catAx>
      <c:valAx>
        <c:axId val="1609605216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04128"/>
        <c:crosses val="autoZero"/>
        <c:crossBetween val="between"/>
      </c:valAx>
      <c:valAx>
        <c:axId val="160960032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73024"/>
        <c:crosses val="max"/>
        <c:crossBetween val="between"/>
      </c:valAx>
      <c:catAx>
        <c:axId val="167637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60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[KIDS] Q1 POPS App Views Actual vs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'Graphs_Q1-2018'!$D$101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'Graphs_Q1-2018'!$E$100:$G$100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'Graphs_Q1-2018'!$E$101:$G$101</c:f>
              <c:numCache>
                <c:formatCode>#,##0</c:formatCode>
                <c:ptCount val="3"/>
                <c:pt idx="0">
                  <c:v>2412858</c:v>
                </c:pt>
                <c:pt idx="1">
                  <c:v>2502401</c:v>
                </c:pt>
                <c:pt idx="2">
                  <c:v>4426187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62048"/>
        <c:axId val="1533563680"/>
      </c:areaChart>
      <c:lineChart>
        <c:grouping val="standard"/>
        <c:varyColors val="0"/>
        <c:ser>
          <c:idx val="1"/>
          <c:order val="1"/>
          <c:tx>
            <c:strRef>
              <c:f>'Graphs_Q1-2018'!$D$102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'Graphs_Q1-2018'!$E$100:$G$100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'Graphs_Q1-2018'!$E$102:$G$102</c:f>
              <c:numCache>
                <c:formatCode>#,##0</c:formatCode>
                <c:ptCount val="3"/>
                <c:pt idx="0">
                  <c:v>2430921</c:v>
                </c:pt>
                <c:pt idx="1">
                  <c:v>2507646</c:v>
                </c:pt>
                <c:pt idx="2">
                  <c:v>2685663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562048"/>
        <c:axId val="1533563680"/>
      </c:lineChart>
      <c:catAx>
        <c:axId val="15335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63680"/>
        <c:crosses val="autoZero"/>
        <c:auto val="1"/>
        <c:lblAlgn val="ctr"/>
        <c:lblOffset val="100"/>
        <c:noMultiLvlLbl val="0"/>
      </c:catAx>
      <c:valAx>
        <c:axId val="15335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[TOTAL] Accumulated Revenue vs FY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Graphs!$S$6:$S$6</c:f>
              <c:strCache>
                <c:ptCount val="1"/>
                <c:pt idx="0">
                  <c:v>KIDS</c:v>
                </c:pt>
              </c:strCache>
            </c:strRef>
          </c:cat>
          <c:val>
            <c:numRef>
              <c:f>Graphs!$S$8:$S$8</c:f>
              <c:numCache>
                <c:formatCode>0.00%</c:formatCode>
                <c:ptCount val="1"/>
                <c:pt idx="0">
                  <c:v>0.24206419708706789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7"/>
        <c:axId val="467529616"/>
        <c:axId val="467537776"/>
      </c:barChart>
      <c:catAx>
        <c:axId val="4675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37776"/>
        <c:crosses val="autoZero"/>
        <c:auto val="1"/>
        <c:lblAlgn val="ctr"/>
        <c:lblOffset val="100"/>
        <c:noMultiLvlLbl val="0"/>
      </c:catAx>
      <c:valAx>
        <c:axId val="46753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[LOCAL] Accumulated Views</a:t>
            </a:r>
            <a:r>
              <a:rPr lang="en-US" b="1" baseline="0"/>
              <a:t> vs FY Target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Graphs!$R$32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Graphs!$S$6:$S$6</c:f>
              <c:strCache>
                <c:ptCount val="1"/>
                <c:pt idx="0">
                  <c:v>KIDS</c:v>
                </c:pt>
              </c:strCache>
            </c:strRef>
          </c:cat>
          <c:val>
            <c:numRef>
              <c:f>Graphs!$S$32:$S$32</c:f>
              <c:numCache>
                <c:formatCode>0.00%</c:formatCode>
                <c:ptCount val="1"/>
                <c:pt idx="0">
                  <c:v>0.2093628851386154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7"/>
        <c:axId val="467510576"/>
        <c:axId val="467532336"/>
      </c:barChart>
      <c:catAx>
        <c:axId val="46751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32336"/>
        <c:crosses val="autoZero"/>
        <c:auto val="1"/>
        <c:lblAlgn val="ctr"/>
        <c:lblOffset val="100"/>
        <c:noMultiLvlLbl val="0"/>
      </c:catAx>
      <c:valAx>
        <c:axId val="467532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[LOCAL] Accumulated Revenue vs FY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Graphs!$R$33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Graphs!$S$6:$S$6</c:f>
              <c:strCache>
                <c:ptCount val="1"/>
                <c:pt idx="0">
                  <c:v>KIDS</c:v>
                </c:pt>
              </c:strCache>
            </c:strRef>
          </c:cat>
          <c:val>
            <c:numRef>
              <c:f>Graphs!$S$33:$S$33</c:f>
              <c:numCache>
                <c:formatCode>0.00%</c:formatCode>
                <c:ptCount val="1"/>
                <c:pt idx="0">
                  <c:v>0.21597283368987716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7"/>
        <c:axId val="467518192"/>
        <c:axId val="467539952"/>
      </c:barChart>
      <c:catAx>
        <c:axId val="4675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39952"/>
        <c:crosses val="autoZero"/>
        <c:auto val="1"/>
        <c:lblAlgn val="ctr"/>
        <c:lblOffset val="100"/>
        <c:noMultiLvlLbl val="0"/>
      </c:catAx>
      <c:valAx>
        <c:axId val="467539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[OVERSEA]</a:t>
            </a:r>
            <a:r>
              <a:rPr lang="en-US" b="1" baseline="0"/>
              <a:t> </a:t>
            </a:r>
            <a:r>
              <a:rPr lang="en-US" b="1"/>
              <a:t>Accumulated Views</a:t>
            </a:r>
            <a:r>
              <a:rPr lang="en-US" b="1" baseline="0"/>
              <a:t> vs FY Target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Graphs!$R$57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Graphs!$S$6:$S$6</c:f>
              <c:strCache>
                <c:ptCount val="1"/>
                <c:pt idx="0">
                  <c:v>KIDS</c:v>
                </c:pt>
              </c:strCache>
            </c:strRef>
          </c:cat>
          <c:val>
            <c:numRef>
              <c:f>Graphs!$S$57:$S$57</c:f>
              <c:numCache>
                <c:formatCode>0.00%</c:formatCode>
                <c:ptCount val="1"/>
                <c:pt idx="0">
                  <c:v>0.62267275388471144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7"/>
        <c:axId val="467532880"/>
        <c:axId val="467512208"/>
      </c:barChart>
      <c:catAx>
        <c:axId val="4675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2208"/>
        <c:crosses val="autoZero"/>
        <c:auto val="1"/>
        <c:lblAlgn val="ctr"/>
        <c:lblOffset val="100"/>
        <c:noMultiLvlLbl val="0"/>
      </c:catAx>
      <c:valAx>
        <c:axId val="467512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3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[OVERSEA] Accumulated Revenue vs FY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Graphs!$R$58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Graphs!$S$6:$S$6</c:f>
              <c:strCache>
                <c:ptCount val="1"/>
                <c:pt idx="0">
                  <c:v>KIDS</c:v>
                </c:pt>
              </c:strCache>
            </c:strRef>
          </c:cat>
          <c:val>
            <c:numRef>
              <c:f>Graphs!$S$58:$S$58</c:f>
              <c:numCache>
                <c:formatCode>0.00%</c:formatCode>
                <c:ptCount val="1"/>
                <c:pt idx="0">
                  <c:v>0.4065618084947063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7"/>
        <c:axId val="467512752"/>
        <c:axId val="467526896"/>
      </c:barChart>
      <c:catAx>
        <c:axId val="4675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26896"/>
        <c:crosses val="autoZero"/>
        <c:auto val="1"/>
        <c:lblAlgn val="ctr"/>
        <c:lblOffset val="100"/>
        <c:noMultiLvlLbl val="0"/>
      </c:catAx>
      <c:valAx>
        <c:axId val="46752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[KIDS][2018 VIEWS] TARGET vs ACTUAL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Data!$C$385:$C$396</c:f>
              <c:numCache>
                <c:formatCode>#,##0</c:formatCode>
                <c:ptCount val="12"/>
                <c:pt idx="0">
                  <c:v>569674736.83402956</c:v>
                </c:pt>
                <c:pt idx="1">
                  <c:v>508439589.17777473</c:v>
                </c:pt>
                <c:pt idx="2">
                  <c:v>627519177.87771106</c:v>
                </c:pt>
                <c:pt idx="3">
                  <c:v>658895895.71846128</c:v>
                </c:pt>
                <c:pt idx="4">
                  <c:v>713830067.76421547</c:v>
                </c:pt>
                <c:pt idx="5">
                  <c:v>700547432.74220216</c:v>
                </c:pt>
                <c:pt idx="6">
                  <c:v>756363432.58724153</c:v>
                </c:pt>
                <c:pt idx="7">
                  <c:v>749302914.2797215</c:v>
                </c:pt>
                <c:pt idx="8">
                  <c:v>790556961.82225585</c:v>
                </c:pt>
                <c:pt idx="9">
                  <c:v>848257957.42272496</c:v>
                </c:pt>
                <c:pt idx="10">
                  <c:v>865704178.90948462</c:v>
                </c:pt>
                <c:pt idx="11">
                  <c:v>960907654.86417639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67527984"/>
        <c:axId val="467514928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Data!$D$384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Data!$D$385:$D$396</c:f>
              <c:numCache>
                <c:formatCode>#,##0</c:formatCode>
                <c:ptCount val="12"/>
                <c:pt idx="0">
                  <c:v>712243496</c:v>
                </c:pt>
                <c:pt idx="1">
                  <c:v>640353919</c:v>
                </c:pt>
                <c:pt idx="2">
                  <c:v>663392460</c:v>
                </c:pt>
                <c:pt idx="3">
                  <c:v>22073667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514384"/>
        <c:axId val="467533424"/>
      </c:barChart>
      <c:catAx>
        <c:axId val="4675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4928"/>
        <c:crosses val="autoZero"/>
        <c:auto val="1"/>
        <c:lblAlgn val="ctr"/>
        <c:lblOffset val="100"/>
        <c:noMultiLvlLbl val="0"/>
      </c:catAx>
      <c:valAx>
        <c:axId val="4675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27984"/>
        <c:crosses val="autoZero"/>
        <c:crossBetween val="between"/>
      </c:valAx>
      <c:valAx>
        <c:axId val="467533424"/>
        <c:scaling>
          <c:orientation val="minMax"/>
          <c:max val="1200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4384"/>
        <c:crosses val="max"/>
        <c:crossBetween val="between"/>
      </c:valAx>
      <c:catAx>
        <c:axId val="46751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53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[KIDS][2018 REVENUE] TARGET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Data!$C$401:$C$412</c:f>
              <c:numCache>
                <c:formatCode>_("$"* #,##0_);_("$"* \(#,##0\);_("$"* "-"??_);_(@_)</c:formatCode>
                <c:ptCount val="12"/>
                <c:pt idx="0">
                  <c:v>118464.40869439059</c:v>
                </c:pt>
                <c:pt idx="1">
                  <c:v>105730.50092321732</c:v>
                </c:pt>
                <c:pt idx="2">
                  <c:v>130493.21576872235</c:v>
                </c:pt>
                <c:pt idx="3">
                  <c:v>137018.03438088796</c:v>
                </c:pt>
                <c:pt idx="4">
                  <c:v>148441.64822180182</c:v>
                </c:pt>
                <c:pt idx="5">
                  <c:v>145679.5115110692</c:v>
                </c:pt>
                <c:pt idx="6">
                  <c:v>157286.50228983568</c:v>
                </c:pt>
                <c:pt idx="7">
                  <c:v>155818.26072619413</c:v>
                </c:pt>
                <c:pt idx="8">
                  <c:v>164397.07953697184</c:v>
                </c:pt>
                <c:pt idx="9">
                  <c:v>176396.05699360892</c:v>
                </c:pt>
                <c:pt idx="10">
                  <c:v>180024.01550878966</c:v>
                </c:pt>
                <c:pt idx="11">
                  <c:v>199821.66977603344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67511120"/>
        <c:axId val="467535600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Data!$D$384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Data!$B$401:$B$412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Data!$D$401:$D$412</c:f>
              <c:numCache>
                <c:formatCode>_("$"* #,##0_);_("$"* \(#,##0\);_("$"* "-"??_);_(@_)</c:formatCode>
                <c:ptCount val="12"/>
                <c:pt idx="0">
                  <c:v>148369.26999999999</c:v>
                </c:pt>
                <c:pt idx="1">
                  <c:v>118213.66</c:v>
                </c:pt>
                <c:pt idx="2">
                  <c:v>168146.83</c:v>
                </c:pt>
                <c:pt idx="3">
                  <c:v>5723.21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513296"/>
        <c:axId val="467536144"/>
      </c:barChart>
      <c:catAx>
        <c:axId val="4675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35600"/>
        <c:crosses val="autoZero"/>
        <c:auto val="1"/>
        <c:lblAlgn val="ctr"/>
        <c:lblOffset val="100"/>
        <c:noMultiLvlLbl val="0"/>
      </c:catAx>
      <c:valAx>
        <c:axId val="4675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1120"/>
        <c:crosses val="autoZero"/>
        <c:crossBetween val="between"/>
      </c:valAx>
      <c:valAx>
        <c:axId val="467536144"/>
        <c:scaling>
          <c:orientation val="minMax"/>
          <c:max val="250000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3296"/>
        <c:crosses val="max"/>
        <c:crossBetween val="between"/>
      </c:valAx>
      <c:catAx>
        <c:axId val="46751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53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[KIDS][2018 VIEWS] TARGET vs ACTUAL (local)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Data!$F$384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Data!$F$385:$F$396</c:f>
              <c:numCache>
                <c:formatCode>#,##0</c:formatCode>
                <c:ptCount val="12"/>
                <c:pt idx="0">
                  <c:v>537203276.83448982</c:v>
                </c:pt>
                <c:pt idx="1">
                  <c:v>479458532.59464157</c:v>
                </c:pt>
                <c:pt idx="2">
                  <c:v>591750584.73868155</c:v>
                </c:pt>
                <c:pt idx="3">
                  <c:v>621338829.66250896</c:v>
                </c:pt>
                <c:pt idx="4">
                  <c:v>673141753.9016552</c:v>
                </c:pt>
                <c:pt idx="5">
                  <c:v>660616229.07589662</c:v>
                </c:pt>
                <c:pt idx="6">
                  <c:v>713250716.92976868</c:v>
                </c:pt>
                <c:pt idx="7">
                  <c:v>706592648.16577733</c:v>
                </c:pt>
                <c:pt idx="8">
                  <c:v>745495214.99838722</c:v>
                </c:pt>
                <c:pt idx="9">
                  <c:v>799907253.84962964</c:v>
                </c:pt>
                <c:pt idx="10">
                  <c:v>816359040.71164393</c:v>
                </c:pt>
                <c:pt idx="11">
                  <c:v>906135918.53691828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67537232"/>
        <c:axId val="467515472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Data!$G$384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Data!$B$385:$B$396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Data!$G$385:$G$396</c:f>
              <c:numCache>
                <c:formatCode>#,##0</c:formatCode>
                <c:ptCount val="12"/>
                <c:pt idx="0">
                  <c:v>600131253</c:v>
                </c:pt>
                <c:pt idx="1">
                  <c:v>559835027</c:v>
                </c:pt>
                <c:pt idx="2">
                  <c:v>551862891</c:v>
                </c:pt>
                <c:pt idx="3">
                  <c:v>15676335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513840"/>
        <c:axId val="467539408"/>
      </c:barChart>
      <c:catAx>
        <c:axId val="4675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5472"/>
        <c:crosses val="autoZero"/>
        <c:auto val="1"/>
        <c:lblAlgn val="ctr"/>
        <c:lblOffset val="100"/>
        <c:noMultiLvlLbl val="0"/>
      </c:catAx>
      <c:valAx>
        <c:axId val="467515472"/>
        <c:scaling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37232"/>
        <c:crosses val="autoZero"/>
        <c:crossBetween val="between"/>
      </c:valAx>
      <c:valAx>
        <c:axId val="467539408"/>
        <c:scaling>
          <c:orientation val="minMax"/>
          <c:max val="1000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3840"/>
        <c:crosses val="max"/>
        <c:crossBetween val="between"/>
      </c:valAx>
      <c:catAx>
        <c:axId val="46751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53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0</xdr:colOff>
      <xdr:row>24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0</xdr:colOff>
      <xdr:row>24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8</xdr:col>
      <xdr:colOff>0</xdr:colOff>
      <xdr:row>49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0</xdr:colOff>
      <xdr:row>49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0</xdr:colOff>
      <xdr:row>74</xdr:row>
      <xdr:rowOff>175260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0</xdr:colOff>
      <xdr:row>74</xdr:row>
      <xdr:rowOff>175260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5</xdr:row>
      <xdr:rowOff>0</xdr:rowOff>
    </xdr:from>
    <xdr:to>
      <xdr:col>30</xdr:col>
      <xdr:colOff>0</xdr:colOff>
      <xdr:row>25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5</xdr:row>
      <xdr:rowOff>0</xdr:rowOff>
    </xdr:from>
    <xdr:to>
      <xdr:col>39</xdr:col>
      <xdr:colOff>0</xdr:colOff>
      <xdr:row>25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30</xdr:col>
      <xdr:colOff>0</xdr:colOff>
      <xdr:row>50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30</xdr:row>
      <xdr:rowOff>0</xdr:rowOff>
    </xdr:from>
    <xdr:to>
      <xdr:col>39</xdr:col>
      <xdr:colOff>0</xdr:colOff>
      <xdr:row>50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30</xdr:col>
      <xdr:colOff>0</xdr:colOff>
      <xdr:row>75</xdr:row>
      <xdr:rowOff>7620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55</xdr:row>
      <xdr:rowOff>0</xdr:rowOff>
    </xdr:from>
    <xdr:to>
      <xdr:col>39</xdr:col>
      <xdr:colOff>0</xdr:colOff>
      <xdr:row>75</xdr:row>
      <xdr:rowOff>7620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11</xdr:col>
      <xdr:colOff>0</xdr:colOff>
      <xdr:row>23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23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11</xdr:col>
      <xdr:colOff>0</xdr:colOff>
      <xdr:row>47</xdr:row>
      <xdr:rowOff>60960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54</xdr:row>
      <xdr:rowOff>0</xdr:rowOff>
    </xdr:from>
    <xdr:to>
      <xdr:col>11</xdr:col>
      <xdr:colOff>0</xdr:colOff>
      <xdr:row>71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79</xdr:row>
      <xdr:rowOff>0</xdr:rowOff>
    </xdr:from>
    <xdr:to>
      <xdr:col>12</xdr:col>
      <xdr:colOff>7620</xdr:colOff>
      <xdr:row>98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103</xdr:row>
      <xdr:rowOff>0</xdr:rowOff>
    </xdr:from>
    <xdr:to>
      <xdr:col>10</xdr:col>
      <xdr:colOff>601980</xdr:colOff>
      <xdr:row>122</xdr:row>
      <xdr:rowOff>7620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O77"/>
  <sheetViews>
    <sheetView showGridLines="0" tabSelected="1" workbookViewId="0">
      <pane xSplit="1" ySplit="5" topLeftCell="B6" activePane="bottomRight" state="frozen"/>
      <selection activeCell="C39" sqref="C39"/>
      <selection pane="topRight" activeCell="C39" sqref="C39"/>
      <selection pane="bottomLeft" activeCell="C39" sqref="C39"/>
      <selection pane="bottomRight" activeCell="B6" sqref="B6"/>
    </sheetView>
  </sheetViews>
  <sheetFormatPr defaultColWidth="8.77734375" defaultRowHeight="14.4"/>
  <cols>
    <col min="1" max="1" width="15.77734375" bestFit="1" customWidth="1"/>
    <col min="2" max="2" width="9.109375" bestFit="1" customWidth="1"/>
    <col min="8" max="8" width="8.77734375" customWidth="1"/>
    <col min="9" max="9" width="2.109375" customWidth="1"/>
    <col min="17" max="17" width="2.109375" customWidth="1"/>
    <col min="18" max="19" width="9.44140625" customWidth="1"/>
    <col min="20" max="20" width="2.109375" customWidth="1"/>
    <col min="21" max="21" width="1" customWidth="1"/>
    <col min="22" max="22" width="2.109375" customWidth="1"/>
    <col min="25" max="26" width="13.77734375" customWidth="1"/>
    <col min="28" max="28" width="13.44140625" bestFit="1" customWidth="1"/>
    <col min="29" max="29" width="14.44140625" customWidth="1"/>
    <col min="30" max="30" width="13.33203125" customWidth="1"/>
    <col min="31" max="31" width="2.109375" customWidth="1"/>
    <col min="34" max="35" width="13.77734375" customWidth="1"/>
    <col min="37" max="37" width="13.44140625" bestFit="1" customWidth="1"/>
    <col min="38" max="38" width="14.44140625" customWidth="1"/>
    <col min="39" max="39" width="13.33203125" customWidth="1"/>
    <col min="40" max="40" width="2.109375" customWidth="1"/>
    <col min="41" max="41" width="1" customWidth="1"/>
  </cols>
  <sheetData>
    <row r="1" spans="1:41" ht="14.55" customHeight="1">
      <c r="A1" s="218">
        <v>43191</v>
      </c>
      <c r="U1" s="29"/>
      <c r="AO1" s="29"/>
    </row>
    <row r="2" spans="1:41" ht="14.55" customHeight="1">
      <c r="A2" s="218"/>
      <c r="B2" s="28" t="s">
        <v>0</v>
      </c>
      <c r="U2" s="29"/>
      <c r="W2" s="135" t="s">
        <v>1</v>
      </c>
      <c r="Y2" s="141" t="s">
        <v>67</v>
      </c>
      <c r="Z2" s="137">
        <f>VLOOKUP(MONTH($A$1),'YouTube Performance'!$A$21:$D$32,3,0)</f>
        <v>22073667</v>
      </c>
      <c r="AB2" s="28" t="s">
        <v>67</v>
      </c>
      <c r="AC2" s="38" t="s">
        <v>69</v>
      </c>
      <c r="AD2" s="140">
        <f>VLOOKUP(MONTH($A$1),'YouTube Performance'!$A$6:$D$17,3,0)</f>
        <v>3.3500993318422226E-2</v>
      </c>
      <c r="AF2" s="135"/>
      <c r="AH2" s="141" t="s">
        <v>67</v>
      </c>
      <c r="AI2" s="142">
        <f>VLOOKUP(MONTH($A$1),'YouTube Performance'!$A$21:$D$32,4,0)</f>
        <v>5723.21</v>
      </c>
      <c r="AK2" s="28" t="s">
        <v>67</v>
      </c>
      <c r="AL2" s="38" t="s">
        <v>69</v>
      </c>
      <c r="AM2" s="140">
        <f>VLOOKUP(MONTH($A$1),'YouTube Performance'!$A$6:$D$17,4,0)</f>
        <v>4.1769756994837648E-2</v>
      </c>
      <c r="AO2" s="29"/>
    </row>
    <row r="3" spans="1:41" ht="14.55" customHeight="1">
      <c r="A3" s="218"/>
      <c r="B3" s="28"/>
      <c r="U3" s="29"/>
      <c r="W3" s="135"/>
      <c r="Y3" s="141" t="s">
        <v>66</v>
      </c>
      <c r="Z3" s="137">
        <f>'YouTube Performance'!C20</f>
        <v>2038063542</v>
      </c>
      <c r="AC3" s="38" t="s">
        <v>68</v>
      </c>
      <c r="AD3" s="137">
        <f>IF(AD6&gt;0,AD6,0)</f>
        <v>636822228.71846128</v>
      </c>
      <c r="AF3" s="135"/>
      <c r="AH3" s="141" t="s">
        <v>66</v>
      </c>
      <c r="AI3" s="142">
        <f>'YouTube Performance'!D20</f>
        <v>440452.97000000003</v>
      </c>
      <c r="AL3" s="38" t="s">
        <v>68</v>
      </c>
      <c r="AM3" s="142">
        <f>IF(AM6&gt;0,AM6,0)</f>
        <v>131294.82438088796</v>
      </c>
      <c r="AO3" s="29"/>
    </row>
    <row r="4" spans="1:41" ht="14.55" customHeight="1">
      <c r="A4" s="218"/>
      <c r="B4" s="28"/>
      <c r="U4" s="29"/>
      <c r="W4" s="135"/>
      <c r="Y4" s="144"/>
      <c r="Z4" s="145"/>
      <c r="AC4" s="38" t="s">
        <v>72</v>
      </c>
      <c r="AD4" s="137">
        <f>VLOOKUP(MONTH($A$1),Data!$O$6:$P$17,2,0)-DAY($A$1)</f>
        <v>29</v>
      </c>
      <c r="AF4" s="135"/>
      <c r="AH4" s="144"/>
      <c r="AI4" s="146"/>
      <c r="AL4" s="38" t="s">
        <v>72</v>
      </c>
      <c r="AM4" s="137">
        <f>VLOOKUP(MONTH($A$1),Data!$O$6:$P$17,2,0)-DAY($A$1)</f>
        <v>29</v>
      </c>
      <c r="AO4" s="29"/>
    </row>
    <row r="5" spans="1:41" ht="14.55" customHeight="1">
      <c r="A5" s="218"/>
      <c r="U5" s="29"/>
      <c r="AC5" s="38" t="s">
        <v>70</v>
      </c>
      <c r="AD5" s="137">
        <f>AD3/AD4</f>
        <v>21959387.197188322</v>
      </c>
      <c r="AL5" s="38" t="s">
        <v>70</v>
      </c>
      <c r="AM5" s="142">
        <f>AM3/AM4</f>
        <v>4527.4077372719985</v>
      </c>
      <c r="AO5" s="29"/>
    </row>
    <row r="6" spans="1:41">
      <c r="A6" s="133" t="s">
        <v>63</v>
      </c>
      <c r="R6" s="38"/>
      <c r="S6" s="1" t="s">
        <v>1</v>
      </c>
      <c r="U6" s="29"/>
      <c r="AD6" s="137">
        <f>VLOOKUP(MONTH($A$1),'YouTube Performance'!$A$36:$D$47,3,0)*-1</f>
        <v>636822228.71846128</v>
      </c>
      <c r="AM6" s="142">
        <f>VLOOKUP(MONTH($A$1),'YouTube Performance'!$A$36:$D$47,4,0)*-1</f>
        <v>131294.82438088796</v>
      </c>
      <c r="AO6" s="29"/>
    </row>
    <row r="7" spans="1:41">
      <c r="R7" s="44" t="s">
        <v>5</v>
      </c>
      <c r="S7" s="39">
        <f>'YouTube Performance'!C5</f>
        <v>0.23292154765714285</v>
      </c>
      <c r="U7" s="29"/>
      <c r="AO7" s="29"/>
    </row>
    <row r="8" spans="1:41">
      <c r="R8" s="44" t="s">
        <v>6</v>
      </c>
      <c r="S8" s="39">
        <f>'YouTube Performance'!D5</f>
        <v>0.24206419708706789</v>
      </c>
      <c r="U8" s="29"/>
      <c r="AO8" s="29"/>
    </row>
    <row r="9" spans="1:41">
      <c r="U9" s="29"/>
      <c r="AO9" s="29"/>
    </row>
    <row r="10" spans="1:41">
      <c r="U10" s="29"/>
      <c r="AO10" s="29"/>
    </row>
    <row r="11" spans="1:41">
      <c r="U11" s="29"/>
      <c r="AO11" s="29"/>
    </row>
    <row r="12" spans="1:41">
      <c r="U12" s="29"/>
      <c r="AO12" s="29"/>
    </row>
    <row r="13" spans="1:41">
      <c r="U13" s="29"/>
      <c r="AO13" s="29"/>
    </row>
    <row r="14" spans="1:41">
      <c r="U14" s="29"/>
      <c r="AO14" s="29"/>
    </row>
    <row r="15" spans="1:41">
      <c r="U15" s="29"/>
      <c r="AO15" s="29"/>
    </row>
    <row r="16" spans="1:41">
      <c r="U16" s="29"/>
      <c r="AO16" s="29"/>
    </row>
    <row r="17" spans="1:41">
      <c r="U17" s="29"/>
      <c r="AO17" s="29"/>
    </row>
    <row r="18" spans="1:41">
      <c r="U18" s="29"/>
      <c r="AO18" s="29"/>
    </row>
    <row r="19" spans="1:41">
      <c r="U19" s="29"/>
      <c r="AO19" s="29"/>
    </row>
    <row r="20" spans="1:41">
      <c r="U20" s="29"/>
      <c r="AO20" s="29"/>
    </row>
    <row r="21" spans="1:41">
      <c r="U21" s="29"/>
      <c r="AO21" s="29"/>
    </row>
    <row r="22" spans="1:41">
      <c r="U22" s="29"/>
      <c r="AO22" s="29"/>
    </row>
    <row r="23" spans="1:41">
      <c r="U23" s="29"/>
      <c r="AO23" s="29"/>
    </row>
    <row r="24" spans="1:41">
      <c r="U24" s="29"/>
      <c r="AO24" s="29"/>
    </row>
    <row r="25" spans="1:41">
      <c r="U25" s="29"/>
      <c r="AO25" s="29"/>
    </row>
    <row r="26" spans="1:41">
      <c r="U26" s="29"/>
      <c r="AO26" s="29"/>
    </row>
    <row r="27" spans="1:41" ht="4.8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>
      <c r="U28" s="29"/>
      <c r="AO28" s="29"/>
    </row>
    <row r="29" spans="1:41">
      <c r="U29" s="29"/>
      <c r="Y29" s="141" t="s">
        <v>67</v>
      </c>
      <c r="Z29" s="137">
        <f>VLOOKUP(MONTH($A$1),'YouTube Performance'!$E$21:$G$32,2,0)</f>
        <v>15676335</v>
      </c>
      <c r="AH29" s="141" t="s">
        <v>67</v>
      </c>
      <c r="AI29" s="142">
        <f>VLOOKUP(MONTH($A$1),'YouTube Performance'!$E$21:$G$32,3,0)</f>
        <v>3616.52</v>
      </c>
      <c r="AO29" s="29"/>
    </row>
    <row r="30" spans="1:41">
      <c r="U30" s="29"/>
      <c r="Y30" s="141" t="s">
        <v>66</v>
      </c>
      <c r="Z30" s="137">
        <f>'YouTube Performance'!F20</f>
        <v>1727505506</v>
      </c>
      <c r="AH30" s="141" t="s">
        <v>66</v>
      </c>
      <c r="AI30" s="142">
        <f>'YouTube Performance'!G20</f>
        <v>339179.76299999998</v>
      </c>
      <c r="AO30" s="29"/>
    </row>
    <row r="31" spans="1:41">
      <c r="A31" s="133" t="s">
        <v>2</v>
      </c>
      <c r="R31" s="38"/>
      <c r="S31" s="1" t="s">
        <v>1</v>
      </c>
      <c r="U31" s="29"/>
      <c r="AO31" s="29"/>
    </row>
    <row r="32" spans="1:41">
      <c r="R32" s="44" t="s">
        <v>5</v>
      </c>
      <c r="S32" s="39">
        <f>'YouTube Performance'!F5</f>
        <v>0.2093628851386154</v>
      </c>
      <c r="U32" s="29"/>
      <c r="AO32" s="29"/>
    </row>
    <row r="33" spans="18:41">
      <c r="R33" s="44" t="s">
        <v>6</v>
      </c>
      <c r="S33" s="39">
        <f>'YouTube Performance'!G5</f>
        <v>0.21597283368987716</v>
      </c>
      <c r="U33" s="29"/>
      <c r="AO33" s="29"/>
    </row>
    <row r="34" spans="18:41">
      <c r="U34" s="29"/>
      <c r="AO34" s="29"/>
    </row>
    <row r="35" spans="18:41">
      <c r="U35" s="29"/>
      <c r="AO35" s="29"/>
    </row>
    <row r="36" spans="18:41">
      <c r="U36" s="29"/>
      <c r="AO36" s="29"/>
    </row>
    <row r="37" spans="18:41">
      <c r="U37" s="29"/>
      <c r="AO37" s="29"/>
    </row>
    <row r="38" spans="18:41">
      <c r="U38" s="29"/>
      <c r="AO38" s="29"/>
    </row>
    <row r="39" spans="18:41">
      <c r="U39" s="29"/>
      <c r="AO39" s="29"/>
    </row>
    <row r="40" spans="18:41">
      <c r="U40" s="29"/>
      <c r="AO40" s="29"/>
    </row>
    <row r="41" spans="18:41">
      <c r="U41" s="29"/>
      <c r="AO41" s="29"/>
    </row>
    <row r="42" spans="18:41">
      <c r="U42" s="29"/>
      <c r="AO42" s="29"/>
    </row>
    <row r="43" spans="18:41">
      <c r="U43" s="29"/>
      <c r="AO43" s="29"/>
    </row>
    <row r="44" spans="18:41">
      <c r="U44" s="29"/>
      <c r="AO44" s="29"/>
    </row>
    <row r="45" spans="18:41">
      <c r="U45" s="29"/>
      <c r="AO45" s="29"/>
    </row>
    <row r="46" spans="18:41">
      <c r="U46" s="29"/>
      <c r="AO46" s="29"/>
    </row>
    <row r="47" spans="18:41">
      <c r="U47" s="29"/>
      <c r="AO47" s="29"/>
    </row>
    <row r="48" spans="18:41">
      <c r="U48" s="29"/>
      <c r="AO48" s="29"/>
    </row>
    <row r="49" spans="1:41">
      <c r="U49" s="29"/>
      <c r="AO49" s="29"/>
    </row>
    <row r="50" spans="1:41">
      <c r="U50" s="29"/>
      <c r="AO50" s="29"/>
    </row>
    <row r="51" spans="1:41">
      <c r="U51" s="29"/>
      <c r="AO51" s="29"/>
    </row>
    <row r="52" spans="1:41" ht="4.8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</row>
    <row r="53" spans="1:41">
      <c r="U53" s="29"/>
      <c r="AO53" s="29"/>
    </row>
    <row r="54" spans="1:41">
      <c r="U54" s="29"/>
      <c r="Y54" s="141" t="s">
        <v>67</v>
      </c>
      <c r="Z54" s="137">
        <f>VLOOKUP(MONTH($A$1),'YouTube Performance'!$H$21:$J$32,2,0)</f>
        <v>6397332</v>
      </c>
      <c r="AH54" s="141" t="s">
        <v>67</v>
      </c>
      <c r="AI54" s="142">
        <f>VLOOKUP(MONTH($A$1),'YouTube Performance'!$H$21:$J$32,3,0)</f>
        <v>2106.69</v>
      </c>
      <c r="AO54" s="29"/>
    </row>
    <row r="55" spans="1:41">
      <c r="U55" s="29"/>
      <c r="Y55" s="141" t="s">
        <v>66</v>
      </c>
      <c r="Z55" s="137">
        <f>'YouTube Performance'!I20</f>
        <v>310558036</v>
      </c>
      <c r="AH55" s="141" t="s">
        <v>66</v>
      </c>
      <c r="AI55" s="142">
        <f>'YouTube Performance'!J20</f>
        <v>101273.20700000002</v>
      </c>
      <c r="AO55" s="29"/>
    </row>
    <row r="56" spans="1:41">
      <c r="A56" s="133" t="s">
        <v>3</v>
      </c>
      <c r="R56" s="38"/>
      <c r="S56" s="1" t="s">
        <v>1</v>
      </c>
      <c r="U56" s="29"/>
      <c r="AO56" s="29"/>
    </row>
    <row r="57" spans="1:41">
      <c r="R57" s="44" t="s">
        <v>5</v>
      </c>
      <c r="S57" s="39">
        <f>'YouTube Performance'!I5</f>
        <v>0.62267275388471144</v>
      </c>
      <c r="U57" s="29"/>
      <c r="AO57" s="29"/>
    </row>
    <row r="58" spans="1:41">
      <c r="R58" s="44" t="s">
        <v>6</v>
      </c>
      <c r="S58" s="39">
        <f>'YouTube Performance'!J5</f>
        <v>0.4065618084947063</v>
      </c>
      <c r="U58" s="29"/>
      <c r="AO58" s="29"/>
    </row>
    <row r="59" spans="1:41">
      <c r="U59" s="29"/>
      <c r="AO59" s="29"/>
    </row>
    <row r="60" spans="1:41">
      <c r="U60" s="29"/>
      <c r="AO60" s="29"/>
    </row>
    <row r="61" spans="1:41">
      <c r="U61" s="29"/>
      <c r="AO61" s="29"/>
    </row>
    <row r="62" spans="1:41">
      <c r="U62" s="29"/>
      <c r="AO62" s="29"/>
    </row>
    <row r="63" spans="1:41">
      <c r="U63" s="29"/>
      <c r="AO63" s="29"/>
    </row>
    <row r="64" spans="1:41">
      <c r="U64" s="29"/>
      <c r="AO64" s="29"/>
    </row>
    <row r="65" spans="1:41">
      <c r="U65" s="29"/>
      <c r="AO65" s="29"/>
    </row>
    <row r="66" spans="1:41">
      <c r="U66" s="29"/>
      <c r="AO66" s="29"/>
    </row>
    <row r="67" spans="1:41">
      <c r="U67" s="29"/>
      <c r="AO67" s="29"/>
    </row>
    <row r="68" spans="1:41">
      <c r="U68" s="29"/>
      <c r="AO68" s="29"/>
    </row>
    <row r="69" spans="1:41">
      <c r="U69" s="29"/>
      <c r="AO69" s="29"/>
    </row>
    <row r="70" spans="1:41">
      <c r="U70" s="29"/>
      <c r="AO70" s="29"/>
    </row>
    <row r="71" spans="1:41">
      <c r="U71" s="29"/>
      <c r="AO71" s="29"/>
    </row>
    <row r="72" spans="1:41">
      <c r="U72" s="29"/>
      <c r="AO72" s="29"/>
    </row>
    <row r="73" spans="1:41">
      <c r="U73" s="29"/>
      <c r="AO73" s="29"/>
    </row>
    <row r="74" spans="1:41">
      <c r="U74" s="29"/>
      <c r="AO74" s="29"/>
    </row>
    <row r="75" spans="1:41">
      <c r="U75" s="29"/>
      <c r="AO75" s="29"/>
    </row>
    <row r="76" spans="1:41">
      <c r="U76" s="29"/>
      <c r="AO76" s="29"/>
    </row>
    <row r="77" spans="1:41" ht="4.8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</row>
  </sheetData>
  <mergeCells count="1">
    <mergeCell ref="A1:A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5050"/>
  </sheetPr>
  <dimension ref="A1:K63"/>
  <sheetViews>
    <sheetView showGridLines="0" workbookViewId="0">
      <pane xSplit="2" ySplit="3" topLeftCell="C4" activePane="bottomRight" state="frozen"/>
      <selection activeCell="U3" sqref="U3:Y3"/>
      <selection pane="topRight" activeCell="U3" sqref="U3:Y3"/>
      <selection pane="bottomLeft" activeCell="U3" sqref="U3:Y3"/>
      <selection pane="bottomRight" activeCell="C4" sqref="C4"/>
    </sheetView>
  </sheetViews>
  <sheetFormatPr defaultColWidth="8.77734375" defaultRowHeight="14.4"/>
  <cols>
    <col min="1" max="1" width="3" bestFit="1" customWidth="1"/>
    <col min="2" max="2" width="14.109375" bestFit="1" customWidth="1"/>
    <col min="3" max="4" width="14.44140625" customWidth="1"/>
    <col min="5" max="5" width="0.77734375" customWidth="1"/>
    <col min="6" max="7" width="14.44140625" customWidth="1"/>
    <col min="8" max="8" width="0.77734375" customWidth="1"/>
    <col min="9" max="10" width="14.44140625" customWidth="1"/>
    <col min="11" max="11" width="0.77734375" customWidth="1"/>
  </cols>
  <sheetData>
    <row r="1" spans="1:11" ht="15" thickBot="1">
      <c r="B1" s="43">
        <f>Graphs!A1</f>
        <v>43191</v>
      </c>
      <c r="C1" s="28" t="s">
        <v>11</v>
      </c>
      <c r="E1" s="29"/>
      <c r="F1" s="28" t="s">
        <v>2</v>
      </c>
      <c r="H1" s="29"/>
      <c r="I1" s="28" t="s">
        <v>3</v>
      </c>
      <c r="K1" s="29"/>
    </row>
    <row r="2" spans="1:11">
      <c r="C2" s="219" t="s">
        <v>1</v>
      </c>
      <c r="D2" s="220"/>
      <c r="E2" s="29"/>
      <c r="F2" s="219" t="s">
        <v>1</v>
      </c>
      <c r="G2" s="220"/>
      <c r="H2" s="29"/>
      <c r="I2" s="219" t="s">
        <v>1</v>
      </c>
      <c r="J2" s="220"/>
      <c r="K2" s="29"/>
    </row>
    <row r="3" spans="1:11" ht="15" thickBot="1">
      <c r="C3" s="2" t="s">
        <v>5</v>
      </c>
      <c r="D3" s="2" t="s">
        <v>6</v>
      </c>
      <c r="E3" s="29"/>
      <c r="F3" s="2" t="s">
        <v>5</v>
      </c>
      <c r="G3" s="2" t="s">
        <v>6</v>
      </c>
      <c r="H3" s="29"/>
      <c r="I3" s="2" t="s">
        <v>5</v>
      </c>
      <c r="J3" s="2" t="s">
        <v>6</v>
      </c>
      <c r="K3" s="29"/>
    </row>
    <row r="4" spans="1:11" ht="15" thickBot="1">
      <c r="B4" s="3" t="s">
        <v>7</v>
      </c>
      <c r="C4" s="35">
        <v>1</v>
      </c>
      <c r="D4" s="35">
        <v>1</v>
      </c>
      <c r="E4" s="31"/>
      <c r="F4" s="35">
        <v>1</v>
      </c>
      <c r="G4" s="35">
        <v>1</v>
      </c>
      <c r="H4" s="31"/>
      <c r="I4" s="35">
        <v>1</v>
      </c>
      <c r="J4" s="35">
        <v>1</v>
      </c>
      <c r="K4" s="31"/>
    </row>
    <row r="5" spans="1:11" ht="15" thickBot="1">
      <c r="B5" s="5" t="s">
        <v>4</v>
      </c>
      <c r="C5" s="17">
        <f t="shared" ref="C5:D5" si="0">C20/C50</f>
        <v>0.23292154765714285</v>
      </c>
      <c r="D5" s="18">
        <f t="shared" si="0"/>
        <v>0.24206419708706789</v>
      </c>
      <c r="E5" s="31"/>
      <c r="F5" s="17">
        <f t="shared" ref="F5:G5" si="1">F20/F50</f>
        <v>0.2093628851386154</v>
      </c>
      <c r="G5" s="18">
        <f t="shared" si="1"/>
        <v>0.21597283368987716</v>
      </c>
      <c r="H5" s="31"/>
      <c r="I5" s="17">
        <f t="shared" ref="I5:J5" si="2">I20/I50</f>
        <v>0.62267275388471144</v>
      </c>
      <c r="J5" s="18">
        <f t="shared" si="2"/>
        <v>0.4065618084947063</v>
      </c>
      <c r="K5" s="31"/>
    </row>
    <row r="6" spans="1:11">
      <c r="A6" s="139">
        <v>1</v>
      </c>
      <c r="B6" s="6">
        <v>43101</v>
      </c>
      <c r="C6" s="19">
        <f t="shared" ref="C6:D6" si="3">C21/C51</f>
        <v>1.2502634397275489</v>
      </c>
      <c r="D6" s="20">
        <f t="shared" si="3"/>
        <v>1.2524375180292056</v>
      </c>
      <c r="E6" s="29"/>
      <c r="F6" s="19">
        <f t="shared" ref="F6:G6" si="4">F21/F51</f>
        <v>1.1171399708064291</v>
      </c>
      <c r="G6" s="20">
        <f t="shared" si="4"/>
        <v>1.1311532106458324</v>
      </c>
      <c r="H6" s="29"/>
      <c r="I6" s="19">
        <f t="shared" ref="I6:J6" si="5">I21/I51</f>
        <v>3.4526394255629138</v>
      </c>
      <c r="J6" s="20">
        <f t="shared" si="5"/>
        <v>2.0170958673105193</v>
      </c>
      <c r="K6" s="29"/>
    </row>
    <row r="7" spans="1:11">
      <c r="A7" s="139">
        <v>2</v>
      </c>
      <c r="B7" s="7">
        <v>43132</v>
      </c>
      <c r="C7" s="21">
        <f t="shared" ref="C7:D7" si="6">C22/C52</f>
        <v>1.2594493674962468</v>
      </c>
      <c r="D7" s="22">
        <f t="shared" si="6"/>
        <v>1.11806582743657</v>
      </c>
      <c r="E7" s="29"/>
      <c r="F7" s="21">
        <f t="shared" ref="F7:G7" si="7">F22/F52</f>
        <v>1.1676401376577707</v>
      </c>
      <c r="G7" s="22">
        <f t="shared" si="7"/>
        <v>1.035006480289193</v>
      </c>
      <c r="H7" s="29"/>
      <c r="I7" s="21">
        <f t="shared" ref="I7:J7" si="8">I22/I52</f>
        <v>2.7783283804380554</v>
      </c>
      <c r="J7" s="22">
        <f t="shared" si="8"/>
        <v>1.6417281597887585</v>
      </c>
      <c r="K7" s="29"/>
    </row>
    <row r="8" spans="1:11">
      <c r="A8" s="139">
        <v>3</v>
      </c>
      <c r="B8" s="7">
        <v>43160</v>
      </c>
      <c r="C8" s="21">
        <f t="shared" ref="C8:D8" si="9">C23/C53</f>
        <v>1.0571668299343671</v>
      </c>
      <c r="D8" s="22">
        <f t="shared" si="9"/>
        <v>1.2885484429934844</v>
      </c>
      <c r="E8" s="29"/>
      <c r="F8" s="21">
        <f t="shared" ref="F8:G8" si="10">F23/F53</f>
        <v>0.93259374005300555</v>
      </c>
      <c r="G8" s="22">
        <f t="shared" si="10"/>
        <v>1.1138861788278553</v>
      </c>
      <c r="H8" s="29"/>
      <c r="I8" s="21">
        <f t="shared" ref="I8:J8" si="11">I23/I53</f>
        <v>3.1180865449891746</v>
      </c>
      <c r="J8" s="22">
        <f t="shared" si="11"/>
        <v>2.3897375537698728</v>
      </c>
      <c r="K8" s="29"/>
    </row>
    <row r="9" spans="1:11">
      <c r="A9" s="139">
        <v>4</v>
      </c>
      <c r="B9" s="7">
        <v>43191</v>
      </c>
      <c r="C9" s="21">
        <f t="shared" ref="C9:D9" si="12">C24/C54</f>
        <v>3.3500993318422226E-2</v>
      </c>
      <c r="D9" s="22">
        <f t="shared" si="12"/>
        <v>4.1769756994837648E-2</v>
      </c>
      <c r="E9" s="29"/>
      <c r="F9" s="21">
        <f t="shared" ref="F9:G9" si="13">F24/F54</f>
        <v>2.5229929712448321E-2</v>
      </c>
      <c r="G9" s="22">
        <f t="shared" si="13"/>
        <v>3.0580974174757757E-2</v>
      </c>
      <c r="H9" s="29"/>
      <c r="I9" s="21">
        <f t="shared" ref="I9:J9" si="14">I24/I54</f>
        <v>0.17033630876462208</v>
      </c>
      <c r="J9" s="22">
        <f t="shared" si="14"/>
        <v>0.11231141556757972</v>
      </c>
      <c r="K9" s="29"/>
    </row>
    <row r="10" spans="1:11">
      <c r="A10" s="139">
        <v>5</v>
      </c>
      <c r="B10" s="7">
        <v>43221</v>
      </c>
      <c r="C10" s="21">
        <f t="shared" ref="C10:D10" si="15">C25/C55</f>
        <v>0</v>
      </c>
      <c r="D10" s="22">
        <f t="shared" si="15"/>
        <v>0</v>
      </c>
      <c r="E10" s="29"/>
      <c r="F10" s="21">
        <f t="shared" ref="F10:G10" si="16">F25/F55</f>
        <v>0</v>
      </c>
      <c r="G10" s="22">
        <f t="shared" si="16"/>
        <v>0</v>
      </c>
      <c r="H10" s="29"/>
      <c r="I10" s="21">
        <f t="shared" ref="I10:J10" si="17">I25/I55</f>
        <v>0</v>
      </c>
      <c r="J10" s="22">
        <f t="shared" si="17"/>
        <v>0</v>
      </c>
      <c r="K10" s="29"/>
    </row>
    <row r="11" spans="1:11">
      <c r="A11" s="139">
        <v>6</v>
      </c>
      <c r="B11" s="7">
        <v>43252</v>
      </c>
      <c r="C11" s="21">
        <f t="shared" ref="C11:D11" si="18">C26/C56</f>
        <v>0</v>
      </c>
      <c r="D11" s="22">
        <f t="shared" si="18"/>
        <v>0</v>
      </c>
      <c r="E11" s="29"/>
      <c r="F11" s="21">
        <f t="shared" ref="F11:G11" si="19">F26/F56</f>
        <v>0</v>
      </c>
      <c r="G11" s="22">
        <f t="shared" si="19"/>
        <v>0</v>
      </c>
      <c r="H11" s="29"/>
      <c r="I11" s="21">
        <f t="shared" ref="I11:J11" si="20">I26/I56</f>
        <v>0</v>
      </c>
      <c r="J11" s="22">
        <f t="shared" si="20"/>
        <v>0</v>
      </c>
      <c r="K11" s="29"/>
    </row>
    <row r="12" spans="1:11">
      <c r="A12" s="139">
        <v>7</v>
      </c>
      <c r="B12" s="7">
        <v>43282</v>
      </c>
      <c r="C12" s="21">
        <f t="shared" ref="C12:D12" si="21">C27/C57</f>
        <v>0</v>
      </c>
      <c r="D12" s="22">
        <f t="shared" si="21"/>
        <v>0</v>
      </c>
      <c r="E12" s="29"/>
      <c r="F12" s="21">
        <f t="shared" ref="F12:G12" si="22">F27/F57</f>
        <v>0</v>
      </c>
      <c r="G12" s="22">
        <f t="shared" si="22"/>
        <v>0</v>
      </c>
      <c r="H12" s="29"/>
      <c r="I12" s="21">
        <f t="shared" ref="I12:J12" si="23">I27/I57</f>
        <v>0</v>
      </c>
      <c r="J12" s="22">
        <f t="shared" si="23"/>
        <v>0</v>
      </c>
      <c r="K12" s="29"/>
    </row>
    <row r="13" spans="1:11">
      <c r="A13" s="139">
        <v>8</v>
      </c>
      <c r="B13" s="7">
        <v>43313</v>
      </c>
      <c r="C13" s="21">
        <f t="shared" ref="C13:D13" si="24">C28/C58</f>
        <v>0</v>
      </c>
      <c r="D13" s="22">
        <f t="shared" si="24"/>
        <v>0</v>
      </c>
      <c r="E13" s="29"/>
      <c r="F13" s="21">
        <f t="shared" ref="F13:G13" si="25">F28/F58</f>
        <v>0</v>
      </c>
      <c r="G13" s="22">
        <f t="shared" si="25"/>
        <v>0</v>
      </c>
      <c r="H13" s="29"/>
      <c r="I13" s="21">
        <f t="shared" ref="I13:J13" si="26">I28/I58</f>
        <v>0</v>
      </c>
      <c r="J13" s="22">
        <f t="shared" si="26"/>
        <v>0</v>
      </c>
      <c r="K13" s="29"/>
    </row>
    <row r="14" spans="1:11">
      <c r="A14" s="139">
        <v>9</v>
      </c>
      <c r="B14" s="7">
        <v>43344</v>
      </c>
      <c r="C14" s="21">
        <f t="shared" ref="C14:D14" si="27">C29/C59</f>
        <v>0</v>
      </c>
      <c r="D14" s="22">
        <f t="shared" si="27"/>
        <v>0</v>
      </c>
      <c r="E14" s="29"/>
      <c r="F14" s="21">
        <f t="shared" ref="F14:G14" si="28">F29/F59</f>
        <v>0</v>
      </c>
      <c r="G14" s="22">
        <f t="shared" si="28"/>
        <v>0</v>
      </c>
      <c r="H14" s="29"/>
      <c r="I14" s="21">
        <f t="shared" ref="I14:J14" si="29">I29/I59</f>
        <v>0</v>
      </c>
      <c r="J14" s="22">
        <f t="shared" si="29"/>
        <v>0</v>
      </c>
      <c r="K14" s="29"/>
    </row>
    <row r="15" spans="1:11">
      <c r="A15" s="139">
        <v>10</v>
      </c>
      <c r="B15" s="7">
        <v>43374</v>
      </c>
      <c r="C15" s="21">
        <f t="shared" ref="C15:D15" si="30">C30/C60</f>
        <v>0</v>
      </c>
      <c r="D15" s="22">
        <f t="shared" si="30"/>
        <v>0</v>
      </c>
      <c r="E15" s="29"/>
      <c r="F15" s="21">
        <f t="shared" ref="F15:G15" si="31">F30/F60</f>
        <v>0</v>
      </c>
      <c r="G15" s="22">
        <f t="shared" si="31"/>
        <v>0</v>
      </c>
      <c r="H15" s="29"/>
      <c r="I15" s="21">
        <f t="shared" ref="I15:J15" si="32">I30/I60</f>
        <v>0</v>
      </c>
      <c r="J15" s="22">
        <f t="shared" si="32"/>
        <v>0</v>
      </c>
      <c r="K15" s="29"/>
    </row>
    <row r="16" spans="1:11">
      <c r="A16" s="139">
        <v>11</v>
      </c>
      <c r="B16" s="7">
        <v>43405</v>
      </c>
      <c r="C16" s="21">
        <f t="shared" ref="C16:D16" si="33">C31/C61</f>
        <v>0</v>
      </c>
      <c r="D16" s="22">
        <f t="shared" si="33"/>
        <v>0</v>
      </c>
      <c r="E16" s="29"/>
      <c r="F16" s="21">
        <f t="shared" ref="F16:G16" si="34">F31/F61</f>
        <v>0</v>
      </c>
      <c r="G16" s="22">
        <f t="shared" si="34"/>
        <v>0</v>
      </c>
      <c r="H16" s="29"/>
      <c r="I16" s="21">
        <f t="shared" ref="I16:J16" si="35">I31/I61</f>
        <v>0</v>
      </c>
      <c r="J16" s="22">
        <f t="shared" si="35"/>
        <v>0</v>
      </c>
      <c r="K16" s="29"/>
    </row>
    <row r="17" spans="1:11" ht="15" thickBot="1">
      <c r="A17" s="139">
        <v>12</v>
      </c>
      <c r="B17" s="8">
        <v>43435</v>
      </c>
      <c r="C17" s="23">
        <f t="shared" ref="C17:D17" si="36">C32/C62</f>
        <v>0</v>
      </c>
      <c r="D17" s="24">
        <f t="shared" si="36"/>
        <v>0</v>
      </c>
      <c r="E17" s="29"/>
      <c r="F17" s="23">
        <f t="shared" ref="F17:G17" si="37">F32/F62</f>
        <v>0</v>
      </c>
      <c r="G17" s="24">
        <f t="shared" si="37"/>
        <v>0</v>
      </c>
      <c r="H17" s="29"/>
      <c r="I17" s="23">
        <f t="shared" ref="I17:J17" si="38">I32/I62</f>
        <v>0</v>
      </c>
      <c r="J17" s="24">
        <f t="shared" si="38"/>
        <v>0</v>
      </c>
      <c r="K17" s="29"/>
    </row>
    <row r="18" spans="1:11" ht="15" thickBot="1">
      <c r="E18" s="29"/>
      <c r="H18" s="29"/>
      <c r="K18" s="29"/>
    </row>
    <row r="19" spans="1:11" ht="15" thickBot="1">
      <c r="B19" s="4" t="s">
        <v>8</v>
      </c>
      <c r="E19" s="29"/>
      <c r="H19" s="29"/>
      <c r="K19" s="29"/>
    </row>
    <row r="20" spans="1:11" ht="15" thickBot="1">
      <c r="B20" s="5" t="s">
        <v>4</v>
      </c>
      <c r="C20" s="9">
        <f t="shared" ref="C20" si="39">SUM(C21:C32)</f>
        <v>2038063542</v>
      </c>
      <c r="D20" s="10">
        <f t="shared" ref="D20" si="40">SUM(D21:D32)</f>
        <v>440452.97000000003</v>
      </c>
      <c r="E20" s="29"/>
      <c r="F20" s="9">
        <f t="shared" ref="F20" si="41">SUM(F21:F32)</f>
        <v>1727505506</v>
      </c>
      <c r="G20" s="10">
        <f t="shared" ref="G20" si="42">SUM(G21:G32)</f>
        <v>339179.76299999998</v>
      </c>
      <c r="H20" s="29"/>
      <c r="I20" s="9">
        <f t="shared" ref="I20" si="43">SUM(I21:I32)</f>
        <v>310558036</v>
      </c>
      <c r="J20" s="10">
        <f t="shared" ref="J20" si="44">SUM(J21:J32)</f>
        <v>101273.20700000002</v>
      </c>
      <c r="K20" s="29"/>
    </row>
    <row r="21" spans="1:11">
      <c r="A21" s="139">
        <v>1</v>
      </c>
      <c r="B21" s="6">
        <v>43101</v>
      </c>
      <c r="C21" s="11">
        <f>SUMIF(Data!$B$6:$B$381,MONTH($B21),Data!C$6:C$381)</f>
        <v>712243496</v>
      </c>
      <c r="D21" s="12">
        <f>SUMIF(Data!$B$6:$B$381,MONTH($B21),Data!D$6:D$381)</f>
        <v>148369.26999999999</v>
      </c>
      <c r="E21" s="29">
        <v>1</v>
      </c>
      <c r="F21" s="11">
        <f>SUMIF(Data!$B$6:$B$381,MONTH($B21),Data!F$6:F$381)</f>
        <v>600131253</v>
      </c>
      <c r="G21" s="12">
        <f>SUMIF(Data!$B$6:$B$381,MONTH($B21),Data!G$6:G$381)</f>
        <v>115656.79299999999</v>
      </c>
      <c r="H21" s="29">
        <v>1</v>
      </c>
      <c r="I21" s="11">
        <f>SUMIF(Data!$B$6:$B$381,MONTH($B21),Data!I$6:I$381)</f>
        <v>112112243</v>
      </c>
      <c r="J21" s="12">
        <f>SUMIF(Data!$B$6:$B$381,MONTH($B21),Data!J$6:J$381)</f>
        <v>32712.477000000003</v>
      </c>
      <c r="K21" s="29"/>
    </row>
    <row r="22" spans="1:11">
      <c r="A22" s="139">
        <v>2</v>
      </c>
      <c r="B22" s="7">
        <v>43132</v>
      </c>
      <c r="C22" s="13">
        <f>SUMIF(Data!$B$6:$B$381,MONTH($B22),Data!C$6:C$381)</f>
        <v>640353919</v>
      </c>
      <c r="D22" s="14">
        <f>SUMIF(Data!$B$6:$B$381,MONTH($B22),Data!D$6:D$381)</f>
        <v>118213.66</v>
      </c>
      <c r="E22" s="29">
        <v>2</v>
      </c>
      <c r="F22" s="13">
        <f>SUMIF(Data!$B$6:$B$381,MONTH($B22),Data!F$6:F$381)</f>
        <v>559835027</v>
      </c>
      <c r="G22" s="14">
        <f>SUMIF(Data!$B$6:$B$381,MONTH($B22),Data!G$6:G$381)</f>
        <v>94450.7</v>
      </c>
      <c r="H22" s="29">
        <v>2</v>
      </c>
      <c r="I22" s="13">
        <f>SUMIF(Data!$B$6:$B$381,MONTH($B22),Data!I$6:I$381)</f>
        <v>80518892</v>
      </c>
      <c r="J22" s="14">
        <f>SUMIF(Data!$B$6:$B$381,MONTH($B22),Data!J$6:J$381)</f>
        <v>23762.960000000003</v>
      </c>
      <c r="K22" s="29"/>
    </row>
    <row r="23" spans="1:11">
      <c r="A23" s="139">
        <v>3</v>
      </c>
      <c r="B23" s="7">
        <v>43160</v>
      </c>
      <c r="C23" s="13">
        <f>SUMIF(Data!$B$6:$B$381,MONTH($B23),Data!C$6:C$381)</f>
        <v>663392460</v>
      </c>
      <c r="D23" s="14">
        <f>SUMIF(Data!$B$6:$B$381,MONTH($B23),Data!D$6:D$381)</f>
        <v>168146.83</v>
      </c>
      <c r="E23" s="29">
        <v>3</v>
      </c>
      <c r="F23" s="13">
        <f>SUMIF(Data!$B$6:$B$381,MONTH($B23),Data!F$6:F$381)</f>
        <v>551862891</v>
      </c>
      <c r="G23" s="14">
        <f>SUMIF(Data!$B$6:$B$381,MONTH($B23),Data!G$6:G$381)</f>
        <v>125455.74999999999</v>
      </c>
      <c r="H23" s="29">
        <v>3</v>
      </c>
      <c r="I23" s="13">
        <f>SUMIF(Data!$B$6:$B$381,MONTH($B23),Data!I$6:I$381)</f>
        <v>111529569</v>
      </c>
      <c r="J23" s="14">
        <f>SUMIF(Data!$B$6:$B$381,MONTH($B23),Data!J$6:J$381)</f>
        <v>42691.080000000009</v>
      </c>
      <c r="K23" s="29"/>
    </row>
    <row r="24" spans="1:11">
      <c r="A24" s="139">
        <v>4</v>
      </c>
      <c r="B24" s="7">
        <v>43191</v>
      </c>
      <c r="C24" s="13">
        <f>SUMIF(Data!$B$6:$B$381,MONTH($B24),Data!C$6:C$381)</f>
        <v>22073667</v>
      </c>
      <c r="D24" s="14">
        <f>SUMIF(Data!$B$6:$B$381,MONTH($B24),Data!D$6:D$381)</f>
        <v>5723.21</v>
      </c>
      <c r="E24" s="29">
        <v>4</v>
      </c>
      <c r="F24" s="13">
        <f>SUMIF(Data!$B$6:$B$381,MONTH($B24),Data!F$6:F$381)</f>
        <v>15676335</v>
      </c>
      <c r="G24" s="14">
        <f>SUMIF(Data!$B$6:$B$381,MONTH($B24),Data!G$6:G$381)</f>
        <v>3616.52</v>
      </c>
      <c r="H24" s="29">
        <v>4</v>
      </c>
      <c r="I24" s="13">
        <f>SUMIF(Data!$B$6:$B$381,MONTH($B24),Data!I$6:I$381)</f>
        <v>6397332</v>
      </c>
      <c r="J24" s="14">
        <f>SUMIF(Data!$B$6:$B$381,MONTH($B24),Data!J$6:J$381)</f>
        <v>2106.69</v>
      </c>
      <c r="K24" s="29"/>
    </row>
    <row r="25" spans="1:11">
      <c r="A25" s="139">
        <v>5</v>
      </c>
      <c r="B25" s="7">
        <v>43221</v>
      </c>
      <c r="C25" s="13">
        <f>SUMIF(Data!$B$6:$B$381,MONTH($B25),Data!C$6:C$381)</f>
        <v>0</v>
      </c>
      <c r="D25" s="14">
        <f>SUMIF(Data!$B$6:$B$381,MONTH($B25),Data!D$6:D$381)</f>
        <v>0</v>
      </c>
      <c r="E25" s="29">
        <v>5</v>
      </c>
      <c r="F25" s="13">
        <f>SUMIF(Data!$B$6:$B$381,MONTH($B25),Data!F$6:F$381)</f>
        <v>0</v>
      </c>
      <c r="G25" s="14">
        <f>SUMIF(Data!$B$6:$B$381,MONTH($B25),Data!G$6:G$381)</f>
        <v>0</v>
      </c>
      <c r="H25" s="29">
        <v>5</v>
      </c>
      <c r="I25" s="13">
        <f>SUMIF(Data!$B$6:$B$381,MONTH($B25),Data!I$6:I$381)</f>
        <v>0</v>
      </c>
      <c r="J25" s="14">
        <f>SUMIF(Data!$B$6:$B$381,MONTH($B25),Data!J$6:J$381)</f>
        <v>0</v>
      </c>
      <c r="K25" s="29"/>
    </row>
    <row r="26" spans="1:11">
      <c r="A26" s="139">
        <v>6</v>
      </c>
      <c r="B26" s="7">
        <v>43252</v>
      </c>
      <c r="C26" s="13">
        <f>SUMIF(Data!$B$6:$B$381,MONTH($B26),Data!C$6:C$381)</f>
        <v>0</v>
      </c>
      <c r="D26" s="14">
        <f>SUMIF(Data!$B$6:$B$381,MONTH($B26),Data!D$6:D$381)</f>
        <v>0</v>
      </c>
      <c r="E26" s="29">
        <v>6</v>
      </c>
      <c r="F26" s="13">
        <f>SUMIF(Data!$B$6:$B$381,MONTH($B26),Data!F$6:F$381)</f>
        <v>0</v>
      </c>
      <c r="G26" s="14">
        <f>SUMIF(Data!$B$6:$B$381,MONTH($B26),Data!G$6:G$381)</f>
        <v>0</v>
      </c>
      <c r="H26" s="29">
        <v>6</v>
      </c>
      <c r="I26" s="13">
        <f>SUMIF(Data!$B$6:$B$381,MONTH($B26),Data!I$6:I$381)</f>
        <v>0</v>
      </c>
      <c r="J26" s="14">
        <f>SUMIF(Data!$B$6:$B$381,MONTH($B26),Data!J$6:J$381)</f>
        <v>0</v>
      </c>
      <c r="K26" s="29"/>
    </row>
    <row r="27" spans="1:11">
      <c r="A27" s="139">
        <v>7</v>
      </c>
      <c r="B27" s="7">
        <v>43282</v>
      </c>
      <c r="C27" s="13">
        <f>SUMIF(Data!$B$6:$B$381,MONTH($B27),Data!C$6:C$381)</f>
        <v>0</v>
      </c>
      <c r="D27" s="14">
        <f>SUMIF(Data!$B$6:$B$381,MONTH($B27),Data!D$6:D$381)</f>
        <v>0</v>
      </c>
      <c r="E27" s="29">
        <v>7</v>
      </c>
      <c r="F27" s="13">
        <f>SUMIF(Data!$B$6:$B$381,MONTH($B27),Data!F$6:F$381)</f>
        <v>0</v>
      </c>
      <c r="G27" s="14">
        <f>SUMIF(Data!$B$6:$B$381,MONTH($B27),Data!G$6:G$381)</f>
        <v>0</v>
      </c>
      <c r="H27" s="29">
        <v>7</v>
      </c>
      <c r="I27" s="13">
        <f>SUMIF(Data!$B$6:$B$381,MONTH($B27),Data!I$6:I$381)</f>
        <v>0</v>
      </c>
      <c r="J27" s="14">
        <f>SUMIF(Data!$B$6:$B$381,MONTH($B27),Data!J$6:J$381)</f>
        <v>0</v>
      </c>
      <c r="K27" s="29"/>
    </row>
    <row r="28" spans="1:11">
      <c r="A28" s="139">
        <v>8</v>
      </c>
      <c r="B28" s="7">
        <v>43313</v>
      </c>
      <c r="C28" s="13">
        <f>SUMIF(Data!$B$6:$B$381,MONTH($B28),Data!C$6:C$381)</f>
        <v>0</v>
      </c>
      <c r="D28" s="14">
        <f>SUMIF(Data!$B$6:$B$381,MONTH($B28),Data!D$6:D$381)</f>
        <v>0</v>
      </c>
      <c r="E28" s="29">
        <v>8</v>
      </c>
      <c r="F28" s="13">
        <f>SUMIF(Data!$B$6:$B$381,MONTH($B28),Data!F$6:F$381)</f>
        <v>0</v>
      </c>
      <c r="G28" s="14">
        <f>SUMIF(Data!$B$6:$B$381,MONTH($B28),Data!G$6:G$381)</f>
        <v>0</v>
      </c>
      <c r="H28" s="29">
        <v>8</v>
      </c>
      <c r="I28" s="13">
        <f>SUMIF(Data!$B$6:$B$381,MONTH($B28),Data!I$6:I$381)</f>
        <v>0</v>
      </c>
      <c r="J28" s="14">
        <f>SUMIF(Data!$B$6:$B$381,MONTH($B28),Data!J$6:J$381)</f>
        <v>0</v>
      </c>
      <c r="K28" s="29"/>
    </row>
    <row r="29" spans="1:11">
      <c r="A29" s="139">
        <v>9</v>
      </c>
      <c r="B29" s="7">
        <v>43344</v>
      </c>
      <c r="C29" s="13">
        <f>SUMIF(Data!$B$6:$B$381,MONTH($B29),Data!C$6:C$381)</f>
        <v>0</v>
      </c>
      <c r="D29" s="14">
        <f>SUMIF(Data!$B$6:$B$381,MONTH($B29),Data!D$6:D$381)</f>
        <v>0</v>
      </c>
      <c r="E29" s="29">
        <v>9</v>
      </c>
      <c r="F29" s="13">
        <f>SUMIF(Data!$B$6:$B$381,MONTH($B29),Data!F$6:F$381)</f>
        <v>0</v>
      </c>
      <c r="G29" s="14">
        <f>SUMIF(Data!$B$6:$B$381,MONTH($B29),Data!G$6:G$381)</f>
        <v>0</v>
      </c>
      <c r="H29" s="29">
        <v>9</v>
      </c>
      <c r="I29" s="13">
        <f>SUMIF(Data!$B$6:$B$381,MONTH($B29),Data!I$6:I$381)</f>
        <v>0</v>
      </c>
      <c r="J29" s="14">
        <f>SUMIF(Data!$B$6:$B$381,MONTH($B29),Data!J$6:J$381)</f>
        <v>0</v>
      </c>
      <c r="K29" s="29"/>
    </row>
    <row r="30" spans="1:11">
      <c r="A30" s="139">
        <v>10</v>
      </c>
      <c r="B30" s="7">
        <v>43374</v>
      </c>
      <c r="C30" s="13">
        <f>SUMIF(Data!$B$6:$B$381,MONTH($B30),Data!C$6:C$381)</f>
        <v>0</v>
      </c>
      <c r="D30" s="14">
        <f>SUMIF(Data!$B$6:$B$381,MONTH($B30),Data!D$6:D$381)</f>
        <v>0</v>
      </c>
      <c r="E30" s="29">
        <v>10</v>
      </c>
      <c r="F30" s="13">
        <f>SUMIF(Data!$B$6:$B$381,MONTH($B30),Data!F$6:F$381)</f>
        <v>0</v>
      </c>
      <c r="G30" s="14">
        <f>SUMIF(Data!$B$6:$B$381,MONTH($B30),Data!G$6:G$381)</f>
        <v>0</v>
      </c>
      <c r="H30" s="29">
        <v>10</v>
      </c>
      <c r="I30" s="13">
        <f>SUMIF(Data!$B$6:$B$381,MONTH($B30),Data!I$6:I$381)</f>
        <v>0</v>
      </c>
      <c r="J30" s="14">
        <f>SUMIF(Data!$B$6:$B$381,MONTH($B30),Data!J$6:J$381)</f>
        <v>0</v>
      </c>
      <c r="K30" s="29"/>
    </row>
    <row r="31" spans="1:11">
      <c r="A31" s="139">
        <v>11</v>
      </c>
      <c r="B31" s="7">
        <v>43405</v>
      </c>
      <c r="C31" s="13">
        <f>SUMIF(Data!$B$6:$B$381,MONTH($B31),Data!C$6:C$381)</f>
        <v>0</v>
      </c>
      <c r="D31" s="14">
        <f>SUMIF(Data!$B$6:$B$381,MONTH($B31),Data!D$6:D$381)</f>
        <v>0</v>
      </c>
      <c r="E31" s="29">
        <v>11</v>
      </c>
      <c r="F31" s="13">
        <f>SUMIF(Data!$B$6:$B$381,MONTH($B31),Data!F$6:F$381)</f>
        <v>0</v>
      </c>
      <c r="G31" s="14">
        <f>SUMIF(Data!$B$6:$B$381,MONTH($B31),Data!G$6:G$381)</f>
        <v>0</v>
      </c>
      <c r="H31" s="29">
        <v>11</v>
      </c>
      <c r="I31" s="13">
        <f>SUMIF(Data!$B$6:$B$381,MONTH($B31),Data!I$6:I$381)</f>
        <v>0</v>
      </c>
      <c r="J31" s="14">
        <f>SUMIF(Data!$B$6:$B$381,MONTH($B31),Data!J$6:J$381)</f>
        <v>0</v>
      </c>
      <c r="K31" s="29"/>
    </row>
    <row r="32" spans="1:11" ht="15" thickBot="1">
      <c r="A32" s="139">
        <v>12</v>
      </c>
      <c r="B32" s="8">
        <v>43435</v>
      </c>
      <c r="C32" s="15">
        <f>SUMIF(Data!$B$6:$B$381,MONTH($B32),Data!C$6:C$381)</f>
        <v>0</v>
      </c>
      <c r="D32" s="16">
        <f>SUMIF(Data!$B$6:$B$381,MONTH($B32),Data!D$6:D$381)</f>
        <v>0</v>
      </c>
      <c r="E32" s="29">
        <v>12</v>
      </c>
      <c r="F32" s="15">
        <f>SUMIF(Data!$B$6:$B$381,MONTH($B32),Data!F$6:F$381)</f>
        <v>0</v>
      </c>
      <c r="G32" s="16">
        <f>SUMIF(Data!$B$6:$B$381,MONTH($B32),Data!G$6:G$381)</f>
        <v>0</v>
      </c>
      <c r="H32" s="29">
        <v>12</v>
      </c>
      <c r="I32" s="15">
        <f>SUMIF(Data!$B$6:$B$381,MONTH($B32),Data!I$6:I$381)</f>
        <v>0</v>
      </c>
      <c r="J32" s="16">
        <f>SUMIF(Data!$B$6:$B$381,MONTH($B32),Data!J$6:J$381)</f>
        <v>0</v>
      </c>
      <c r="K32" s="29"/>
    </row>
    <row r="33" spans="1:11" ht="15" thickBot="1">
      <c r="E33" s="29"/>
      <c r="H33" s="29"/>
      <c r="K33" s="29"/>
    </row>
    <row r="34" spans="1:11" ht="15" thickBot="1">
      <c r="B34" s="4" t="s">
        <v>71</v>
      </c>
      <c r="E34" s="29"/>
      <c r="F34">
        <f>F37/2</f>
        <v>40188247.202679217</v>
      </c>
      <c r="H34" s="29"/>
      <c r="K34" s="29"/>
    </row>
    <row r="35" spans="1:11" ht="15" thickBot="1">
      <c r="B35" s="5" t="s">
        <v>4</v>
      </c>
      <c r="C35" s="9">
        <f t="shared" ref="C35:D35" si="45">SUM(C36:C47)</f>
        <v>-6711936458</v>
      </c>
      <c r="D35" s="10">
        <f t="shared" si="45"/>
        <v>-1379117.9343315228</v>
      </c>
      <c r="E35" s="29"/>
      <c r="F35" s="9">
        <f t="shared" ref="F35:G35" si="46">SUM(F36:F47)</f>
        <v>-6523744493.999999</v>
      </c>
      <c r="G35" s="10">
        <f t="shared" si="46"/>
        <v>-1231294.4360237527</v>
      </c>
      <c r="H35" s="29"/>
      <c r="I35" s="9">
        <f t="shared" ref="I35:J35" si="47">SUM(I36:I47)</f>
        <v>-188191964.0000003</v>
      </c>
      <c r="J35" s="10">
        <f t="shared" si="47"/>
        <v>-147823.49830777035</v>
      </c>
      <c r="K35" s="29"/>
    </row>
    <row r="36" spans="1:11">
      <c r="A36" s="139">
        <v>1</v>
      </c>
      <c r="B36" s="6">
        <v>43101</v>
      </c>
      <c r="C36" s="11">
        <f t="shared" ref="C36:D47" si="48">C21-C51</f>
        <v>142568759.16597044</v>
      </c>
      <c r="D36" s="12">
        <f t="shared" si="48"/>
        <v>29904.861305609404</v>
      </c>
      <c r="E36" s="29"/>
      <c r="F36" s="11">
        <f t="shared" ref="F36:G36" si="49">F21-F51</f>
        <v>62927976.165510178</v>
      </c>
      <c r="G36" s="12">
        <f t="shared" si="49"/>
        <v>13409.99573902975</v>
      </c>
      <c r="H36" s="29"/>
      <c r="I36" s="11">
        <f t="shared" ref="I36:J36" si="50">I21-I51</f>
        <v>79640783.000460267</v>
      </c>
      <c r="J36" s="12">
        <f t="shared" si="50"/>
        <v>16494.865566579658</v>
      </c>
      <c r="K36" s="29"/>
    </row>
    <row r="37" spans="1:11">
      <c r="A37" s="139">
        <v>2</v>
      </c>
      <c r="B37" s="7">
        <v>43132</v>
      </c>
      <c r="C37" s="13">
        <f t="shared" si="48"/>
        <v>131914329.82222527</v>
      </c>
      <c r="D37" s="14">
        <f t="shared" si="48"/>
        <v>12483.159076782686</v>
      </c>
      <c r="E37" s="31"/>
      <c r="F37" s="13">
        <f t="shared" ref="F37:G37" si="51">F22-F52</f>
        <v>80376494.405358434</v>
      </c>
      <c r="G37" s="14">
        <f t="shared" si="51"/>
        <v>3194.5563924649468</v>
      </c>
      <c r="H37" s="31"/>
      <c r="I37" s="13">
        <f t="shared" ref="I37:J37" si="52">I22-I52</f>
        <v>51537835.416866839</v>
      </c>
      <c r="J37" s="14">
        <f t="shared" si="52"/>
        <v>9288.6026843177351</v>
      </c>
      <c r="K37" s="31"/>
    </row>
    <row r="38" spans="1:11">
      <c r="A38" s="139">
        <v>3</v>
      </c>
      <c r="B38" s="7">
        <v>43160</v>
      </c>
      <c r="C38" s="13">
        <f t="shared" si="48"/>
        <v>35873282.122288942</v>
      </c>
      <c r="D38" s="14">
        <f t="shared" si="48"/>
        <v>37653.614231277636</v>
      </c>
      <c r="E38" s="29"/>
      <c r="F38" s="13">
        <f t="shared" ref="F38:G38" si="53">F23-F53</f>
        <v>-39887693.738681555</v>
      </c>
      <c r="G38" s="14">
        <f t="shared" si="53"/>
        <v>12826.872485766595</v>
      </c>
      <c r="H38" s="29"/>
      <c r="I38" s="13">
        <f t="shared" ref="I38:J38" si="54">I23-I53</f>
        <v>75760975.860970497</v>
      </c>
      <c r="J38" s="14">
        <f t="shared" si="54"/>
        <v>24826.741745511048</v>
      </c>
      <c r="K38" s="29"/>
    </row>
    <row r="39" spans="1:11">
      <c r="A39" s="139">
        <v>4</v>
      </c>
      <c r="B39" s="7">
        <v>43191</v>
      </c>
      <c r="C39" s="13">
        <f t="shared" si="48"/>
        <v>-636822228.71846128</v>
      </c>
      <c r="D39" s="14">
        <f t="shared" si="48"/>
        <v>-131294.82438088796</v>
      </c>
      <c r="E39" s="29"/>
      <c r="F39" s="13">
        <f t="shared" ref="F39:G39" si="55">F24-F54</f>
        <v>-605662494.66250896</v>
      </c>
      <c r="G39" s="14">
        <f t="shared" si="55"/>
        <v>-114643.93760782726</v>
      </c>
      <c r="H39" s="29"/>
      <c r="I39" s="13">
        <f t="shared" ref="I39:J39" si="56">I24-I54</f>
        <v>-31159734.055952311</v>
      </c>
      <c r="J39" s="14">
        <f t="shared" si="56"/>
        <v>-16650.886773060691</v>
      </c>
      <c r="K39" s="29"/>
    </row>
    <row r="40" spans="1:11">
      <c r="A40" s="139">
        <v>5</v>
      </c>
      <c r="B40" s="7">
        <v>43221</v>
      </c>
      <c r="C40" s="13">
        <f t="shared" si="48"/>
        <v>-713830067.76421547</v>
      </c>
      <c r="D40" s="14">
        <f t="shared" si="48"/>
        <v>-148441.64822180182</v>
      </c>
      <c r="E40" s="29"/>
      <c r="F40" s="13">
        <f t="shared" ref="F40:G40" si="57">F25-F55</f>
        <v>-673141753.9016552</v>
      </c>
      <c r="G40" s="14">
        <f t="shared" si="57"/>
        <v>-128120.19473269457</v>
      </c>
      <c r="H40" s="29"/>
      <c r="I40" s="13">
        <f t="shared" ref="I40:J40" si="58">I25-I55</f>
        <v>-40688313.862560272</v>
      </c>
      <c r="J40" s="14">
        <f t="shared" si="58"/>
        <v>-20321.453489107254</v>
      </c>
      <c r="K40" s="29"/>
    </row>
    <row r="41" spans="1:11">
      <c r="A41" s="139">
        <v>6</v>
      </c>
      <c r="B41" s="7">
        <v>43252</v>
      </c>
      <c r="C41" s="13">
        <f t="shared" si="48"/>
        <v>-700547432.74220216</v>
      </c>
      <c r="D41" s="14">
        <f t="shared" si="48"/>
        <v>-145679.5115110692</v>
      </c>
      <c r="E41" s="29"/>
      <c r="F41" s="13">
        <f t="shared" ref="F41:G41" si="59">F26-F56</f>
        <v>-660616229.07589662</v>
      </c>
      <c r="G41" s="14">
        <f t="shared" si="59"/>
        <v>-125736.19066445214</v>
      </c>
      <c r="H41" s="29"/>
      <c r="I41" s="13">
        <f t="shared" ref="I41:J41" si="60">I26-I56</f>
        <v>-39931203.666305542</v>
      </c>
      <c r="J41" s="14">
        <f t="shared" si="60"/>
        <v>-19943.320846617062</v>
      </c>
      <c r="K41" s="29"/>
    </row>
    <row r="42" spans="1:11">
      <c r="A42" s="139">
        <v>7</v>
      </c>
      <c r="B42" s="7">
        <v>43282</v>
      </c>
      <c r="C42" s="13">
        <f t="shared" si="48"/>
        <v>-756363432.58724153</v>
      </c>
      <c r="D42" s="14">
        <f t="shared" si="48"/>
        <v>-157286.50228983568</v>
      </c>
      <c r="E42" s="29"/>
      <c r="F42" s="13">
        <f t="shared" ref="F42:G42" si="61">F27-F57</f>
        <v>-713250716.92976868</v>
      </c>
      <c r="G42" s="14">
        <f t="shared" si="61"/>
        <v>-135754.20068152048</v>
      </c>
      <c r="H42" s="29"/>
      <c r="I42" s="13">
        <f t="shared" ref="I42:J42" si="62">I27-I57</f>
        <v>-43112715.657472849</v>
      </c>
      <c r="J42" s="14">
        <f t="shared" si="62"/>
        <v>-21532.301608315203</v>
      </c>
      <c r="K42" s="29"/>
    </row>
    <row r="43" spans="1:11">
      <c r="A43" s="139">
        <v>8</v>
      </c>
      <c r="B43" s="7">
        <v>43313</v>
      </c>
      <c r="C43" s="13">
        <f t="shared" si="48"/>
        <v>-749302914.2797215</v>
      </c>
      <c r="D43" s="14">
        <f t="shared" si="48"/>
        <v>-155818.26072619413</v>
      </c>
      <c r="E43" s="29"/>
      <c r="F43" s="13">
        <f t="shared" ref="F43:G43" si="63">F28-F58</f>
        <v>-706592648.16577733</v>
      </c>
      <c r="G43" s="14">
        <f t="shared" si="63"/>
        <v>-134486.9593290982</v>
      </c>
      <c r="H43" s="29"/>
      <c r="I43" s="13">
        <f t="shared" ref="I43:J43" si="64">I28-I58</f>
        <v>-42710266.113944173</v>
      </c>
      <c r="J43" s="14">
        <f t="shared" si="64"/>
        <v>-21331.301397095929</v>
      </c>
      <c r="K43" s="29"/>
    </row>
    <row r="44" spans="1:11">
      <c r="A44" s="139">
        <v>9</v>
      </c>
      <c r="B44" s="7">
        <v>43344</v>
      </c>
      <c r="C44" s="13">
        <f t="shared" si="48"/>
        <v>-790556961.82225585</v>
      </c>
      <c r="D44" s="14">
        <f t="shared" si="48"/>
        <v>-164397.07953697184</v>
      </c>
      <c r="E44" s="29"/>
      <c r="F44" s="13">
        <f t="shared" ref="F44:G44" si="65">F29-F59</f>
        <v>-745495214.99838722</v>
      </c>
      <c r="G44" s="14">
        <f t="shared" si="65"/>
        <v>-141891.34987433814</v>
      </c>
      <c r="H44" s="29"/>
      <c r="I44" s="13">
        <f t="shared" ref="I44:J44" si="66">I29-I59</f>
        <v>-45061746.823868632</v>
      </c>
      <c r="J44" s="14">
        <f t="shared" si="66"/>
        <v>-22505.729662633705</v>
      </c>
      <c r="K44" s="29"/>
    </row>
    <row r="45" spans="1:11">
      <c r="A45" s="139">
        <v>10</v>
      </c>
      <c r="B45" s="7">
        <v>43374</v>
      </c>
      <c r="C45" s="13">
        <f t="shared" si="48"/>
        <v>-848257957.42272496</v>
      </c>
      <c r="D45" s="14">
        <f t="shared" si="48"/>
        <v>-176396.05699360892</v>
      </c>
      <c r="E45" s="29"/>
      <c r="F45" s="13">
        <f t="shared" ref="F45:G45" si="67">F30-F60</f>
        <v>-799907253.84962964</v>
      </c>
      <c r="G45" s="14">
        <f t="shared" si="67"/>
        <v>-152247.68414274041</v>
      </c>
      <c r="H45" s="29"/>
      <c r="I45" s="13">
        <f t="shared" ref="I45:J45" si="68">I30-I60</f>
        <v>-48350703.573095322</v>
      </c>
      <c r="J45" s="14">
        <f t="shared" si="68"/>
        <v>-24148.372850868502</v>
      </c>
      <c r="K45" s="29"/>
    </row>
    <row r="46" spans="1:11">
      <c r="A46" s="139">
        <v>11</v>
      </c>
      <c r="B46" s="7">
        <v>43405</v>
      </c>
      <c r="C46" s="13">
        <f t="shared" si="48"/>
        <v>-865704178.90948462</v>
      </c>
      <c r="D46" s="14">
        <f t="shared" si="48"/>
        <v>-180024.01550878966</v>
      </c>
      <c r="E46" s="29"/>
      <c r="F46" s="13">
        <f t="shared" ref="F46:G46" si="69">F31-F61</f>
        <v>-816359040.71164393</v>
      </c>
      <c r="G46" s="14">
        <f t="shared" si="69"/>
        <v>-155378.98022450152</v>
      </c>
      <c r="H46" s="29"/>
      <c r="I46" s="13">
        <f t="shared" ref="I46:J46" si="70">I31-I61</f>
        <v>-49345138.197840691</v>
      </c>
      <c r="J46" s="14">
        <f t="shared" si="70"/>
        <v>-24645.03528428814</v>
      </c>
      <c r="K46" s="29"/>
    </row>
    <row r="47" spans="1:11" ht="15" thickBot="1">
      <c r="A47" s="139">
        <v>12</v>
      </c>
      <c r="B47" s="8">
        <v>43435</v>
      </c>
      <c r="C47" s="15">
        <f t="shared" si="48"/>
        <v>-960907654.86417639</v>
      </c>
      <c r="D47" s="16">
        <f t="shared" si="48"/>
        <v>-199821.66977603344</v>
      </c>
      <c r="E47" s="29"/>
      <c r="F47" s="15">
        <f t="shared" ref="F47:G47" si="71">F32-F62</f>
        <v>-906135918.53691828</v>
      </c>
      <c r="G47" s="16">
        <f t="shared" si="71"/>
        <v>-172466.36338384115</v>
      </c>
      <c r="H47" s="29"/>
      <c r="I47" s="15">
        <f t="shared" ref="I47:J47" si="72">I32-I62</f>
        <v>-54771736.32725811</v>
      </c>
      <c r="J47" s="16">
        <f t="shared" si="72"/>
        <v>-27355.306392192288</v>
      </c>
      <c r="K47" s="29"/>
    </row>
    <row r="48" spans="1:11" ht="15" thickBot="1">
      <c r="E48" s="29"/>
      <c r="H48" s="29"/>
      <c r="K48" s="29"/>
    </row>
    <row r="49" spans="1:11" ht="15" thickBot="1">
      <c r="B49" s="4" t="s">
        <v>9</v>
      </c>
      <c r="E49" s="29"/>
      <c r="F49" s="147">
        <v>0.94299999999999995</v>
      </c>
      <c r="G49" s="148">
        <v>1.9033167084063054E-4</v>
      </c>
      <c r="H49" s="29"/>
      <c r="K49" s="29"/>
    </row>
    <row r="50" spans="1:11" ht="15" thickBot="1">
      <c r="B50" s="5" t="s">
        <v>4</v>
      </c>
      <c r="C50" s="9">
        <f t="shared" ref="C50:D50" si="73">SUM(C51:C62)</f>
        <v>8750000000</v>
      </c>
      <c r="D50" s="10">
        <f t="shared" si="73"/>
        <v>1819570.9043315225</v>
      </c>
      <c r="E50" s="29"/>
      <c r="F50" s="9">
        <f t="shared" ref="F50" si="74">SUM(F51:F62)</f>
        <v>8251249999.999999</v>
      </c>
      <c r="G50" s="10">
        <f t="shared" ref="G50" si="75">SUM(G51:G62)</f>
        <v>1570474.1990237527</v>
      </c>
      <c r="H50" s="29"/>
      <c r="I50" s="9">
        <f t="shared" ref="I50" si="76">SUM(I51:I62)</f>
        <v>498750000.0000003</v>
      </c>
      <c r="J50" s="10">
        <f t="shared" ref="J50" si="77">SUM(J51:J62)</f>
        <v>249096.70530777035</v>
      </c>
      <c r="K50" s="29"/>
    </row>
    <row r="51" spans="1:11">
      <c r="A51" s="139">
        <v>1</v>
      </c>
      <c r="B51" s="6">
        <v>43101</v>
      </c>
      <c r="C51" s="11">
        <v>569674736.83402956</v>
      </c>
      <c r="D51" s="12">
        <v>118464.40869439059</v>
      </c>
      <c r="E51" s="29"/>
      <c r="F51" s="11">
        <v>537203276.83448982</v>
      </c>
      <c r="G51" s="12">
        <f>F51*$G$49</f>
        <v>102246.79726097024</v>
      </c>
      <c r="H51" s="29"/>
      <c r="I51" s="11">
        <f t="shared" ref="I51:I62" si="78">C51-F51</f>
        <v>32471459.999539733</v>
      </c>
      <c r="J51" s="12">
        <f t="shared" ref="J51:J62" si="79">D51-G51</f>
        <v>16217.611433420345</v>
      </c>
      <c r="K51" s="29"/>
    </row>
    <row r="52" spans="1:11">
      <c r="A52" s="139">
        <v>2</v>
      </c>
      <c r="B52" s="7">
        <v>43132</v>
      </c>
      <c r="C52" s="13">
        <v>508439589.17777473</v>
      </c>
      <c r="D52" s="14">
        <v>105730.50092321732</v>
      </c>
      <c r="E52" s="31"/>
      <c r="F52" s="13">
        <v>479458532.59464157</v>
      </c>
      <c r="G52" s="12">
        <f t="shared" ref="G52:G62" si="80">F52*$G$49</f>
        <v>91256.14360753505</v>
      </c>
      <c r="H52" s="31"/>
      <c r="I52" s="13">
        <f t="shared" si="78"/>
        <v>28981056.583133161</v>
      </c>
      <c r="J52" s="14">
        <f t="shared" si="79"/>
        <v>14474.357315682268</v>
      </c>
      <c r="K52" s="31"/>
    </row>
    <row r="53" spans="1:11">
      <c r="A53" s="139">
        <v>3</v>
      </c>
      <c r="B53" s="7">
        <v>43160</v>
      </c>
      <c r="C53" s="13">
        <v>627519177.87771106</v>
      </c>
      <c r="D53" s="14">
        <v>130493.21576872235</v>
      </c>
      <c r="E53" s="29"/>
      <c r="F53" s="13">
        <v>591750584.73868155</v>
      </c>
      <c r="G53" s="12">
        <f t="shared" si="80"/>
        <v>112628.87751423339</v>
      </c>
      <c r="H53" s="29"/>
      <c r="I53" s="13">
        <f t="shared" si="78"/>
        <v>35768593.139029503</v>
      </c>
      <c r="J53" s="14">
        <f t="shared" si="79"/>
        <v>17864.338254488961</v>
      </c>
      <c r="K53" s="29"/>
    </row>
    <row r="54" spans="1:11">
      <c r="A54" s="139">
        <v>4</v>
      </c>
      <c r="B54" s="7">
        <v>43191</v>
      </c>
      <c r="C54" s="13">
        <v>658895895.71846128</v>
      </c>
      <c r="D54" s="14">
        <v>137018.03438088796</v>
      </c>
      <c r="E54" s="29"/>
      <c r="F54" s="13">
        <v>621338829.66250896</v>
      </c>
      <c r="G54" s="12">
        <f t="shared" si="80"/>
        <v>118260.45760782727</v>
      </c>
      <c r="H54" s="29"/>
      <c r="I54" s="13">
        <f t="shared" si="78"/>
        <v>37557066.055952311</v>
      </c>
      <c r="J54" s="14">
        <f t="shared" si="79"/>
        <v>18757.576773060689</v>
      </c>
      <c r="K54" s="29"/>
    </row>
    <row r="55" spans="1:11">
      <c r="A55" s="139">
        <v>5</v>
      </c>
      <c r="B55" s="7">
        <v>43221</v>
      </c>
      <c r="C55" s="13">
        <v>713830067.76421547</v>
      </c>
      <c r="D55" s="14">
        <v>148441.64822180182</v>
      </c>
      <c r="E55" s="29"/>
      <c r="F55" s="13">
        <v>673141753.9016552</v>
      </c>
      <c r="G55" s="12">
        <f t="shared" si="80"/>
        <v>128120.19473269457</v>
      </c>
      <c r="H55" s="29"/>
      <c r="I55" s="13">
        <f t="shared" si="78"/>
        <v>40688313.862560272</v>
      </c>
      <c r="J55" s="14">
        <f t="shared" si="79"/>
        <v>20321.453489107254</v>
      </c>
      <c r="K55" s="29"/>
    </row>
    <row r="56" spans="1:11">
      <c r="A56" s="139">
        <v>6</v>
      </c>
      <c r="B56" s="7">
        <v>43252</v>
      </c>
      <c r="C56" s="13">
        <v>700547432.74220216</v>
      </c>
      <c r="D56" s="14">
        <v>145679.5115110692</v>
      </c>
      <c r="E56" s="29"/>
      <c r="F56" s="13">
        <v>660616229.07589662</v>
      </c>
      <c r="G56" s="12">
        <f t="shared" si="80"/>
        <v>125736.19066445214</v>
      </c>
      <c r="H56" s="29"/>
      <c r="I56" s="13">
        <f t="shared" si="78"/>
        <v>39931203.666305542</v>
      </c>
      <c r="J56" s="14">
        <f t="shared" si="79"/>
        <v>19943.320846617062</v>
      </c>
      <c r="K56" s="29"/>
    </row>
    <row r="57" spans="1:11">
      <c r="A57" s="139">
        <v>7</v>
      </c>
      <c r="B57" s="7">
        <v>43282</v>
      </c>
      <c r="C57" s="13">
        <v>756363432.58724153</v>
      </c>
      <c r="D57" s="14">
        <v>157286.50228983568</v>
      </c>
      <c r="E57" s="29"/>
      <c r="F57" s="13">
        <v>713250716.92976868</v>
      </c>
      <c r="G57" s="12">
        <f t="shared" si="80"/>
        <v>135754.20068152048</v>
      </c>
      <c r="H57" s="29"/>
      <c r="I57" s="13">
        <f t="shared" si="78"/>
        <v>43112715.657472849</v>
      </c>
      <c r="J57" s="14">
        <f t="shared" si="79"/>
        <v>21532.301608315203</v>
      </c>
      <c r="K57" s="29"/>
    </row>
    <row r="58" spans="1:11">
      <c r="A58" s="139">
        <v>8</v>
      </c>
      <c r="B58" s="7">
        <v>43313</v>
      </c>
      <c r="C58" s="13">
        <v>749302914.2797215</v>
      </c>
      <c r="D58" s="14">
        <v>155818.26072619413</v>
      </c>
      <c r="E58" s="29"/>
      <c r="F58" s="13">
        <v>706592648.16577733</v>
      </c>
      <c r="G58" s="12">
        <f t="shared" si="80"/>
        <v>134486.9593290982</v>
      </c>
      <c r="H58" s="29"/>
      <c r="I58" s="13">
        <f t="shared" si="78"/>
        <v>42710266.113944173</v>
      </c>
      <c r="J58" s="14">
        <f t="shared" si="79"/>
        <v>21331.301397095929</v>
      </c>
      <c r="K58" s="29"/>
    </row>
    <row r="59" spans="1:11">
      <c r="A59" s="139">
        <v>9</v>
      </c>
      <c r="B59" s="7">
        <v>43344</v>
      </c>
      <c r="C59" s="13">
        <v>790556961.82225585</v>
      </c>
      <c r="D59" s="14">
        <v>164397.07953697184</v>
      </c>
      <c r="E59" s="29"/>
      <c r="F59" s="13">
        <v>745495214.99838722</v>
      </c>
      <c r="G59" s="12">
        <f t="shared" si="80"/>
        <v>141891.34987433814</v>
      </c>
      <c r="H59" s="29"/>
      <c r="I59" s="13">
        <f t="shared" si="78"/>
        <v>45061746.823868632</v>
      </c>
      <c r="J59" s="14">
        <f t="shared" si="79"/>
        <v>22505.729662633705</v>
      </c>
      <c r="K59" s="29"/>
    </row>
    <row r="60" spans="1:11">
      <c r="A60" s="139">
        <v>10</v>
      </c>
      <c r="B60" s="7">
        <v>43374</v>
      </c>
      <c r="C60" s="13">
        <v>848257957.42272496</v>
      </c>
      <c r="D60" s="14">
        <v>176396.05699360892</v>
      </c>
      <c r="E60" s="29"/>
      <c r="F60" s="13">
        <v>799907253.84962964</v>
      </c>
      <c r="G60" s="12">
        <f t="shared" si="80"/>
        <v>152247.68414274041</v>
      </c>
      <c r="H60" s="29"/>
      <c r="I60" s="13">
        <f t="shared" si="78"/>
        <v>48350703.573095322</v>
      </c>
      <c r="J60" s="14">
        <f t="shared" si="79"/>
        <v>24148.372850868502</v>
      </c>
      <c r="K60" s="29"/>
    </row>
    <row r="61" spans="1:11">
      <c r="A61" s="139">
        <v>11</v>
      </c>
      <c r="B61" s="7">
        <v>43405</v>
      </c>
      <c r="C61" s="13">
        <v>865704178.90948462</v>
      </c>
      <c r="D61" s="14">
        <v>180024.01550878966</v>
      </c>
      <c r="E61" s="29"/>
      <c r="F61" s="13">
        <v>816359040.71164393</v>
      </c>
      <c r="G61" s="12">
        <f t="shared" si="80"/>
        <v>155378.98022450152</v>
      </c>
      <c r="H61" s="29"/>
      <c r="I61" s="13">
        <f t="shared" si="78"/>
        <v>49345138.197840691</v>
      </c>
      <c r="J61" s="14">
        <f t="shared" si="79"/>
        <v>24645.03528428814</v>
      </c>
      <c r="K61" s="29"/>
    </row>
    <row r="62" spans="1:11" ht="15" thickBot="1">
      <c r="A62" s="139">
        <v>12</v>
      </c>
      <c r="B62" s="8">
        <v>43435</v>
      </c>
      <c r="C62" s="15">
        <v>960907654.86417639</v>
      </c>
      <c r="D62" s="16">
        <v>199821.66977603344</v>
      </c>
      <c r="E62" s="29"/>
      <c r="F62" s="15">
        <v>906135918.53691828</v>
      </c>
      <c r="G62" s="12">
        <f t="shared" si="80"/>
        <v>172466.36338384115</v>
      </c>
      <c r="H62" s="29"/>
      <c r="I62" s="15">
        <f t="shared" si="78"/>
        <v>54771736.32725811</v>
      </c>
      <c r="J62" s="16">
        <f t="shared" si="79"/>
        <v>27355.306392192288</v>
      </c>
      <c r="K62" s="29"/>
    </row>
    <row r="63" spans="1:11">
      <c r="E63" s="29"/>
      <c r="H63" s="29"/>
      <c r="K63" s="29"/>
    </row>
  </sheetData>
  <mergeCells count="3">
    <mergeCell ref="F2:G2"/>
    <mergeCell ref="I2:J2"/>
    <mergeCell ref="C2:D2"/>
  </mergeCells>
  <conditionalFormatting sqref="C6:D17 F6:G17 I6:J17">
    <cfRule type="expression" dxfId="0" priority="122">
      <formula>C6&gt;100%</formula>
    </cfRule>
  </conditionalFormatting>
  <conditionalFormatting sqref="C20 C50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{AD390B73-6D25-451E-9229-AD6A1AF715D2}</x14:id>
        </ext>
      </extLst>
    </cfRule>
  </conditionalFormatting>
  <conditionalFormatting sqref="D20 D50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{E812A744-4749-45B0-B570-82AA1C0334C2}</x14:id>
        </ext>
      </extLst>
    </cfRule>
  </conditionalFormatting>
  <conditionalFormatting sqref="C4:C5">
    <cfRule type="dataBar" priority="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{7706E1CB-B115-4F0B-836C-99F1C04AF90D}</x14:id>
        </ext>
      </extLst>
    </cfRule>
  </conditionalFormatting>
  <conditionalFormatting sqref="D4:D5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{24CAD6B9-AF96-4847-B05C-9B62F1B94376}</x14:id>
        </ext>
      </extLst>
    </cfRule>
  </conditionalFormatting>
  <conditionalFormatting sqref="F4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{D9E5697C-CE60-467D-AECE-BB72065964B2}</x14:id>
        </ext>
      </extLst>
    </cfRule>
  </conditionalFormatting>
  <conditionalFormatting sqref="G4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{51988CD6-C0C0-4A16-9372-F9C681E84D28}</x14:id>
        </ext>
      </extLst>
    </cfRule>
  </conditionalFormatting>
  <conditionalFormatting sqref="I4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{85F4030B-0991-4E9C-9FF3-69D93C9B252E}</x14:id>
        </ext>
      </extLst>
    </cfRule>
  </conditionalFormatting>
  <conditionalFormatting sqref="J4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{3F72181A-D77F-4936-B00D-55890759374E}</x14:id>
        </ext>
      </extLst>
    </cfRule>
  </conditionalFormatting>
  <conditionalFormatting sqref="F4:F5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{3E8D95E5-C344-49CF-B4B0-B974A568C889}</x14:id>
        </ext>
      </extLst>
    </cfRule>
  </conditionalFormatting>
  <conditionalFormatting sqref="G4:G5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{EFB5152D-1398-40A8-988F-2071DC022C54}</x14:id>
        </ext>
      </extLst>
    </cfRule>
  </conditionalFormatting>
  <conditionalFormatting sqref="I4:J5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{328103EA-DB99-4D78-BABC-04CD05F3983A}</x14:id>
        </ext>
      </extLst>
    </cfRule>
  </conditionalFormatting>
  <conditionalFormatting sqref="F20 F50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{C1D39FAE-75EA-4445-A821-FA9219C2DC1C}</x14:id>
        </ext>
      </extLst>
    </cfRule>
  </conditionalFormatting>
  <conditionalFormatting sqref="G20 G50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{0C904C06-F38D-4FD3-AF7E-FAE911D93E23}</x14:id>
        </ext>
      </extLst>
    </cfRule>
  </conditionalFormatting>
  <conditionalFormatting sqref="I20 I50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{F04BFF95-F2BD-4424-9583-FC97F97B0D13}</x14:id>
        </ext>
      </extLst>
    </cfRule>
  </conditionalFormatting>
  <conditionalFormatting sqref="J20 J50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{A1F3A754-921D-498D-A8D3-E26709132B59}</x14:id>
        </ext>
      </extLst>
    </cfRule>
  </conditionalFormatting>
  <conditionalFormatting sqref="C4:D4">
    <cfRule type="dataBar" priority="15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{B101F2EE-AA53-4462-97D1-A058297D924A}</x14:id>
        </ext>
      </extLst>
    </cfRule>
  </conditionalFormatting>
  <conditionalFormatting sqref="F4:G4">
    <cfRule type="dataBar" priority="16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{D69A4C21-F974-4048-9FA6-8D7145CB588D}</x14:id>
        </ext>
      </extLst>
    </cfRule>
    <cfRule type="dataBar" priority="16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{BE100F5E-6F6E-435D-A669-B2C70D49F194}</x14:id>
        </ext>
      </extLst>
    </cfRule>
  </conditionalFormatting>
  <conditionalFormatting sqref="I4:J4">
    <cfRule type="dataBar" priority="17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{D33984E1-2A65-4BCE-B5AB-6F6BB94ACE01}</x14:id>
        </ext>
      </extLst>
    </cfRule>
    <cfRule type="dataBar" priority="17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{A60A87B8-E902-4975-AA61-96DB9F7949C7}</x14:id>
        </ext>
      </extLst>
    </cfRule>
  </conditionalFormatting>
  <conditionalFormatting sqref="C4:J4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{EAF3F975-CABF-4B15-A967-D23B809551F9}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390B73-6D25-451E-9229-AD6A1AF71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 C50</xm:sqref>
        </x14:conditionalFormatting>
        <x14:conditionalFormatting xmlns:xm="http://schemas.microsoft.com/office/excel/2006/main">
          <x14:cfRule type="dataBar" id="{E812A744-4749-45B0-B570-82AA1C033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 D50</xm:sqref>
        </x14:conditionalFormatting>
        <x14:conditionalFormatting xmlns:xm="http://schemas.microsoft.com/office/excel/2006/main">
          <x14:cfRule type="dataBar" id="{7706E1CB-B115-4F0B-836C-99F1C04AF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C4:C5</xm:sqref>
        </x14:conditionalFormatting>
        <x14:conditionalFormatting xmlns:xm="http://schemas.microsoft.com/office/excel/2006/main">
          <x14:cfRule type="dataBar" id="{24CAD6B9-AF96-4847-B05C-9B62F1B94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D9E5697C-CE60-467D-AECE-BB7206596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51988CD6-C0C0-4A16-9372-F9C681E84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85F4030B-0991-4E9C-9FF3-69D93C9B2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3F72181A-D77F-4936-B00D-558907593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3E8D95E5-C344-49CF-B4B0-B974A568C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F4:F5</xm:sqref>
        </x14:conditionalFormatting>
        <x14:conditionalFormatting xmlns:xm="http://schemas.microsoft.com/office/excel/2006/main">
          <x14:cfRule type="dataBar" id="{EFB5152D-1398-40A8-988F-2071DC022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G4:G5</xm:sqref>
        </x14:conditionalFormatting>
        <x14:conditionalFormatting xmlns:xm="http://schemas.microsoft.com/office/excel/2006/main">
          <x14:cfRule type="dataBar" id="{328103EA-DB99-4D78-BABC-04CD05F39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I4:J5</xm:sqref>
        </x14:conditionalFormatting>
        <x14:conditionalFormatting xmlns:xm="http://schemas.microsoft.com/office/excel/2006/main">
          <x14:cfRule type="dataBar" id="{C1D39FAE-75EA-4445-A821-FA9219C2DC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 F50</xm:sqref>
        </x14:conditionalFormatting>
        <x14:conditionalFormatting xmlns:xm="http://schemas.microsoft.com/office/excel/2006/main">
          <x14:cfRule type="dataBar" id="{0C904C06-F38D-4FD3-AF7E-FAE911D93E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 G50</xm:sqref>
        </x14:conditionalFormatting>
        <x14:conditionalFormatting xmlns:xm="http://schemas.microsoft.com/office/excel/2006/main">
          <x14:cfRule type="dataBar" id="{F04BFF95-F2BD-4424-9583-FC97F97B0D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 I50</xm:sqref>
        </x14:conditionalFormatting>
        <x14:conditionalFormatting xmlns:xm="http://schemas.microsoft.com/office/excel/2006/main">
          <x14:cfRule type="dataBar" id="{A1F3A754-921D-498D-A8D3-E26709132B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 J50</xm:sqref>
        </x14:conditionalFormatting>
        <x14:conditionalFormatting xmlns:xm="http://schemas.microsoft.com/office/excel/2006/main">
          <x14:cfRule type="dataBar" id="{B101F2EE-AA53-4462-97D1-A058297D9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C4:D4</xm:sqref>
        </x14:conditionalFormatting>
        <x14:conditionalFormatting xmlns:xm="http://schemas.microsoft.com/office/excel/2006/main">
          <x14:cfRule type="dataBar" id="{D69A4C21-F974-4048-9FA6-8D7145CB5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E100F5E-6F6E-435D-A669-B2C70D49F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F4:G4</xm:sqref>
        </x14:conditionalFormatting>
        <x14:conditionalFormatting xmlns:xm="http://schemas.microsoft.com/office/excel/2006/main">
          <x14:cfRule type="dataBar" id="{D33984E1-2A65-4BCE-B5AB-6F6BB94AC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0A87B8-E902-4975-AA61-96DB9F794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I4:J4</xm:sqref>
        </x14:conditionalFormatting>
        <x14:conditionalFormatting xmlns:xm="http://schemas.microsoft.com/office/excel/2006/main">
          <x14:cfRule type="dataBar" id="{EAF3F975-CABF-4B15-A967-D23B80955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C4:J4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N20"/>
  <sheetViews>
    <sheetView workbookViewId="0">
      <pane xSplit="3" ySplit="3" topLeftCell="D4" activePane="bottomRight" state="frozen"/>
      <selection activeCell="A8" sqref="A8:XFD8"/>
      <selection pane="topRight" activeCell="A8" sqref="A8:XFD8"/>
      <selection pane="bottomLeft" activeCell="A8" sqref="A8:XFD8"/>
      <selection pane="bottomRight" activeCell="D4" sqref="D4"/>
    </sheetView>
  </sheetViews>
  <sheetFormatPr defaultColWidth="11.44140625" defaultRowHeight="14.4"/>
  <cols>
    <col min="1" max="2" width="5.109375" customWidth="1"/>
    <col min="3" max="3" width="16.109375" customWidth="1"/>
    <col min="7" max="16" width="11.44140625" hidden="1" customWidth="1"/>
    <col min="17" max="17" width="8.44140625" customWidth="1"/>
    <col min="18" max="18" width="11.77734375" customWidth="1"/>
    <col min="19" max="21" width="11.77734375" hidden="1" customWidth="1"/>
    <col min="22" max="22" width="8.44140625" customWidth="1"/>
    <col min="26" max="35" width="0" hidden="1" customWidth="1"/>
    <col min="36" max="36" width="8.44140625" customWidth="1"/>
    <col min="37" max="37" width="11.77734375" customWidth="1"/>
    <col min="38" max="40" width="11.77734375" hidden="1" customWidth="1"/>
    <col min="41" max="41" width="8.44140625" customWidth="1"/>
  </cols>
  <sheetData>
    <row r="2" spans="2:40" s="28" customFormat="1">
      <c r="D2" s="28" t="s">
        <v>104</v>
      </c>
      <c r="R2" s="28" t="s">
        <v>105</v>
      </c>
      <c r="W2" s="28" t="s">
        <v>98</v>
      </c>
      <c r="AK2" s="28" t="s">
        <v>97</v>
      </c>
    </row>
    <row r="3" spans="2:40" s="28" customFormat="1" ht="14.4" customHeight="1">
      <c r="D3" s="138" t="s">
        <v>26</v>
      </c>
      <c r="E3" s="138" t="s">
        <v>27</v>
      </c>
      <c r="F3" s="138" t="s">
        <v>28</v>
      </c>
      <c r="G3" s="44" t="s">
        <v>29</v>
      </c>
      <c r="H3" s="44" t="s">
        <v>30</v>
      </c>
      <c r="I3" s="44" t="s">
        <v>31</v>
      </c>
      <c r="J3" s="44" t="s">
        <v>32</v>
      </c>
      <c r="K3" s="44" t="s">
        <v>33</v>
      </c>
      <c r="L3" s="44" t="s">
        <v>34</v>
      </c>
      <c r="M3" s="44" t="s">
        <v>35</v>
      </c>
      <c r="N3" s="44" t="s">
        <v>36</v>
      </c>
      <c r="O3" s="44" t="s">
        <v>37</v>
      </c>
      <c r="P3" s="44" t="s">
        <v>38</v>
      </c>
      <c r="R3" s="138" t="s">
        <v>39</v>
      </c>
      <c r="S3" s="44" t="s">
        <v>40</v>
      </c>
      <c r="T3" s="44" t="s">
        <v>41</v>
      </c>
      <c r="U3" s="44" t="s">
        <v>42</v>
      </c>
      <c r="W3" s="138" t="s">
        <v>26</v>
      </c>
      <c r="X3" s="138" t="s">
        <v>27</v>
      </c>
      <c r="Y3" s="138" t="s">
        <v>28</v>
      </c>
      <c r="Z3" s="44" t="s">
        <v>29</v>
      </c>
      <c r="AA3" s="44" t="s">
        <v>30</v>
      </c>
      <c r="AB3" s="44" t="s">
        <v>31</v>
      </c>
      <c r="AC3" s="44" t="s">
        <v>32</v>
      </c>
      <c r="AD3" s="44" t="s">
        <v>33</v>
      </c>
      <c r="AE3" s="44" t="s">
        <v>34</v>
      </c>
      <c r="AF3" s="44" t="s">
        <v>35</v>
      </c>
      <c r="AG3" s="44" t="s">
        <v>36</v>
      </c>
      <c r="AH3" s="44" t="s">
        <v>37</v>
      </c>
      <c r="AI3" s="44" t="s">
        <v>38</v>
      </c>
      <c r="AK3" s="138" t="s">
        <v>39</v>
      </c>
      <c r="AL3" s="44" t="s">
        <v>40</v>
      </c>
      <c r="AM3" s="44" t="s">
        <v>41</v>
      </c>
      <c r="AN3" s="44" t="s">
        <v>42</v>
      </c>
    </row>
    <row r="4" spans="2:40">
      <c r="B4" s="221" t="s">
        <v>62</v>
      </c>
      <c r="C4" s="44" t="s">
        <v>86</v>
      </c>
      <c r="D4" s="189">
        <v>118464.40869439059</v>
      </c>
      <c r="E4" s="189">
        <v>105730.50092321732</v>
      </c>
      <c r="F4" s="189">
        <v>130493.21576872235</v>
      </c>
      <c r="G4" s="189">
        <v>137018.03438088796</v>
      </c>
      <c r="H4" s="189">
        <v>148441.64822180182</v>
      </c>
      <c r="I4" s="189">
        <v>145679.5115110692</v>
      </c>
      <c r="J4" s="189">
        <v>157286.50228983568</v>
      </c>
      <c r="K4" s="189">
        <v>155818.26072619413</v>
      </c>
      <c r="L4" s="189">
        <v>164397.07953697184</v>
      </c>
      <c r="M4" s="189">
        <v>176396.05699360892</v>
      </c>
      <c r="N4" s="189">
        <v>180024.01550878966</v>
      </c>
      <c r="O4" s="189">
        <v>199821.66977603344</v>
      </c>
      <c r="P4" s="191">
        <f>SUM(D4:O4)</f>
        <v>1819570.9043315225</v>
      </c>
      <c r="R4" s="192">
        <f t="shared" ref="R4:R8" si="0">SUM(D4:F4)</f>
        <v>354688.12538633024</v>
      </c>
      <c r="S4" s="192">
        <f t="shared" ref="S4" si="1">SUM(G4:I4)</f>
        <v>431139.19411375897</v>
      </c>
      <c r="T4" s="192">
        <f>SUM(J4:L4)</f>
        <v>477501.84255300171</v>
      </c>
      <c r="U4" s="192">
        <f>SUM(M4:O4)</f>
        <v>556241.74227843201</v>
      </c>
      <c r="W4" s="189">
        <f>'YouTube Performance'!D21</f>
        <v>148369.26999999999</v>
      </c>
      <c r="X4" s="189">
        <f>'YouTube Performance'!D22</f>
        <v>118213.66</v>
      </c>
      <c r="Y4" s="189">
        <f>'YouTube Performance'!D23</f>
        <v>168146.83</v>
      </c>
      <c r="Z4" s="189">
        <f>'YouTube Performance'!D24</f>
        <v>5723.21</v>
      </c>
      <c r="AA4" s="189">
        <f>'YouTube Performance'!D25</f>
        <v>0</v>
      </c>
      <c r="AB4" s="189">
        <f>'YouTube Performance'!D26</f>
        <v>0</v>
      </c>
      <c r="AC4" s="189">
        <f>'YouTube Performance'!D27</f>
        <v>0</v>
      </c>
      <c r="AD4" s="189">
        <f>'YouTube Performance'!D28</f>
        <v>0</v>
      </c>
      <c r="AE4" s="189">
        <f>'YouTube Performance'!D29</f>
        <v>0</v>
      </c>
      <c r="AF4" s="189">
        <f>'YouTube Performance'!D30</f>
        <v>0</v>
      </c>
      <c r="AG4" s="189">
        <f>'YouTube Performance'!D31</f>
        <v>0</v>
      </c>
      <c r="AH4" s="189">
        <f>'YouTube Performance'!D32</f>
        <v>0</v>
      </c>
      <c r="AI4" s="191">
        <f>SUM(W4:AH4)</f>
        <v>440452.97000000003</v>
      </c>
      <c r="AK4" s="192">
        <f t="shared" ref="AK4" si="2">SUM(W4:Y4)</f>
        <v>434729.76</v>
      </c>
      <c r="AL4" s="192">
        <f t="shared" ref="AL4" si="3">SUM(Z4:AB4)</f>
        <v>5723.21</v>
      </c>
      <c r="AM4" s="192">
        <f>SUM(AC4:AE4)</f>
        <v>0</v>
      </c>
      <c r="AN4" s="192">
        <f>SUM(AF4:AH4)</f>
        <v>0</v>
      </c>
    </row>
    <row r="5" spans="2:40" s="28" customFormat="1">
      <c r="B5" s="221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</row>
    <row r="6" spans="2:40">
      <c r="B6" s="221"/>
      <c r="C6" s="44" t="s">
        <v>95</v>
      </c>
      <c r="D6" s="189">
        <v>67916.666666666672</v>
      </c>
      <c r="E6" s="189">
        <v>67916.666666666672</v>
      </c>
      <c r="F6" s="189">
        <v>67916.666666666672</v>
      </c>
      <c r="G6" s="189">
        <v>67916.666666666672</v>
      </c>
      <c r="H6" s="189">
        <v>67916.666666666672</v>
      </c>
      <c r="I6" s="189">
        <v>67916.666666666672</v>
      </c>
      <c r="J6" s="189">
        <v>67916.666666666672</v>
      </c>
      <c r="K6" s="189">
        <v>67916.666666666672</v>
      </c>
      <c r="L6" s="189">
        <v>67916.666666666672</v>
      </c>
      <c r="M6" s="189">
        <v>67916.666666666672</v>
      </c>
      <c r="N6" s="189">
        <v>67916.666666666672</v>
      </c>
      <c r="O6" s="189">
        <v>67916.666666666672</v>
      </c>
      <c r="P6" s="191">
        <f>SUM(D6:O6)</f>
        <v>814999.99999999988</v>
      </c>
      <c r="R6" s="192">
        <f t="shared" si="0"/>
        <v>203750</v>
      </c>
      <c r="S6" s="192">
        <f t="shared" ref="S6" si="4">SUM(G6:I6)</f>
        <v>203750</v>
      </c>
      <c r="T6" s="192">
        <f t="shared" ref="T6" si="5">SUM(J6:L6)</f>
        <v>203750</v>
      </c>
      <c r="U6" s="192">
        <f t="shared" ref="U6" si="6">SUM(M6:O6)</f>
        <v>203750</v>
      </c>
      <c r="W6" s="189">
        <v>0</v>
      </c>
      <c r="X6" s="189">
        <v>0</v>
      </c>
      <c r="Y6" s="189">
        <v>31305.3</v>
      </c>
      <c r="Z6" s="189"/>
      <c r="AA6" s="189"/>
      <c r="AB6" s="189"/>
      <c r="AC6" s="189"/>
      <c r="AD6" s="189"/>
      <c r="AE6" s="189"/>
      <c r="AF6" s="189"/>
      <c r="AG6" s="189"/>
      <c r="AH6" s="189"/>
      <c r="AI6" s="191">
        <f>SUM(W6:AH6)</f>
        <v>31305.3</v>
      </c>
      <c r="AK6" s="192">
        <f t="shared" ref="AK6" si="7">SUM(W6:Y6)</f>
        <v>31305.3</v>
      </c>
      <c r="AL6" s="192">
        <f t="shared" ref="AL6" si="8">SUM(Z6:AB6)</f>
        <v>0</v>
      </c>
      <c r="AM6" s="192">
        <f t="shared" ref="AM6" si="9">SUM(AC6:AE6)</f>
        <v>0</v>
      </c>
      <c r="AN6" s="192">
        <f t="shared" ref="AN6" si="10">SUM(AF6:AH6)</f>
        <v>0</v>
      </c>
    </row>
    <row r="7" spans="2:40" s="28" customFormat="1">
      <c r="B7" s="221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</row>
    <row r="8" spans="2:40">
      <c r="B8" s="221"/>
      <c r="C8" s="44" t="s">
        <v>96</v>
      </c>
      <c r="D8" s="189">
        <v>0</v>
      </c>
      <c r="E8" s="189">
        <v>0</v>
      </c>
      <c r="F8" s="189">
        <v>5999.20203975</v>
      </c>
      <c r="G8" s="189">
        <v>6530.2334581499981</v>
      </c>
      <c r="H8" s="189">
        <v>6543.0469296900001</v>
      </c>
      <c r="I8" s="189">
        <v>7234.5406697133749</v>
      </c>
      <c r="J8" s="189">
        <v>12297.846982982544</v>
      </c>
      <c r="K8" s="189">
        <v>12970.085951843404</v>
      </c>
      <c r="L8" s="189">
        <v>27159.965185523542</v>
      </c>
      <c r="M8" s="189">
        <v>37680.743992459487</v>
      </c>
      <c r="N8" s="189">
        <v>48121.658984151676</v>
      </c>
      <c r="O8" s="189">
        <v>57049.234097887864</v>
      </c>
      <c r="P8" s="191">
        <f>SUM(D8:O8)</f>
        <v>221586.55829215189</v>
      </c>
      <c r="R8" s="192">
        <f t="shared" si="0"/>
        <v>5999.20203975</v>
      </c>
      <c r="S8" s="192">
        <f>SUM(G8:I8)</f>
        <v>20307.821057553374</v>
      </c>
      <c r="T8" s="192">
        <f>SUM(J8:L8)</f>
        <v>52427.898120349491</v>
      </c>
      <c r="U8" s="192">
        <f>SUM(M8:O8)</f>
        <v>142851.63707449904</v>
      </c>
      <c r="W8" s="189">
        <v>-169.87</v>
      </c>
      <c r="X8" s="189">
        <v>0.04</v>
      </c>
      <c r="Y8" s="189">
        <v>460.84</v>
      </c>
      <c r="Z8" s="189"/>
      <c r="AA8" s="189"/>
      <c r="AB8" s="189"/>
      <c r="AC8" s="189"/>
      <c r="AD8" s="189"/>
      <c r="AE8" s="189"/>
      <c r="AF8" s="189"/>
      <c r="AG8" s="189"/>
      <c r="AH8" s="189"/>
      <c r="AI8" s="191">
        <f>SUM(W8:AH8)</f>
        <v>291.01</v>
      </c>
      <c r="AK8" s="192">
        <f t="shared" ref="AK8" si="11">SUM(W8:Y8)</f>
        <v>291.01</v>
      </c>
      <c r="AL8" s="192">
        <f>SUM(Z8:AB8)</f>
        <v>0</v>
      </c>
      <c r="AM8" s="192">
        <f>SUM(AC8:AE8)</f>
        <v>0</v>
      </c>
      <c r="AN8" s="192">
        <f>SUM(AF8:AH8)</f>
        <v>0</v>
      </c>
    </row>
    <row r="9" spans="2:40">
      <c r="B9" s="221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</row>
    <row r="10" spans="2:40" s="28" customFormat="1">
      <c r="B10" s="221"/>
      <c r="C10" s="44" t="s">
        <v>38</v>
      </c>
      <c r="D10" s="190">
        <f>SUM(D4:D8)</f>
        <v>186381.07536105724</v>
      </c>
      <c r="E10" s="190">
        <f>SUM(E4:E8)</f>
        <v>173647.16758988399</v>
      </c>
      <c r="F10" s="190">
        <f>SUM(F4:F8)</f>
        <v>204409.08447513904</v>
      </c>
      <c r="G10" s="190">
        <f t="shared" ref="G10:P10" si="12">SUM(G4:G9)</f>
        <v>211464.93450570462</v>
      </c>
      <c r="H10" s="190">
        <f t="shared" si="12"/>
        <v>222901.36181815848</v>
      </c>
      <c r="I10" s="190">
        <f t="shared" si="12"/>
        <v>220830.71884744926</v>
      </c>
      <c r="J10" s="190">
        <f t="shared" si="12"/>
        <v>237501.01593948487</v>
      </c>
      <c r="K10" s="190">
        <f t="shared" si="12"/>
        <v>236705.01334470423</v>
      </c>
      <c r="L10" s="190">
        <f t="shared" si="12"/>
        <v>259473.71138916205</v>
      </c>
      <c r="M10" s="190">
        <f t="shared" si="12"/>
        <v>281993.46765273507</v>
      </c>
      <c r="N10" s="190">
        <f t="shared" si="12"/>
        <v>296062.34115960798</v>
      </c>
      <c r="O10" s="190">
        <f t="shared" si="12"/>
        <v>324787.570540588</v>
      </c>
      <c r="P10" s="190">
        <f t="shared" si="12"/>
        <v>2856157.4626236744</v>
      </c>
      <c r="R10" s="190">
        <f>SUM(R4:R8)</f>
        <v>564437.32742608024</v>
      </c>
      <c r="S10" s="190">
        <f>SUM(S4:S8)</f>
        <v>655197.01517131238</v>
      </c>
      <c r="T10" s="190">
        <f>SUM(T4:T8)</f>
        <v>733679.74067335122</v>
      </c>
      <c r="U10" s="190">
        <f>SUM(U4:U8)</f>
        <v>902843.37935293105</v>
      </c>
      <c r="W10" s="190">
        <f>SUM(W4:W8)</f>
        <v>148199.4</v>
      </c>
      <c r="X10" s="190">
        <f>SUM(X4:X8)</f>
        <v>118213.7</v>
      </c>
      <c r="Y10" s="190">
        <f>SUM(Y4:Y8)</f>
        <v>199912.96999999997</v>
      </c>
      <c r="Z10" s="190">
        <f t="shared" ref="Z10:AI10" si="13">SUM(Z4:Z9)</f>
        <v>5723.21</v>
      </c>
      <c r="AA10" s="190">
        <f t="shared" si="13"/>
        <v>0</v>
      </c>
      <c r="AB10" s="190">
        <f t="shared" si="13"/>
        <v>0</v>
      </c>
      <c r="AC10" s="190">
        <f t="shared" si="13"/>
        <v>0</v>
      </c>
      <c r="AD10" s="190">
        <f t="shared" si="13"/>
        <v>0</v>
      </c>
      <c r="AE10" s="190">
        <f t="shared" si="13"/>
        <v>0</v>
      </c>
      <c r="AF10" s="190">
        <f t="shared" si="13"/>
        <v>0</v>
      </c>
      <c r="AG10" s="190">
        <f t="shared" si="13"/>
        <v>0</v>
      </c>
      <c r="AH10" s="190">
        <f t="shared" si="13"/>
        <v>0</v>
      </c>
      <c r="AI10" s="190">
        <f t="shared" si="13"/>
        <v>472049.28</v>
      </c>
      <c r="AK10" s="190">
        <f>SUM(AK4:AK8)</f>
        <v>466326.07</v>
      </c>
      <c r="AL10" s="190">
        <f>SUM(AL4:AL8)</f>
        <v>5723.21</v>
      </c>
      <c r="AM10" s="190">
        <f>SUM(AM4:AM8)</f>
        <v>0</v>
      </c>
      <c r="AN10" s="190">
        <f>SUM(AN4:AN8)</f>
        <v>0</v>
      </c>
    </row>
    <row r="12" spans="2:40">
      <c r="B12" s="221" t="s">
        <v>102</v>
      </c>
      <c r="C12" s="44" t="s">
        <v>103</v>
      </c>
    </row>
    <row r="13" spans="2:40">
      <c r="B13" s="221"/>
      <c r="C13" s="38" t="s">
        <v>79</v>
      </c>
      <c r="D13" s="137">
        <v>2412858</v>
      </c>
      <c r="E13" s="137">
        <v>2502401</v>
      </c>
      <c r="F13" s="137">
        <v>4426187</v>
      </c>
      <c r="R13" s="192">
        <f t="shared" ref="R13:R15" si="14">SUM(D13:F13)</f>
        <v>9341446</v>
      </c>
      <c r="W13" s="137">
        <v>2430921</v>
      </c>
      <c r="X13" s="137">
        <v>2507646</v>
      </c>
      <c r="Y13" s="137">
        <v>2685663</v>
      </c>
    </row>
    <row r="14" spans="2:40">
      <c r="B14" s="221"/>
      <c r="C14" s="38" t="s">
        <v>100</v>
      </c>
      <c r="D14" s="137">
        <v>144000</v>
      </c>
      <c r="E14" s="137">
        <v>171100</v>
      </c>
      <c r="F14" s="137">
        <v>139210</v>
      </c>
      <c r="G14" s="136"/>
      <c r="R14" s="192">
        <f t="shared" si="14"/>
        <v>454310</v>
      </c>
      <c r="W14" s="137">
        <v>144415</v>
      </c>
      <c r="X14" s="137">
        <v>170138</v>
      </c>
      <c r="Y14" s="137">
        <v>132833</v>
      </c>
    </row>
    <row r="15" spans="2:40">
      <c r="B15" s="221"/>
      <c r="C15" s="38" t="s">
        <v>101</v>
      </c>
      <c r="D15" s="137">
        <v>439249</v>
      </c>
      <c r="E15" s="137">
        <v>465166</v>
      </c>
      <c r="F15" s="137">
        <v>411820</v>
      </c>
      <c r="R15" s="192">
        <f t="shared" si="14"/>
        <v>1316235</v>
      </c>
      <c r="W15" s="137">
        <v>439249</v>
      </c>
      <c r="X15" s="137">
        <v>465166</v>
      </c>
      <c r="Y15" s="137">
        <v>459395</v>
      </c>
    </row>
    <row r="18" spans="4:6">
      <c r="D18" s="136"/>
      <c r="E18" s="136"/>
      <c r="F18" s="136"/>
    </row>
    <row r="19" spans="4:6">
      <c r="D19" s="136"/>
      <c r="E19" s="136"/>
      <c r="F19" s="136"/>
    </row>
    <row r="20" spans="4:6">
      <c r="D20" s="136"/>
      <c r="E20" s="136"/>
      <c r="F20" s="136"/>
    </row>
  </sheetData>
  <mergeCells count="2">
    <mergeCell ref="B4:B10"/>
    <mergeCell ref="B12:B15"/>
  </mergeCells>
  <pageMargins left="0.7" right="0.7" top="0.75" bottom="0.75" header="0.3" footer="0.3"/>
  <pageSetup orientation="portrait" r:id="rId1"/>
  <ignoredErrors>
    <ignoredError sqref="R4:R6 R7:R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Q102"/>
  <sheetViews>
    <sheetView showGridLines="0" workbookViewId="0"/>
  </sheetViews>
  <sheetFormatPr defaultRowHeight="14.4"/>
  <cols>
    <col min="2" max="2" width="16.21875" customWidth="1"/>
    <col min="4" max="4" width="12.6640625" bestFit="1" customWidth="1"/>
    <col min="5" max="7" width="10.88671875" bestFit="1" customWidth="1"/>
    <col min="8" max="8" width="12.6640625" bestFit="1" customWidth="1"/>
  </cols>
  <sheetData>
    <row r="2" spans="2:17">
      <c r="B2" s="28" t="s">
        <v>106</v>
      </c>
      <c r="D2" s="196" t="s">
        <v>1</v>
      </c>
      <c r="E2" s="193" t="s">
        <v>26</v>
      </c>
      <c r="F2" s="193" t="s">
        <v>27</v>
      </c>
      <c r="G2" s="193" t="s">
        <v>28</v>
      </c>
      <c r="H2" s="194" t="s">
        <v>99</v>
      </c>
      <c r="M2" s="196" t="s">
        <v>1</v>
      </c>
      <c r="N2" s="193" t="s">
        <v>26</v>
      </c>
      <c r="O2" s="193" t="s">
        <v>27</v>
      </c>
      <c r="P2" s="193" t="s">
        <v>28</v>
      </c>
      <c r="Q2" s="194" t="s">
        <v>99</v>
      </c>
    </row>
    <row r="3" spans="2:17">
      <c r="D3" s="38" t="s">
        <v>60</v>
      </c>
      <c r="E3" s="137">
        <f>'YouTube Performance'!C51</f>
        <v>569674736.83402956</v>
      </c>
      <c r="F3" s="137">
        <f>'YouTube Performance'!C52</f>
        <v>508439589.17777473</v>
      </c>
      <c r="G3" s="137">
        <f>'YouTube Performance'!C53</f>
        <v>627519177.87771106</v>
      </c>
      <c r="H3" s="195">
        <f>SUM(E3:G3)</f>
        <v>1705633503.8895154</v>
      </c>
      <c r="M3" s="38" t="s">
        <v>60</v>
      </c>
      <c r="N3" s="137">
        <f>'Revenue target'!D4</f>
        <v>118464.40869439059</v>
      </c>
      <c r="O3" s="137">
        <f>'Revenue target'!E4</f>
        <v>105730.50092321732</v>
      </c>
      <c r="P3" s="137">
        <f>'Revenue target'!F4</f>
        <v>130493.21576872235</v>
      </c>
      <c r="Q3" s="195">
        <f>SUM(N3:P3)</f>
        <v>354688.12538633024</v>
      </c>
    </row>
    <row r="4" spans="2:17">
      <c r="D4" s="38" t="s">
        <v>25</v>
      </c>
      <c r="E4" s="137">
        <f>'YouTube Performance'!C21</f>
        <v>712243496</v>
      </c>
      <c r="F4" s="137">
        <f>'YouTube Performance'!C22</f>
        <v>640353919</v>
      </c>
      <c r="G4" s="137">
        <f>'YouTube Performance'!C23</f>
        <v>663392460</v>
      </c>
      <c r="H4" s="195">
        <f>SUM(E4:G4)</f>
        <v>2015989875</v>
      </c>
      <c r="M4" s="38" t="s">
        <v>25</v>
      </c>
      <c r="N4" s="137">
        <f>'Revenue target'!W4</f>
        <v>148369.26999999999</v>
      </c>
      <c r="O4" s="137">
        <f>'Revenue target'!X4</f>
        <v>118213.66</v>
      </c>
      <c r="P4" s="137">
        <f>'Revenue target'!Y4</f>
        <v>168146.83</v>
      </c>
      <c r="Q4" s="195">
        <f>SUM(N4:P4)</f>
        <v>434729.76</v>
      </c>
    </row>
    <row r="5" spans="2:17">
      <c r="D5" s="197" t="s">
        <v>51</v>
      </c>
      <c r="E5" s="198">
        <f t="shared" ref="E5" si="0">IFERROR(E4/E3,0)</f>
        <v>1.2502634397275489</v>
      </c>
      <c r="F5" s="198">
        <f t="shared" ref="F5" si="1">IFERROR(F4/F3,0)</f>
        <v>1.2594493674962468</v>
      </c>
      <c r="G5" s="198">
        <f t="shared" ref="G5" si="2">IFERROR(G4/G3,0)</f>
        <v>1.0571668299343671</v>
      </c>
      <c r="H5" s="199">
        <f t="shared" ref="H5" si="3">IFERROR(H4/H3,0)</f>
        <v>1.1819595888581866</v>
      </c>
      <c r="M5" s="197" t="s">
        <v>51</v>
      </c>
      <c r="N5" s="198">
        <f t="shared" ref="N5" si="4">IFERROR(N4/N3,0)</f>
        <v>1.2524375180292056</v>
      </c>
      <c r="O5" s="198">
        <f t="shared" ref="O5" si="5">IFERROR(O4/O3,0)</f>
        <v>1.11806582743657</v>
      </c>
      <c r="P5" s="198">
        <f t="shared" ref="P5" si="6">IFERROR(P4/P3,0)</f>
        <v>1.2885484429934844</v>
      </c>
      <c r="Q5" s="199">
        <f t="shared" ref="Q5" si="7">IFERROR(Q4/Q3,0)</f>
        <v>1.2256676468277237</v>
      </c>
    </row>
    <row r="26" spans="2:8">
      <c r="B26" s="28" t="s">
        <v>107</v>
      </c>
      <c r="D26" s="196" t="s">
        <v>1</v>
      </c>
      <c r="E26" s="193" t="s">
        <v>26</v>
      </c>
      <c r="F26" s="193" t="s">
        <v>27</v>
      </c>
      <c r="G26" s="193" t="s">
        <v>28</v>
      </c>
      <c r="H26" s="194" t="s">
        <v>99</v>
      </c>
    </row>
    <row r="27" spans="2:8">
      <c r="D27" s="38" t="s">
        <v>60</v>
      </c>
      <c r="E27" s="137">
        <f>'Revenue target'!D6</f>
        <v>67916.666666666672</v>
      </c>
      <c r="F27" s="137">
        <f>'Revenue target'!E6</f>
        <v>67916.666666666672</v>
      </c>
      <c r="G27" s="137">
        <f>'Revenue target'!F6</f>
        <v>67916.666666666672</v>
      </c>
      <c r="H27" s="195">
        <f>SUM(E27:G27)</f>
        <v>203750</v>
      </c>
    </row>
    <row r="28" spans="2:8">
      <c r="D28" s="38" t="s">
        <v>25</v>
      </c>
      <c r="E28" s="137">
        <f>'Revenue target'!W6</f>
        <v>0</v>
      </c>
      <c r="F28" s="137">
        <f>'Revenue target'!X6</f>
        <v>0</v>
      </c>
      <c r="G28" s="137">
        <f>'Revenue target'!Y6</f>
        <v>31305.3</v>
      </c>
      <c r="H28" s="195">
        <f>SUM(E28:G28)</f>
        <v>31305.3</v>
      </c>
    </row>
    <row r="29" spans="2:8">
      <c r="D29" s="197" t="s">
        <v>51</v>
      </c>
      <c r="E29" s="198">
        <f t="shared" ref="E29:H29" si="8">IFERROR(E28/E27,0)</f>
        <v>0</v>
      </c>
      <c r="F29" s="198">
        <f t="shared" si="8"/>
        <v>0</v>
      </c>
      <c r="G29" s="198">
        <f t="shared" si="8"/>
        <v>0.46093693251533741</v>
      </c>
      <c r="H29" s="199">
        <f t="shared" si="8"/>
        <v>0.15364564417177914</v>
      </c>
    </row>
    <row r="50" spans="2:8">
      <c r="B50" s="28" t="s">
        <v>109</v>
      </c>
      <c r="D50" s="196" t="s">
        <v>1</v>
      </c>
      <c r="E50" s="193" t="s">
        <v>26</v>
      </c>
      <c r="F50" s="193" t="s">
        <v>27</v>
      </c>
      <c r="G50" s="193" t="s">
        <v>28</v>
      </c>
      <c r="H50" s="194" t="s">
        <v>99</v>
      </c>
    </row>
    <row r="51" spans="2:8">
      <c r="D51" s="38" t="s">
        <v>60</v>
      </c>
      <c r="E51" s="137">
        <f>'Revenue target'!D8</f>
        <v>0</v>
      </c>
      <c r="F51" s="137">
        <f>'Revenue target'!E8</f>
        <v>0</v>
      </c>
      <c r="G51" s="137">
        <f>'Revenue target'!F8</f>
        <v>5999.20203975</v>
      </c>
      <c r="H51" s="195">
        <f>SUM(E51:G51)</f>
        <v>5999.20203975</v>
      </c>
    </row>
    <row r="52" spans="2:8">
      <c r="D52" s="38" t="s">
        <v>25</v>
      </c>
      <c r="E52" s="137">
        <f>'Revenue target'!W8</f>
        <v>-169.87</v>
      </c>
      <c r="F52" s="137">
        <f>'Revenue target'!X8</f>
        <v>0.04</v>
      </c>
      <c r="G52" s="137">
        <f>'Revenue target'!Y8</f>
        <v>460.84</v>
      </c>
      <c r="H52" s="195">
        <f>SUM(E52:G52)</f>
        <v>291.01</v>
      </c>
    </row>
    <row r="53" spans="2:8">
      <c r="D53" s="197" t="s">
        <v>51</v>
      </c>
      <c r="E53" s="198">
        <f>IFERROR(E52/E51,0)</f>
        <v>0</v>
      </c>
      <c r="F53" s="198">
        <f>IFERROR(F52/F51,0)</f>
        <v>0</v>
      </c>
      <c r="G53" s="198">
        <f>IFERROR(G52/G51,0)</f>
        <v>7.6816882803167633E-2</v>
      </c>
      <c r="H53" s="199">
        <f>IFERROR(H52/H51,0)</f>
        <v>4.8508117924984405E-2</v>
      </c>
    </row>
    <row r="74" spans="2:8">
      <c r="B74" s="28" t="s">
        <v>108</v>
      </c>
      <c r="D74" s="196" t="s">
        <v>1</v>
      </c>
      <c r="E74" s="193" t="s">
        <v>26</v>
      </c>
      <c r="F74" s="193" t="s">
        <v>27</v>
      </c>
      <c r="G74" s="193" t="s">
        <v>28</v>
      </c>
      <c r="H74" s="194" t="s">
        <v>99</v>
      </c>
    </row>
    <row r="75" spans="2:8">
      <c r="D75" s="38" t="s">
        <v>110</v>
      </c>
      <c r="E75" s="137">
        <v>144000</v>
      </c>
      <c r="F75" s="137">
        <v>171100</v>
      </c>
      <c r="G75" s="137">
        <v>139210</v>
      </c>
      <c r="H75" s="195">
        <f>SUM(E75:G75)</f>
        <v>454310</v>
      </c>
    </row>
    <row r="76" spans="2:8">
      <c r="D76" s="38" t="s">
        <v>111</v>
      </c>
      <c r="E76" s="137">
        <v>144415</v>
      </c>
      <c r="F76" s="137">
        <v>170138</v>
      </c>
      <c r="G76" s="137">
        <v>132833</v>
      </c>
      <c r="H76" s="195">
        <f>SUM(E76:G76)</f>
        <v>447386</v>
      </c>
    </row>
    <row r="77" spans="2:8">
      <c r="D77" s="38" t="s">
        <v>112</v>
      </c>
      <c r="E77" s="137">
        <v>439249</v>
      </c>
      <c r="F77" s="137">
        <v>465166</v>
      </c>
      <c r="G77" s="137">
        <v>411820</v>
      </c>
      <c r="H77" s="195">
        <f>SUM(E77:G77)</f>
        <v>1316235</v>
      </c>
    </row>
    <row r="78" spans="2:8">
      <c r="D78" s="38" t="s">
        <v>113</v>
      </c>
      <c r="E78" s="137">
        <v>439249</v>
      </c>
      <c r="F78" s="137">
        <v>465166</v>
      </c>
      <c r="G78" s="137">
        <v>459395</v>
      </c>
      <c r="H78" s="195">
        <f>SUM(E78:G78)</f>
        <v>1363810</v>
      </c>
    </row>
    <row r="100" spans="4:8">
      <c r="D100" s="196" t="s">
        <v>1</v>
      </c>
      <c r="E100" s="193" t="s">
        <v>26</v>
      </c>
      <c r="F100" s="193" t="s">
        <v>27</v>
      </c>
      <c r="G100" s="193" t="s">
        <v>28</v>
      </c>
      <c r="H100" s="194" t="s">
        <v>99</v>
      </c>
    </row>
    <row r="101" spans="4:8">
      <c r="D101" s="38" t="s">
        <v>60</v>
      </c>
      <c r="E101" s="137">
        <v>2412858</v>
      </c>
      <c r="F101" s="137">
        <v>2502401</v>
      </c>
      <c r="G101" s="137">
        <v>4426187</v>
      </c>
      <c r="H101" s="195">
        <f>SUM(E101:G101)</f>
        <v>9341446</v>
      </c>
    </row>
    <row r="102" spans="4:8">
      <c r="D102" s="38" t="s">
        <v>25</v>
      </c>
      <c r="E102" s="137">
        <v>2430921</v>
      </c>
      <c r="F102" s="137">
        <v>2507646</v>
      </c>
      <c r="G102" s="137">
        <v>2685663</v>
      </c>
      <c r="H102" s="195">
        <f>SUM(E102:G102)</f>
        <v>7624230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</sheetPr>
  <dimension ref="A1:U429"/>
  <sheetViews>
    <sheetView showGridLines="0" zoomScale="85" zoomScaleNormal="85" zoomScalePageLayoutView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77734375" defaultRowHeight="14.4" outlineLevelRow="1"/>
  <cols>
    <col min="1" max="1" width="14.44140625" bestFit="1" customWidth="1"/>
    <col min="2" max="2" width="7.44140625" customWidth="1"/>
    <col min="3" max="4" width="13.77734375" customWidth="1"/>
    <col min="5" max="5" width="0.77734375" customWidth="1"/>
    <col min="6" max="7" width="13.77734375" customWidth="1"/>
    <col min="8" max="8" width="0.77734375" customWidth="1"/>
    <col min="9" max="10" width="13.77734375" customWidth="1"/>
    <col min="11" max="11" width="0.77734375" customWidth="1"/>
    <col min="12" max="13" width="12.6640625" customWidth="1"/>
    <col min="15" max="21" width="15.44140625" customWidth="1"/>
  </cols>
  <sheetData>
    <row r="1" spans="1:16" ht="15" thickBot="1">
      <c r="C1" s="30" t="s">
        <v>0</v>
      </c>
      <c r="E1" s="29"/>
      <c r="F1" s="30" t="s">
        <v>2</v>
      </c>
      <c r="H1" s="29"/>
      <c r="I1" s="30" t="s">
        <v>3</v>
      </c>
      <c r="K1" s="29"/>
    </row>
    <row r="2" spans="1:16">
      <c r="C2" s="219" t="s">
        <v>1</v>
      </c>
      <c r="D2" s="220"/>
      <c r="E2" s="29"/>
      <c r="F2" s="219" t="s">
        <v>1</v>
      </c>
      <c r="G2" s="220"/>
      <c r="H2" s="29"/>
      <c r="I2" s="219" t="s">
        <v>1</v>
      </c>
      <c r="J2" s="220"/>
      <c r="K2" s="29"/>
      <c r="L2" s="222" t="s">
        <v>93</v>
      </c>
      <c r="M2" s="223"/>
    </row>
    <row r="3" spans="1:16">
      <c r="A3" s="27" t="s">
        <v>10</v>
      </c>
      <c r="B3" s="27" t="s">
        <v>94</v>
      </c>
      <c r="C3" s="1" t="s">
        <v>5</v>
      </c>
      <c r="D3" s="1" t="s">
        <v>6</v>
      </c>
      <c r="E3" s="29"/>
      <c r="F3" s="1" t="s">
        <v>5</v>
      </c>
      <c r="G3" s="1" t="s">
        <v>6</v>
      </c>
      <c r="H3" s="29"/>
      <c r="I3" s="1" t="s">
        <v>5</v>
      </c>
      <c r="J3" s="1" t="s">
        <v>6</v>
      </c>
      <c r="K3" s="29"/>
      <c r="L3" s="138" t="s">
        <v>5</v>
      </c>
      <c r="M3" s="138" t="s">
        <v>6</v>
      </c>
    </row>
    <row r="4" spans="1:16">
      <c r="A4" s="32"/>
      <c r="B4" s="42" t="s">
        <v>0</v>
      </c>
      <c r="C4" s="40">
        <f t="shared" ref="C4:J4" si="0">SUBTOTAL(9,C6:C381)</f>
        <v>2038063542</v>
      </c>
      <c r="D4" s="41">
        <f t="shared" si="0"/>
        <v>440452.97</v>
      </c>
      <c r="E4" s="31"/>
      <c r="F4" s="40">
        <f t="shared" si="0"/>
        <v>1727505506</v>
      </c>
      <c r="G4" s="41">
        <f t="shared" si="0"/>
        <v>339179.76299999998</v>
      </c>
      <c r="H4" s="31"/>
      <c r="I4" s="40">
        <f t="shared" si="0"/>
        <v>310558036</v>
      </c>
      <c r="J4" s="41">
        <f t="shared" si="0"/>
        <v>101273.20700000004</v>
      </c>
      <c r="K4" s="31"/>
      <c r="L4" s="38"/>
      <c r="M4" s="38"/>
    </row>
    <row r="5" spans="1:16">
      <c r="A5" s="32"/>
      <c r="B5" s="32" t="s">
        <v>12</v>
      </c>
      <c r="C5" s="33">
        <f t="shared" ref="C5:D5" si="1">SUBTOTAL(9,C6:C36)</f>
        <v>712243496</v>
      </c>
      <c r="D5" s="34">
        <f t="shared" si="1"/>
        <v>148369.26999999999</v>
      </c>
      <c r="E5" s="31"/>
      <c r="F5" s="33">
        <f t="shared" ref="F5" si="2">SUBTOTAL(9,F6:F36)</f>
        <v>600131253</v>
      </c>
      <c r="G5" s="34">
        <f t="shared" ref="G5" si="3">SUBTOTAL(9,G6:G36)</f>
        <v>115656.79299999999</v>
      </c>
      <c r="H5" s="31"/>
      <c r="I5" s="33">
        <f t="shared" ref="I5" si="4">SUBTOTAL(9,I6:I36)</f>
        <v>112112243</v>
      </c>
      <c r="J5" s="34">
        <f t="shared" ref="J5" si="5">SUBTOTAL(9,J6:J36)</f>
        <v>32712.477000000003</v>
      </c>
      <c r="K5" s="31"/>
      <c r="L5" s="38"/>
      <c r="M5" s="38"/>
    </row>
    <row r="6" spans="1:16" hidden="1" outlineLevel="1">
      <c r="A6" s="36">
        <v>43101</v>
      </c>
      <c r="B6" s="37">
        <f t="shared" ref="B6:B25" si="6">MONTH(A6)</f>
        <v>1</v>
      </c>
      <c r="C6" s="11">
        <v>30951330</v>
      </c>
      <c r="D6" s="12">
        <v>6020.7370000000001</v>
      </c>
      <c r="E6" s="29"/>
      <c r="F6" s="11">
        <v>21286553</v>
      </c>
      <c r="G6" s="12">
        <v>2843.8069999999998</v>
      </c>
      <c r="H6" s="29"/>
      <c r="I6" s="11">
        <f t="shared" ref="I6:I36" si="7">C6-F6</f>
        <v>9664777</v>
      </c>
      <c r="J6" s="12">
        <f t="shared" ref="J6:J36" si="8">D6-G6</f>
        <v>3176.9300000000003</v>
      </c>
      <c r="K6" s="29"/>
      <c r="L6" s="137" t="e">
        <f>SUM(#REF!,C6,#REF!,#REF!)</f>
        <v>#REF!</v>
      </c>
      <c r="M6" s="186" t="e">
        <f>SUM(#REF!,D6,#REF!,#REF!)</f>
        <v>#REF!</v>
      </c>
      <c r="O6" s="38">
        <v>1</v>
      </c>
      <c r="P6" s="38">
        <v>31</v>
      </c>
    </row>
    <row r="7" spans="1:16" hidden="1" outlineLevel="1">
      <c r="A7" s="36">
        <v>43102</v>
      </c>
      <c r="B7" s="37">
        <f t="shared" si="6"/>
        <v>1</v>
      </c>
      <c r="C7" s="11">
        <v>30633213</v>
      </c>
      <c r="D7" s="12">
        <v>6451.6570000000002</v>
      </c>
      <c r="E7" s="29"/>
      <c r="F7" s="11">
        <v>21148160</v>
      </c>
      <c r="G7" s="12">
        <v>3319.2469999999998</v>
      </c>
      <c r="H7" s="29"/>
      <c r="I7" s="11">
        <f t="shared" si="7"/>
        <v>9485053</v>
      </c>
      <c r="J7" s="12">
        <f t="shared" si="8"/>
        <v>3132.4100000000003</v>
      </c>
      <c r="K7" s="29"/>
      <c r="L7" s="137" t="e">
        <f>SUM(#REF!,C7,#REF!,#REF!)</f>
        <v>#REF!</v>
      </c>
      <c r="M7" s="186" t="e">
        <f>SUM(#REF!,D7,#REF!,#REF!)</f>
        <v>#REF!</v>
      </c>
      <c r="O7" s="38">
        <v>2</v>
      </c>
      <c r="P7" s="38">
        <v>28</v>
      </c>
    </row>
    <row r="8" spans="1:16" hidden="1" outlineLevel="1">
      <c r="A8" s="36">
        <v>43103</v>
      </c>
      <c r="B8" s="37">
        <f t="shared" si="6"/>
        <v>1</v>
      </c>
      <c r="C8" s="11">
        <v>28400699</v>
      </c>
      <c r="D8" s="12">
        <v>5260.4719999999998</v>
      </c>
      <c r="E8" s="29"/>
      <c r="F8" s="11">
        <v>21726541</v>
      </c>
      <c r="G8" s="12">
        <v>3414.7890000000002</v>
      </c>
      <c r="H8" s="29"/>
      <c r="I8" s="11">
        <f t="shared" si="7"/>
        <v>6674158</v>
      </c>
      <c r="J8" s="12">
        <f t="shared" si="8"/>
        <v>1845.6829999999995</v>
      </c>
      <c r="K8" s="29"/>
      <c r="L8" s="137" t="e">
        <f>SUM(#REF!,C8,#REF!,#REF!)</f>
        <v>#REF!</v>
      </c>
      <c r="M8" s="186" t="e">
        <f>SUM(#REF!,D8,#REF!,#REF!)</f>
        <v>#REF!</v>
      </c>
      <c r="O8" s="38">
        <v>3</v>
      </c>
      <c r="P8" s="38">
        <v>31</v>
      </c>
    </row>
    <row r="9" spans="1:16" hidden="1" outlineLevel="1">
      <c r="A9" s="36">
        <v>43104</v>
      </c>
      <c r="B9" s="37">
        <f t="shared" si="6"/>
        <v>1</v>
      </c>
      <c r="C9" s="11">
        <v>29798476</v>
      </c>
      <c r="D9" s="12">
        <v>5379.8879999999999</v>
      </c>
      <c r="E9" s="29"/>
      <c r="F9" s="11">
        <v>22839278</v>
      </c>
      <c r="G9" s="12">
        <v>3388.4029999999998</v>
      </c>
      <c r="H9" s="29"/>
      <c r="I9" s="11">
        <f t="shared" si="7"/>
        <v>6959198</v>
      </c>
      <c r="J9" s="12">
        <f t="shared" si="8"/>
        <v>1991.4850000000001</v>
      </c>
      <c r="K9" s="29"/>
      <c r="L9" s="137" t="e">
        <f>SUM(#REF!,C9,#REF!,#REF!)</f>
        <v>#REF!</v>
      </c>
      <c r="M9" s="186" t="e">
        <f>SUM(#REF!,D9,#REF!,#REF!)</f>
        <v>#REF!</v>
      </c>
      <c r="O9" s="38">
        <v>4</v>
      </c>
      <c r="P9" s="38">
        <v>30</v>
      </c>
    </row>
    <row r="10" spans="1:16" hidden="1" outlineLevel="1">
      <c r="A10" s="36">
        <v>43105</v>
      </c>
      <c r="B10" s="37">
        <f t="shared" si="6"/>
        <v>1</v>
      </c>
      <c r="C10" s="11">
        <v>30682596</v>
      </c>
      <c r="D10" s="12">
        <v>5652.8860000000004</v>
      </c>
      <c r="E10" s="29"/>
      <c r="F10" s="11">
        <v>25749920</v>
      </c>
      <c r="G10" s="12">
        <v>4166.9639999999999</v>
      </c>
      <c r="H10" s="29"/>
      <c r="I10" s="11">
        <f t="shared" si="7"/>
        <v>4932676</v>
      </c>
      <c r="J10" s="12">
        <f t="shared" si="8"/>
        <v>1485.9220000000005</v>
      </c>
      <c r="K10" s="29"/>
      <c r="L10" s="137" t="e">
        <f>SUM(#REF!,C10,#REF!,#REF!)</f>
        <v>#REF!</v>
      </c>
      <c r="M10" s="186" t="e">
        <f>SUM(#REF!,D10,#REF!,#REF!)</f>
        <v>#REF!</v>
      </c>
      <c r="O10" s="38">
        <v>5</v>
      </c>
      <c r="P10" s="38">
        <v>31</v>
      </c>
    </row>
    <row r="11" spans="1:16" hidden="1" outlineLevel="1">
      <c r="A11" s="36">
        <v>43106</v>
      </c>
      <c r="B11" s="37">
        <f t="shared" si="6"/>
        <v>1</v>
      </c>
      <c r="C11" s="11">
        <v>31909852</v>
      </c>
      <c r="D11" s="12">
        <v>5127.8670000000002</v>
      </c>
      <c r="E11" s="29"/>
      <c r="F11" s="11">
        <v>26915139</v>
      </c>
      <c r="G11" s="12">
        <v>3587.1559999999999</v>
      </c>
      <c r="H11" s="29"/>
      <c r="I11" s="11">
        <f t="shared" si="7"/>
        <v>4994713</v>
      </c>
      <c r="J11" s="12">
        <f t="shared" si="8"/>
        <v>1540.7110000000002</v>
      </c>
      <c r="K11" s="29"/>
      <c r="L11" s="137" t="e">
        <f>SUM(#REF!,C11,#REF!,#REF!)</f>
        <v>#REF!</v>
      </c>
      <c r="M11" s="186" t="e">
        <f>SUM(#REF!,D11,#REF!,#REF!)</f>
        <v>#REF!</v>
      </c>
      <c r="O11" s="38">
        <v>6</v>
      </c>
      <c r="P11" s="38">
        <v>30</v>
      </c>
    </row>
    <row r="12" spans="1:16" hidden="1" outlineLevel="1">
      <c r="A12" s="36">
        <v>43107</v>
      </c>
      <c r="B12" s="37">
        <f t="shared" si="6"/>
        <v>1</v>
      </c>
      <c r="C12" s="11">
        <v>27817987</v>
      </c>
      <c r="D12" s="12">
        <v>4964.2330000000002</v>
      </c>
      <c r="E12" s="29"/>
      <c r="F12" s="11">
        <v>21416595</v>
      </c>
      <c r="G12" s="12">
        <v>3023.46</v>
      </c>
      <c r="H12" s="29"/>
      <c r="I12" s="11">
        <f t="shared" si="7"/>
        <v>6401392</v>
      </c>
      <c r="J12" s="12">
        <f t="shared" si="8"/>
        <v>1940.7730000000001</v>
      </c>
      <c r="K12" s="29"/>
      <c r="L12" s="137" t="e">
        <f>SUM(#REF!,C12,#REF!,#REF!)</f>
        <v>#REF!</v>
      </c>
      <c r="M12" s="186" t="e">
        <f>SUM(#REF!,D12,#REF!,#REF!)</f>
        <v>#REF!</v>
      </c>
      <c r="O12" s="38">
        <v>7</v>
      </c>
      <c r="P12" s="38">
        <v>31</v>
      </c>
    </row>
    <row r="13" spans="1:16" hidden="1" outlineLevel="1">
      <c r="A13" s="36">
        <v>43108</v>
      </c>
      <c r="B13" s="37">
        <f t="shared" si="6"/>
        <v>1</v>
      </c>
      <c r="C13" s="11">
        <v>26708875</v>
      </c>
      <c r="D13" s="12">
        <v>5191.5559999999996</v>
      </c>
      <c r="E13" s="29"/>
      <c r="F13" s="11">
        <v>19923837</v>
      </c>
      <c r="G13" s="12">
        <v>3097.73</v>
      </c>
      <c r="H13" s="29"/>
      <c r="I13" s="11">
        <f t="shared" si="7"/>
        <v>6785038</v>
      </c>
      <c r="J13" s="12">
        <f t="shared" si="8"/>
        <v>2093.8259999999996</v>
      </c>
      <c r="K13" s="29"/>
      <c r="L13" s="137" t="e">
        <f>SUM(#REF!,C13,#REF!,#REF!)</f>
        <v>#REF!</v>
      </c>
      <c r="M13" s="186" t="e">
        <f>SUM(#REF!,D13,#REF!,#REF!)</f>
        <v>#REF!</v>
      </c>
      <c r="O13" s="38">
        <v>8</v>
      </c>
      <c r="P13" s="38">
        <v>31</v>
      </c>
    </row>
    <row r="14" spans="1:16" hidden="1" outlineLevel="1">
      <c r="A14" s="36">
        <v>43109</v>
      </c>
      <c r="B14" s="37">
        <f t="shared" si="6"/>
        <v>1</v>
      </c>
      <c r="C14" s="11">
        <v>26251962</v>
      </c>
      <c r="D14" s="12">
        <v>5566.15</v>
      </c>
      <c r="E14" s="29"/>
      <c r="F14" s="11">
        <v>19494178</v>
      </c>
      <c r="G14" s="12">
        <v>3083.9169999999999</v>
      </c>
      <c r="H14" s="29"/>
      <c r="I14" s="11">
        <f t="shared" si="7"/>
        <v>6757784</v>
      </c>
      <c r="J14" s="12">
        <f t="shared" si="8"/>
        <v>2482.2329999999997</v>
      </c>
      <c r="K14" s="29"/>
      <c r="L14" s="137" t="e">
        <f>SUM(#REF!,C14,#REF!,#REF!)</f>
        <v>#REF!</v>
      </c>
      <c r="M14" s="186" t="e">
        <f>SUM(#REF!,D14,#REF!,#REF!)</f>
        <v>#REF!</v>
      </c>
      <c r="O14" s="38">
        <v>9</v>
      </c>
      <c r="P14" s="38">
        <v>30</v>
      </c>
    </row>
    <row r="15" spans="1:16" hidden="1" outlineLevel="1">
      <c r="A15" s="36">
        <v>43110</v>
      </c>
      <c r="B15" s="37">
        <f t="shared" si="6"/>
        <v>1</v>
      </c>
      <c r="C15" s="11">
        <v>17693650</v>
      </c>
      <c r="D15" s="12">
        <v>3127.788</v>
      </c>
      <c r="E15" s="29"/>
      <c r="F15" s="11">
        <v>16862238</v>
      </c>
      <c r="G15" s="12">
        <v>2844.172</v>
      </c>
      <c r="H15" s="29"/>
      <c r="I15" s="11">
        <f t="shared" si="7"/>
        <v>831412</v>
      </c>
      <c r="J15" s="12">
        <f t="shared" si="8"/>
        <v>283.61599999999999</v>
      </c>
      <c r="K15" s="29"/>
      <c r="L15" s="137" t="e">
        <f>SUM(#REF!,C15,#REF!,#REF!)</f>
        <v>#REF!</v>
      </c>
      <c r="M15" s="186" t="e">
        <f>SUM(#REF!,D15,#REF!,#REF!)</f>
        <v>#REF!</v>
      </c>
      <c r="O15" s="38">
        <v>10</v>
      </c>
      <c r="P15" s="38">
        <v>31</v>
      </c>
    </row>
    <row r="16" spans="1:16" hidden="1" outlineLevel="1">
      <c r="A16" s="36">
        <v>43111</v>
      </c>
      <c r="B16" s="37">
        <f t="shared" si="6"/>
        <v>1</v>
      </c>
      <c r="C16" s="11">
        <v>18241641</v>
      </c>
      <c r="D16" s="12">
        <v>3779.152</v>
      </c>
      <c r="E16" s="29"/>
      <c r="F16" s="11">
        <v>16679650</v>
      </c>
      <c r="G16" s="12">
        <v>3399.703</v>
      </c>
      <c r="H16" s="29"/>
      <c r="I16" s="11">
        <f t="shared" si="7"/>
        <v>1561991</v>
      </c>
      <c r="J16" s="12">
        <f t="shared" si="8"/>
        <v>379.44900000000007</v>
      </c>
      <c r="K16" s="29"/>
      <c r="L16" s="137" t="e">
        <f>SUM(#REF!,C16,#REF!,#REF!)</f>
        <v>#REF!</v>
      </c>
      <c r="M16" s="186" t="e">
        <f>SUM(#REF!,D16,#REF!,#REF!)</f>
        <v>#REF!</v>
      </c>
      <c r="O16" s="38">
        <v>11</v>
      </c>
      <c r="P16" s="38">
        <v>30</v>
      </c>
    </row>
    <row r="17" spans="1:21" hidden="1" outlineLevel="1">
      <c r="A17" s="36">
        <v>43112</v>
      </c>
      <c r="B17" s="37">
        <f t="shared" si="6"/>
        <v>1</v>
      </c>
      <c r="C17" s="11">
        <v>21630025</v>
      </c>
      <c r="D17" s="12">
        <v>4491.4089999999997</v>
      </c>
      <c r="E17" s="29"/>
      <c r="F17" s="11">
        <v>20011186</v>
      </c>
      <c r="G17" s="12">
        <v>4082.7640000000001</v>
      </c>
      <c r="H17" s="29"/>
      <c r="I17" s="11">
        <f t="shared" si="7"/>
        <v>1618839</v>
      </c>
      <c r="J17" s="12">
        <f t="shared" si="8"/>
        <v>408.64499999999953</v>
      </c>
      <c r="K17" s="29"/>
      <c r="L17" s="137" t="e">
        <f>SUM(#REF!,C17,#REF!,#REF!)</f>
        <v>#REF!</v>
      </c>
      <c r="M17" s="186" t="e">
        <f>SUM(#REF!,D17,#REF!,#REF!)</f>
        <v>#REF!</v>
      </c>
      <c r="O17" s="38">
        <v>12</v>
      </c>
      <c r="P17" s="38">
        <v>31</v>
      </c>
      <c r="Q17" s="136"/>
      <c r="R17" s="136"/>
      <c r="S17" s="136"/>
      <c r="T17" s="136"/>
      <c r="U17" s="136"/>
    </row>
    <row r="18" spans="1:21" hidden="1" outlineLevel="1">
      <c r="A18" s="36">
        <v>43113</v>
      </c>
      <c r="B18" s="37">
        <f t="shared" si="6"/>
        <v>1</v>
      </c>
      <c r="C18" s="11">
        <v>22986512</v>
      </c>
      <c r="D18" s="12">
        <v>4240.7520000000004</v>
      </c>
      <c r="E18" s="29"/>
      <c r="F18" s="11">
        <v>21100045</v>
      </c>
      <c r="G18" s="12">
        <v>3761.7979999999998</v>
      </c>
      <c r="H18" s="29"/>
      <c r="I18" s="11">
        <f t="shared" si="7"/>
        <v>1886467</v>
      </c>
      <c r="J18" s="12">
        <f t="shared" si="8"/>
        <v>478.95400000000063</v>
      </c>
      <c r="K18" s="29"/>
      <c r="L18" s="137" t="e">
        <f>SUM(#REF!,C18,#REF!,#REF!)</f>
        <v>#REF!</v>
      </c>
      <c r="M18" s="186" t="e">
        <f>SUM(#REF!,D18,#REF!,#REF!)</f>
        <v>#REF!</v>
      </c>
      <c r="O18" s="136"/>
      <c r="P18" s="136"/>
      <c r="Q18" s="136"/>
      <c r="R18" s="136"/>
      <c r="S18" s="136"/>
      <c r="T18" s="136"/>
      <c r="U18" s="136"/>
    </row>
    <row r="19" spans="1:21" hidden="1" outlineLevel="1">
      <c r="A19" s="36">
        <v>43114</v>
      </c>
      <c r="B19" s="37">
        <f t="shared" si="6"/>
        <v>1</v>
      </c>
      <c r="C19" s="11">
        <v>17761630</v>
      </c>
      <c r="D19" s="12">
        <v>3611.5210000000002</v>
      </c>
      <c r="E19" s="29"/>
      <c r="F19" s="11">
        <v>15999979</v>
      </c>
      <c r="G19" s="12">
        <v>3158.527</v>
      </c>
      <c r="H19" s="29"/>
      <c r="I19" s="11">
        <f t="shared" si="7"/>
        <v>1761651</v>
      </c>
      <c r="J19" s="12">
        <f t="shared" si="8"/>
        <v>452.99400000000014</v>
      </c>
      <c r="K19" s="29"/>
      <c r="L19" s="137" t="e">
        <f>SUM(#REF!,C19,#REF!,#REF!)</f>
        <v>#REF!</v>
      </c>
      <c r="M19" s="186" t="e">
        <f>SUM(#REF!,D19,#REF!,#REF!)</f>
        <v>#REF!</v>
      </c>
    </row>
    <row r="20" spans="1:21" hidden="1" outlineLevel="1">
      <c r="A20" s="36">
        <v>43115</v>
      </c>
      <c r="B20" s="37">
        <f t="shared" si="6"/>
        <v>1</v>
      </c>
      <c r="C20" s="11">
        <v>18071867</v>
      </c>
      <c r="D20" s="12">
        <v>3380.4209999999998</v>
      </c>
      <c r="E20" s="29"/>
      <c r="F20" s="11">
        <v>16229476</v>
      </c>
      <c r="G20" s="12">
        <v>2924.1750000000002</v>
      </c>
      <c r="H20" s="29"/>
      <c r="I20" s="11">
        <f t="shared" si="7"/>
        <v>1842391</v>
      </c>
      <c r="J20" s="12">
        <f t="shared" si="8"/>
        <v>456.24599999999964</v>
      </c>
      <c r="K20" s="29"/>
      <c r="L20" s="137" t="e">
        <f>SUM(#REF!,C20,#REF!,#REF!)</f>
        <v>#REF!</v>
      </c>
      <c r="M20" s="186" t="e">
        <f>SUM(#REF!,D20,#REF!,#REF!)</f>
        <v>#REF!</v>
      </c>
    </row>
    <row r="21" spans="1:21" hidden="1" outlineLevel="1">
      <c r="A21" s="36">
        <v>43116</v>
      </c>
      <c r="B21" s="37">
        <f t="shared" si="6"/>
        <v>1</v>
      </c>
      <c r="C21" s="11">
        <v>18985698</v>
      </c>
      <c r="D21" s="12">
        <v>4070.6509999999998</v>
      </c>
      <c r="E21" s="29"/>
      <c r="F21" s="11">
        <v>16989452</v>
      </c>
      <c r="G21" s="12">
        <v>3578.2620000000002</v>
      </c>
      <c r="H21" s="29"/>
      <c r="I21" s="11">
        <f t="shared" si="7"/>
        <v>1996246</v>
      </c>
      <c r="J21" s="12">
        <f t="shared" si="8"/>
        <v>492.38899999999967</v>
      </c>
      <c r="K21" s="29"/>
      <c r="L21" s="137" t="e">
        <f>SUM(#REF!,C21,#REF!,#REF!)</f>
        <v>#REF!</v>
      </c>
      <c r="M21" s="186" t="e">
        <f>SUM(#REF!,D21,#REF!,#REF!)</f>
        <v>#REF!</v>
      </c>
    </row>
    <row r="22" spans="1:21" hidden="1" outlineLevel="1">
      <c r="A22" s="36">
        <v>43117</v>
      </c>
      <c r="B22" s="37">
        <f t="shared" si="6"/>
        <v>1</v>
      </c>
      <c r="C22" s="11">
        <v>19426876</v>
      </c>
      <c r="D22" s="12">
        <v>4022.7420000000002</v>
      </c>
      <c r="E22" s="29"/>
      <c r="F22" s="11">
        <v>17289797</v>
      </c>
      <c r="G22" s="12">
        <v>3483.9259999999999</v>
      </c>
      <c r="H22" s="29"/>
      <c r="I22" s="11">
        <f t="shared" si="7"/>
        <v>2137079</v>
      </c>
      <c r="J22" s="12">
        <f t="shared" si="8"/>
        <v>538.81600000000026</v>
      </c>
      <c r="K22" s="29"/>
      <c r="L22" s="137" t="e">
        <f>SUM(#REF!,C22,#REF!,#REF!)</f>
        <v>#REF!</v>
      </c>
      <c r="M22" s="186" t="e">
        <f>SUM(#REF!,D22,#REF!,#REF!)</f>
        <v>#REF!</v>
      </c>
    </row>
    <row r="23" spans="1:21" hidden="1" outlineLevel="1">
      <c r="A23" s="36">
        <v>43118</v>
      </c>
      <c r="B23" s="37">
        <f t="shared" si="6"/>
        <v>1</v>
      </c>
      <c r="C23" s="11">
        <v>20116192</v>
      </c>
      <c r="D23" s="12">
        <v>4658.4250000000002</v>
      </c>
      <c r="E23" s="29"/>
      <c r="F23" s="11">
        <v>17768139</v>
      </c>
      <c r="G23" s="12">
        <v>4034.3240000000001</v>
      </c>
      <c r="H23" s="29"/>
      <c r="I23" s="11">
        <f t="shared" si="7"/>
        <v>2348053</v>
      </c>
      <c r="J23" s="12">
        <f t="shared" si="8"/>
        <v>624.10100000000011</v>
      </c>
      <c r="K23" s="29"/>
      <c r="L23" s="137" t="e">
        <f>SUM(#REF!,C23,#REF!,#REF!)</f>
        <v>#REF!</v>
      </c>
      <c r="M23" s="186" t="e">
        <f>SUM(#REF!,D23,#REF!,#REF!)</f>
        <v>#REF!</v>
      </c>
    </row>
    <row r="24" spans="1:21" hidden="1" outlineLevel="1">
      <c r="A24" s="36">
        <v>43119</v>
      </c>
      <c r="B24" s="37">
        <f t="shared" si="6"/>
        <v>1</v>
      </c>
      <c r="C24" s="11">
        <v>23516773</v>
      </c>
      <c r="D24" s="12">
        <v>5417.1890000000003</v>
      </c>
      <c r="E24" s="29"/>
      <c r="F24" s="11">
        <v>21054530</v>
      </c>
      <c r="G24" s="12">
        <v>4788.076</v>
      </c>
      <c r="H24" s="29"/>
      <c r="I24" s="11">
        <f t="shared" si="7"/>
        <v>2462243</v>
      </c>
      <c r="J24" s="12">
        <f t="shared" si="8"/>
        <v>629.11300000000028</v>
      </c>
      <c r="K24" s="29"/>
      <c r="L24" s="137" t="e">
        <f>SUM(#REF!,C24,#REF!,#REF!)</f>
        <v>#REF!</v>
      </c>
      <c r="M24" s="186" t="e">
        <f>SUM(#REF!,D24,#REF!,#REF!)</f>
        <v>#REF!</v>
      </c>
    </row>
    <row r="25" spans="1:21" hidden="1" outlineLevel="1">
      <c r="A25" s="36">
        <v>43120</v>
      </c>
      <c r="B25" s="37">
        <f t="shared" si="6"/>
        <v>1</v>
      </c>
      <c r="C25" s="11">
        <v>24850899</v>
      </c>
      <c r="D25" s="12">
        <v>5050.4549999999999</v>
      </c>
      <c r="E25" s="29"/>
      <c r="F25" s="11">
        <v>22295748</v>
      </c>
      <c r="G25" s="12">
        <v>4423.6949999999997</v>
      </c>
      <c r="H25" s="29"/>
      <c r="I25" s="11">
        <f t="shared" si="7"/>
        <v>2555151</v>
      </c>
      <c r="J25" s="12">
        <f t="shared" si="8"/>
        <v>626.76000000000022</v>
      </c>
      <c r="K25" s="29"/>
      <c r="L25" s="137" t="e">
        <f>SUM(#REF!,C25,#REF!,#REF!)</f>
        <v>#REF!</v>
      </c>
      <c r="M25" s="186" t="e">
        <f>SUM(#REF!,D25,#REF!,#REF!)</f>
        <v>#REF!</v>
      </c>
    </row>
    <row r="26" spans="1:21" hidden="1" outlineLevel="1">
      <c r="A26" s="36">
        <v>43121</v>
      </c>
      <c r="B26" s="37">
        <f>MONTH(A26)</f>
        <v>1</v>
      </c>
      <c r="C26" s="11">
        <v>20007495</v>
      </c>
      <c r="D26" s="12">
        <v>4305.2489999999998</v>
      </c>
      <c r="E26" s="29"/>
      <c r="F26" s="11">
        <v>17326839</v>
      </c>
      <c r="G26" s="12">
        <v>3636.9879999999998</v>
      </c>
      <c r="H26" s="29"/>
      <c r="I26" s="11">
        <f t="shared" si="7"/>
        <v>2680656</v>
      </c>
      <c r="J26" s="12">
        <f t="shared" si="8"/>
        <v>668.26099999999997</v>
      </c>
      <c r="K26" s="29"/>
      <c r="L26" s="137" t="e">
        <f>SUM(#REF!,C26,#REF!,#REF!)</f>
        <v>#REF!</v>
      </c>
      <c r="M26" s="186" t="e">
        <f>SUM(#REF!,D26,#REF!,#REF!)</f>
        <v>#REF!</v>
      </c>
    </row>
    <row r="27" spans="1:21" hidden="1" outlineLevel="1">
      <c r="A27" s="36">
        <v>43122</v>
      </c>
      <c r="B27" s="37">
        <f t="shared" ref="B27:B92" si="9">MONTH(A27)</f>
        <v>1</v>
      </c>
      <c r="C27" s="11">
        <v>19042150</v>
      </c>
      <c r="D27" s="12">
        <v>4975.05</v>
      </c>
      <c r="E27" s="29"/>
      <c r="F27" s="11">
        <v>16484384</v>
      </c>
      <c r="G27" s="12">
        <v>4286.12</v>
      </c>
      <c r="H27" s="29"/>
      <c r="I27" s="11">
        <f t="shared" si="7"/>
        <v>2557766</v>
      </c>
      <c r="J27" s="12">
        <f t="shared" si="8"/>
        <v>688.93000000000029</v>
      </c>
      <c r="K27" s="29"/>
      <c r="L27" s="137" t="e">
        <f>SUM(#REF!,C27,#REF!,#REF!)</f>
        <v>#REF!</v>
      </c>
      <c r="M27" s="186" t="e">
        <f>SUM(#REF!,D27,#REF!,#REF!)</f>
        <v>#REF!</v>
      </c>
    </row>
    <row r="28" spans="1:21" hidden="1" outlineLevel="1">
      <c r="A28" s="36">
        <v>43123</v>
      </c>
      <c r="B28" s="37">
        <f t="shared" si="9"/>
        <v>1</v>
      </c>
      <c r="C28" s="11">
        <v>18465185</v>
      </c>
      <c r="D28" s="12">
        <v>5907.96</v>
      </c>
      <c r="E28" s="29"/>
      <c r="F28" s="11">
        <v>15886525</v>
      </c>
      <c r="G28" s="12">
        <v>5156.95</v>
      </c>
      <c r="H28" s="29"/>
      <c r="I28" s="11">
        <f t="shared" si="7"/>
        <v>2578660</v>
      </c>
      <c r="J28" s="12">
        <f t="shared" si="8"/>
        <v>751.01000000000022</v>
      </c>
      <c r="K28" s="29"/>
      <c r="L28" s="137" t="e">
        <f>SUM(#REF!,C28,#REF!,#REF!)</f>
        <v>#REF!</v>
      </c>
      <c r="M28" s="186" t="e">
        <f>SUM(#REF!,D28,#REF!,#REF!)</f>
        <v>#REF!</v>
      </c>
    </row>
    <row r="29" spans="1:21" hidden="1" outlineLevel="1">
      <c r="A29" s="36">
        <v>43124</v>
      </c>
      <c r="B29" s="37">
        <f t="shared" si="9"/>
        <v>1</v>
      </c>
      <c r="C29" s="11">
        <v>18724142</v>
      </c>
      <c r="D29" s="12">
        <v>4841.46</v>
      </c>
      <c r="E29" s="29"/>
      <c r="F29" s="11">
        <v>16310177</v>
      </c>
      <c r="G29" s="12">
        <v>4186.1400000000003</v>
      </c>
      <c r="H29" s="29"/>
      <c r="I29" s="11">
        <f t="shared" si="7"/>
        <v>2413965</v>
      </c>
      <c r="J29" s="12">
        <f t="shared" si="8"/>
        <v>655.31999999999971</v>
      </c>
      <c r="K29" s="29"/>
      <c r="L29" s="137" t="e">
        <f>SUM(#REF!,C29,#REF!,#REF!)</f>
        <v>#REF!</v>
      </c>
      <c r="M29" s="186" t="e">
        <f>SUM(#REF!,D29,#REF!,#REF!)</f>
        <v>#REF!</v>
      </c>
    </row>
    <row r="30" spans="1:21" hidden="1" outlineLevel="1">
      <c r="A30" s="36">
        <v>43125</v>
      </c>
      <c r="B30" s="37">
        <f t="shared" si="9"/>
        <v>1</v>
      </c>
      <c r="C30" s="11">
        <v>19214820</v>
      </c>
      <c r="D30" s="12">
        <v>4750.79</v>
      </c>
      <c r="E30" s="29"/>
      <c r="F30" s="11">
        <v>16864765</v>
      </c>
      <c r="G30" s="12">
        <v>4115.6400000000003</v>
      </c>
      <c r="H30" s="29"/>
      <c r="I30" s="11">
        <f t="shared" si="7"/>
        <v>2350055</v>
      </c>
      <c r="J30" s="12">
        <f t="shared" si="8"/>
        <v>635.14999999999964</v>
      </c>
      <c r="K30" s="29"/>
      <c r="L30" s="137" t="e">
        <f>SUM(#REF!,C30,#REF!,#REF!)</f>
        <v>#REF!</v>
      </c>
      <c r="M30" s="186" t="e">
        <f>SUM(#REF!,D30,#REF!,#REF!)</f>
        <v>#REF!</v>
      </c>
    </row>
    <row r="31" spans="1:21" hidden="1" outlineLevel="1">
      <c r="A31" s="36">
        <v>43126</v>
      </c>
      <c r="B31" s="37">
        <f t="shared" si="9"/>
        <v>1</v>
      </c>
      <c r="C31" s="11">
        <v>24664923</v>
      </c>
      <c r="D31" s="12">
        <v>5175.5600000000004</v>
      </c>
      <c r="E31" s="29"/>
      <c r="F31" s="11">
        <v>22181202</v>
      </c>
      <c r="G31" s="12">
        <v>4514.84</v>
      </c>
      <c r="H31" s="29"/>
      <c r="I31" s="11">
        <f t="shared" si="7"/>
        <v>2483721</v>
      </c>
      <c r="J31" s="12">
        <f t="shared" si="8"/>
        <v>660.72000000000025</v>
      </c>
      <c r="K31" s="29"/>
      <c r="L31" s="137" t="e">
        <f>SUM(#REF!,C31,#REF!,#REF!)</f>
        <v>#REF!</v>
      </c>
      <c r="M31" s="186" t="e">
        <f>SUM(#REF!,D31,#REF!,#REF!)</f>
        <v>#REF!</v>
      </c>
    </row>
    <row r="32" spans="1:21" hidden="1" outlineLevel="1">
      <c r="A32" s="36">
        <v>43127</v>
      </c>
      <c r="B32" s="37">
        <f t="shared" si="9"/>
        <v>1</v>
      </c>
      <c r="C32" s="11">
        <v>25692123</v>
      </c>
      <c r="D32" s="12">
        <v>4718.22</v>
      </c>
      <c r="E32" s="29"/>
      <c r="F32" s="11">
        <v>23138362</v>
      </c>
      <c r="G32" s="12">
        <v>4095.57</v>
      </c>
      <c r="H32" s="29"/>
      <c r="I32" s="11">
        <f t="shared" si="7"/>
        <v>2553761</v>
      </c>
      <c r="J32" s="12">
        <f t="shared" si="8"/>
        <v>622.65000000000009</v>
      </c>
      <c r="K32" s="29"/>
      <c r="L32" s="137" t="e">
        <f>SUM(#REF!,C32,#REF!,#REF!)</f>
        <v>#REF!</v>
      </c>
      <c r="M32" s="186" t="e">
        <f>SUM(#REF!,D32,#REF!,#REF!)</f>
        <v>#REF!</v>
      </c>
    </row>
    <row r="33" spans="1:13" hidden="1" outlineLevel="1">
      <c r="A33" s="36">
        <v>43128</v>
      </c>
      <c r="B33" s="37">
        <f t="shared" si="9"/>
        <v>1</v>
      </c>
      <c r="C33" s="11">
        <v>20608720</v>
      </c>
      <c r="D33" s="12">
        <v>4126.4399999999996</v>
      </c>
      <c r="E33" s="29"/>
      <c r="F33" s="11">
        <v>17955745</v>
      </c>
      <c r="G33" s="12">
        <v>3449.7</v>
      </c>
      <c r="H33" s="29"/>
      <c r="I33" s="11">
        <f t="shared" si="7"/>
        <v>2652975</v>
      </c>
      <c r="J33" s="12">
        <f t="shared" si="8"/>
        <v>676.73999999999978</v>
      </c>
      <c r="K33" s="29"/>
      <c r="L33" s="137" t="e">
        <f>SUM(#REF!,C33,#REF!,#REF!)</f>
        <v>#REF!</v>
      </c>
      <c r="M33" s="186" t="e">
        <f>SUM(#REF!,D33,#REF!,#REF!)</f>
        <v>#REF!</v>
      </c>
    </row>
    <row r="34" spans="1:13" hidden="1" outlineLevel="1">
      <c r="A34" s="36">
        <v>43129</v>
      </c>
      <c r="B34" s="37">
        <f t="shared" si="9"/>
        <v>1</v>
      </c>
      <c r="C34" s="11">
        <v>19840859</v>
      </c>
      <c r="D34" s="12">
        <v>4834.1499999999996</v>
      </c>
      <c r="E34" s="29"/>
      <c r="F34" s="11">
        <v>17005388</v>
      </c>
      <c r="G34" s="12">
        <v>4062.93</v>
      </c>
      <c r="H34" s="29"/>
      <c r="I34" s="11">
        <f t="shared" si="7"/>
        <v>2835471</v>
      </c>
      <c r="J34" s="12">
        <f t="shared" si="8"/>
        <v>771.2199999999998</v>
      </c>
      <c r="K34" s="29"/>
      <c r="L34" s="137" t="e">
        <f>SUM(#REF!,C34,#REF!,#REF!)</f>
        <v>#REF!</v>
      </c>
      <c r="M34" s="186" t="e">
        <f>SUM(#REF!,D34,#REF!,#REF!)</f>
        <v>#REF!</v>
      </c>
    </row>
    <row r="35" spans="1:13" hidden="1" outlineLevel="1">
      <c r="A35" s="36">
        <v>43130</v>
      </c>
      <c r="B35" s="37">
        <f t="shared" si="9"/>
        <v>1</v>
      </c>
      <c r="C35" s="11">
        <v>20341494</v>
      </c>
      <c r="D35" s="12">
        <v>4862.1000000000004</v>
      </c>
      <c r="E35" s="29"/>
      <c r="F35" s="11">
        <v>17499530</v>
      </c>
      <c r="G35" s="12">
        <v>4034.9</v>
      </c>
      <c r="H35" s="29"/>
      <c r="I35" s="11">
        <f t="shared" si="7"/>
        <v>2841964</v>
      </c>
      <c r="J35" s="12">
        <f t="shared" si="8"/>
        <v>827.20000000000027</v>
      </c>
      <c r="K35" s="29"/>
      <c r="L35" s="137" t="e">
        <f>SUM(#REF!,C35,#REF!,#REF!)</f>
        <v>#REF!</v>
      </c>
      <c r="M35" s="186" t="e">
        <f>SUM(#REF!,D35,#REF!,#REF!)</f>
        <v>#REF!</v>
      </c>
    </row>
    <row r="36" spans="1:13" hidden="1" outlineLevel="1">
      <c r="A36" s="36">
        <v>43131</v>
      </c>
      <c r="B36" s="37">
        <f t="shared" si="9"/>
        <v>1</v>
      </c>
      <c r="C36" s="11">
        <v>19204832</v>
      </c>
      <c r="D36" s="12">
        <v>4406.34</v>
      </c>
      <c r="E36" s="29"/>
      <c r="F36" s="11">
        <v>16697895</v>
      </c>
      <c r="G36" s="12">
        <v>3712.12</v>
      </c>
      <c r="H36" s="29"/>
      <c r="I36" s="11">
        <f t="shared" si="7"/>
        <v>2506937</v>
      </c>
      <c r="J36" s="12">
        <f t="shared" si="8"/>
        <v>694.22000000000025</v>
      </c>
      <c r="K36" s="29"/>
      <c r="L36" s="137" t="e">
        <f>SUM(#REF!,C36,#REF!,#REF!)</f>
        <v>#REF!</v>
      </c>
      <c r="M36" s="186" t="e">
        <f>SUM(#REF!,D36,#REF!,#REF!)</f>
        <v>#REF!</v>
      </c>
    </row>
    <row r="37" spans="1:13" collapsed="1">
      <c r="A37" s="32"/>
      <c r="B37" s="32" t="s">
        <v>13</v>
      </c>
      <c r="C37" s="33">
        <f t="shared" ref="C37:D37" si="10">SUBTOTAL(9,C38:C65)</f>
        <v>640353919</v>
      </c>
      <c r="D37" s="34">
        <f t="shared" si="10"/>
        <v>118213.66</v>
      </c>
      <c r="E37" s="31"/>
      <c r="F37" s="33">
        <f t="shared" ref="F37" si="11">SUBTOTAL(9,F38:F65)</f>
        <v>559835027</v>
      </c>
      <c r="G37" s="34">
        <f t="shared" ref="G37" si="12">SUBTOTAL(9,G38:G65)</f>
        <v>94450.7</v>
      </c>
      <c r="H37" s="31"/>
      <c r="I37" s="33">
        <f t="shared" ref="I37" si="13">SUBTOTAL(9,I38:I65)</f>
        <v>80518892</v>
      </c>
      <c r="J37" s="34">
        <f t="shared" ref="J37" si="14">SUBTOTAL(9,J38:J65)</f>
        <v>23762.960000000003</v>
      </c>
      <c r="K37" s="31"/>
      <c r="L37" s="38"/>
      <c r="M37" s="38"/>
    </row>
    <row r="38" spans="1:13" hidden="1" outlineLevel="1">
      <c r="A38" s="25">
        <v>43132</v>
      </c>
      <c r="B38" s="26">
        <f t="shared" si="9"/>
        <v>2</v>
      </c>
      <c r="C38" s="11">
        <v>19140126</v>
      </c>
      <c r="D38" s="12">
        <v>5358.43</v>
      </c>
      <c r="E38" s="29"/>
      <c r="F38" s="11">
        <v>16481943</v>
      </c>
      <c r="G38" s="12">
        <v>4625.96</v>
      </c>
      <c r="H38" s="29"/>
      <c r="I38" s="11">
        <f t="shared" ref="I38:I65" si="15">C38-F38</f>
        <v>2658183</v>
      </c>
      <c r="J38" s="12">
        <f t="shared" ref="J38:J65" si="16">D38-G38</f>
        <v>732.47000000000025</v>
      </c>
      <c r="K38" s="29"/>
      <c r="L38" s="137" t="e">
        <f>SUM(#REF!,C38,#REF!,#REF!)</f>
        <v>#REF!</v>
      </c>
      <c r="M38" s="186" t="e">
        <f>SUM(#REF!,D38,#REF!,#REF!)</f>
        <v>#REF!</v>
      </c>
    </row>
    <row r="39" spans="1:13" hidden="1" outlineLevel="1">
      <c r="A39" s="25">
        <v>43133</v>
      </c>
      <c r="B39" s="26">
        <f t="shared" si="9"/>
        <v>2</v>
      </c>
      <c r="C39" s="11">
        <v>24236511</v>
      </c>
      <c r="D39" s="12">
        <v>6481.92</v>
      </c>
      <c r="E39" s="29"/>
      <c r="F39" s="11">
        <v>20957767</v>
      </c>
      <c r="G39" s="12">
        <v>5528.06</v>
      </c>
      <c r="H39" s="29"/>
      <c r="I39" s="11">
        <f t="shared" si="15"/>
        <v>3278744</v>
      </c>
      <c r="J39" s="12">
        <f t="shared" si="16"/>
        <v>953.85999999999967</v>
      </c>
      <c r="K39" s="29"/>
      <c r="L39" s="137" t="e">
        <f>SUM(#REF!,C39,#REF!,#REF!)</f>
        <v>#REF!</v>
      </c>
      <c r="M39" s="186" t="e">
        <f>SUM(#REF!,D39,#REF!,#REF!)</f>
        <v>#REF!</v>
      </c>
    </row>
    <row r="40" spans="1:13" hidden="1" outlineLevel="1">
      <c r="A40" s="25">
        <v>43134</v>
      </c>
      <c r="B40" s="26">
        <f t="shared" si="9"/>
        <v>2</v>
      </c>
      <c r="C40" s="11">
        <v>26018733</v>
      </c>
      <c r="D40" s="12">
        <v>5775.16</v>
      </c>
      <c r="E40" s="29"/>
      <c r="F40" s="11">
        <v>22139865</v>
      </c>
      <c r="G40" s="12">
        <v>4699.88</v>
      </c>
      <c r="H40" s="29"/>
      <c r="I40" s="11">
        <f t="shared" si="15"/>
        <v>3878868</v>
      </c>
      <c r="J40" s="12">
        <f t="shared" si="16"/>
        <v>1075.2799999999997</v>
      </c>
      <c r="K40" s="29"/>
      <c r="L40" s="137" t="e">
        <f>SUM(#REF!,C40,#REF!,#REF!)</f>
        <v>#REF!</v>
      </c>
      <c r="M40" s="186" t="e">
        <f>SUM(#REF!,D40,#REF!,#REF!)</f>
        <v>#REF!</v>
      </c>
    </row>
    <row r="41" spans="1:13" hidden="1" outlineLevel="1">
      <c r="A41" s="25">
        <v>43135</v>
      </c>
      <c r="B41" s="26">
        <f t="shared" si="9"/>
        <v>2</v>
      </c>
      <c r="C41" s="11">
        <v>19441360</v>
      </c>
      <c r="D41" s="12">
        <v>4623.3</v>
      </c>
      <c r="E41" s="29"/>
      <c r="F41" s="11">
        <v>16820410</v>
      </c>
      <c r="G41" s="12">
        <v>3876.16</v>
      </c>
      <c r="H41" s="29"/>
      <c r="I41" s="11">
        <f t="shared" si="15"/>
        <v>2620950</v>
      </c>
      <c r="J41" s="12">
        <f t="shared" si="16"/>
        <v>747.14000000000033</v>
      </c>
      <c r="K41" s="29"/>
      <c r="L41" s="137" t="e">
        <f>SUM(#REF!,C41,#REF!,#REF!)</f>
        <v>#REF!</v>
      </c>
      <c r="M41" s="186" t="e">
        <f>SUM(#REF!,D41,#REF!,#REF!)</f>
        <v>#REF!</v>
      </c>
    </row>
    <row r="42" spans="1:13" hidden="1" outlineLevel="1">
      <c r="A42" s="25">
        <v>43136</v>
      </c>
      <c r="B42" s="26">
        <f t="shared" si="9"/>
        <v>2</v>
      </c>
      <c r="C42" s="11">
        <v>18088263</v>
      </c>
      <c r="D42" s="12">
        <v>4430.93</v>
      </c>
      <c r="E42" s="29"/>
      <c r="F42" s="11">
        <v>15755469</v>
      </c>
      <c r="G42" s="12">
        <v>3733.98</v>
      </c>
      <c r="H42" s="29"/>
      <c r="I42" s="11">
        <f t="shared" si="15"/>
        <v>2332794</v>
      </c>
      <c r="J42" s="12">
        <f t="shared" si="16"/>
        <v>696.95000000000027</v>
      </c>
      <c r="K42" s="29"/>
      <c r="L42" s="137" t="e">
        <f>SUM(#REF!,C42,#REF!,#REF!)</f>
        <v>#REF!</v>
      </c>
      <c r="M42" s="186" t="e">
        <f>SUM(#REF!,D42,#REF!,#REF!)</f>
        <v>#REF!</v>
      </c>
    </row>
    <row r="43" spans="1:13" hidden="1" outlineLevel="1">
      <c r="A43" s="25">
        <v>43137</v>
      </c>
      <c r="B43" s="26">
        <f t="shared" si="9"/>
        <v>2</v>
      </c>
      <c r="C43" s="11">
        <v>18047279</v>
      </c>
      <c r="D43" s="12">
        <v>4595.8</v>
      </c>
      <c r="E43" s="29"/>
      <c r="F43" s="11">
        <v>15651898</v>
      </c>
      <c r="G43" s="12">
        <v>3845.04</v>
      </c>
      <c r="H43" s="29"/>
      <c r="I43" s="11">
        <f t="shared" si="15"/>
        <v>2395381</v>
      </c>
      <c r="J43" s="12">
        <f t="shared" si="16"/>
        <v>750.76000000000022</v>
      </c>
      <c r="K43" s="29"/>
      <c r="L43" s="137" t="e">
        <f>SUM(#REF!,C43,#REF!,#REF!)</f>
        <v>#REF!</v>
      </c>
      <c r="M43" s="186" t="e">
        <f>SUM(#REF!,D43,#REF!,#REF!)</f>
        <v>#REF!</v>
      </c>
    </row>
    <row r="44" spans="1:13" hidden="1" outlineLevel="1">
      <c r="A44" s="25">
        <v>43138</v>
      </c>
      <c r="B44" s="26">
        <f t="shared" si="9"/>
        <v>2</v>
      </c>
      <c r="C44" s="11">
        <v>18823692</v>
      </c>
      <c r="D44" s="12">
        <v>4110.82</v>
      </c>
      <c r="E44" s="29"/>
      <c r="F44" s="11">
        <v>16319384</v>
      </c>
      <c r="G44" s="12">
        <v>3424.34</v>
      </c>
      <c r="H44" s="29"/>
      <c r="I44" s="11">
        <f t="shared" si="15"/>
        <v>2504308</v>
      </c>
      <c r="J44" s="12">
        <f t="shared" si="16"/>
        <v>686.47999999999956</v>
      </c>
      <c r="K44" s="29"/>
      <c r="L44" s="137" t="e">
        <f>SUM(#REF!,C44,#REF!,#REF!)</f>
        <v>#REF!</v>
      </c>
      <c r="M44" s="186" t="e">
        <f>SUM(#REF!,D44,#REF!,#REF!)</f>
        <v>#REF!</v>
      </c>
    </row>
    <row r="45" spans="1:13" hidden="1" outlineLevel="1">
      <c r="A45" s="25">
        <v>43139</v>
      </c>
      <c r="B45" s="26">
        <f t="shared" si="9"/>
        <v>2</v>
      </c>
      <c r="C45" s="11">
        <v>20464476</v>
      </c>
      <c r="D45" s="12">
        <v>4148.3500000000004</v>
      </c>
      <c r="E45" s="29"/>
      <c r="F45" s="11">
        <v>17732022</v>
      </c>
      <c r="G45" s="12">
        <v>3415.06</v>
      </c>
      <c r="H45" s="29"/>
      <c r="I45" s="11">
        <f t="shared" si="15"/>
        <v>2732454</v>
      </c>
      <c r="J45" s="12">
        <f t="shared" si="16"/>
        <v>733.29000000000042</v>
      </c>
      <c r="K45" s="29"/>
      <c r="L45" s="137" t="e">
        <f>SUM(#REF!,C45,#REF!,#REF!)</f>
        <v>#REF!</v>
      </c>
      <c r="M45" s="186" t="e">
        <f>SUM(#REF!,D45,#REF!,#REF!)</f>
        <v>#REF!</v>
      </c>
    </row>
    <row r="46" spans="1:13" hidden="1" outlineLevel="1">
      <c r="A46" s="25">
        <v>43140</v>
      </c>
      <c r="B46" s="26">
        <f t="shared" si="9"/>
        <v>2</v>
      </c>
      <c r="C46" s="11">
        <v>24637247</v>
      </c>
      <c r="D46" s="12">
        <v>4746.6400000000003</v>
      </c>
      <c r="E46" s="29"/>
      <c r="F46" s="11">
        <v>21562756</v>
      </c>
      <c r="G46" s="12">
        <v>3968.8</v>
      </c>
      <c r="H46" s="29"/>
      <c r="I46" s="11">
        <f t="shared" si="15"/>
        <v>3074491</v>
      </c>
      <c r="J46" s="12">
        <f t="shared" si="16"/>
        <v>777.84000000000015</v>
      </c>
      <c r="K46" s="29"/>
      <c r="L46" s="137" t="e">
        <f>SUM(#REF!,C46,#REF!,#REF!)</f>
        <v>#REF!</v>
      </c>
      <c r="M46" s="186" t="e">
        <f>SUM(#REF!,D46,#REF!,#REF!)</f>
        <v>#REF!</v>
      </c>
    </row>
    <row r="47" spans="1:13" hidden="1" outlineLevel="1">
      <c r="A47" s="25">
        <v>43141</v>
      </c>
      <c r="B47" s="26">
        <f t="shared" si="9"/>
        <v>2</v>
      </c>
      <c r="C47" s="11">
        <v>26011955</v>
      </c>
      <c r="D47" s="12">
        <v>4451.07</v>
      </c>
      <c r="E47" s="29"/>
      <c r="F47" s="11">
        <v>22971017</v>
      </c>
      <c r="G47" s="12">
        <v>3727.5</v>
      </c>
      <c r="H47" s="29"/>
      <c r="I47" s="11">
        <f t="shared" si="15"/>
        <v>3040938</v>
      </c>
      <c r="J47" s="12">
        <f t="shared" si="16"/>
        <v>723.56999999999971</v>
      </c>
      <c r="K47" s="29"/>
      <c r="L47" s="137" t="e">
        <f>SUM(#REF!,C47,#REF!,#REF!)</f>
        <v>#REF!</v>
      </c>
      <c r="M47" s="186" t="e">
        <f>SUM(#REF!,D47,#REF!,#REF!)</f>
        <v>#REF!</v>
      </c>
    </row>
    <row r="48" spans="1:13" hidden="1" outlineLevel="1">
      <c r="A48" s="25">
        <v>43142</v>
      </c>
      <c r="B48" s="26">
        <f t="shared" si="9"/>
        <v>2</v>
      </c>
      <c r="C48" s="11">
        <v>26028766</v>
      </c>
      <c r="D48" s="12">
        <v>4189.3599999999997</v>
      </c>
      <c r="E48" s="29"/>
      <c r="F48" s="11">
        <v>23159197</v>
      </c>
      <c r="G48" s="12">
        <v>3497.23</v>
      </c>
      <c r="H48" s="29"/>
      <c r="I48" s="11">
        <f t="shared" si="15"/>
        <v>2869569</v>
      </c>
      <c r="J48" s="12">
        <f t="shared" si="16"/>
        <v>692.12999999999965</v>
      </c>
      <c r="K48" s="29"/>
      <c r="L48" s="137" t="e">
        <f>SUM(#REF!,C48,#REF!,#REF!)</f>
        <v>#REF!</v>
      </c>
      <c r="M48" s="186" t="e">
        <f>SUM(#REF!,D48,#REF!,#REF!)</f>
        <v>#REF!</v>
      </c>
    </row>
    <row r="49" spans="1:13" hidden="1" outlineLevel="1">
      <c r="A49" s="25">
        <v>43143</v>
      </c>
      <c r="B49" s="26">
        <f t="shared" si="9"/>
        <v>2</v>
      </c>
      <c r="C49" s="11">
        <v>25890939</v>
      </c>
      <c r="D49" s="12">
        <v>4086.25</v>
      </c>
      <c r="E49" s="29"/>
      <c r="F49" s="11">
        <v>23103863</v>
      </c>
      <c r="G49" s="12">
        <v>3382.77</v>
      </c>
      <c r="H49" s="29"/>
      <c r="I49" s="11">
        <f t="shared" si="15"/>
        <v>2787076</v>
      </c>
      <c r="J49" s="12">
        <f t="shared" si="16"/>
        <v>703.48</v>
      </c>
      <c r="K49" s="29"/>
      <c r="L49" s="137" t="e">
        <f>SUM(#REF!,C49,#REF!,#REF!)</f>
        <v>#REF!</v>
      </c>
      <c r="M49" s="186" t="e">
        <f>SUM(#REF!,D49,#REF!,#REF!)</f>
        <v>#REF!</v>
      </c>
    </row>
    <row r="50" spans="1:13" hidden="1" outlineLevel="1">
      <c r="A50" s="25">
        <v>43144</v>
      </c>
      <c r="B50" s="26">
        <f t="shared" si="9"/>
        <v>2</v>
      </c>
      <c r="C50" s="11">
        <v>25724634</v>
      </c>
      <c r="D50" s="12">
        <v>4183.78</v>
      </c>
      <c r="E50" s="29"/>
      <c r="F50" s="11">
        <v>23045900</v>
      </c>
      <c r="G50" s="12">
        <v>3468.66</v>
      </c>
      <c r="H50" s="29"/>
      <c r="I50" s="11">
        <f t="shared" si="15"/>
        <v>2678734</v>
      </c>
      <c r="J50" s="12">
        <f t="shared" si="16"/>
        <v>715.11999999999989</v>
      </c>
      <c r="K50" s="29"/>
      <c r="L50" s="137" t="e">
        <f>SUM(#REF!,C50,#REF!,#REF!)</f>
        <v>#REF!</v>
      </c>
      <c r="M50" s="186" t="e">
        <f>SUM(#REF!,D50,#REF!,#REF!)</f>
        <v>#REF!</v>
      </c>
    </row>
    <row r="51" spans="1:13" hidden="1" outlineLevel="1">
      <c r="A51" s="25">
        <v>43145</v>
      </c>
      <c r="B51" s="26">
        <f t="shared" si="9"/>
        <v>2</v>
      </c>
      <c r="C51" s="11">
        <v>27203764</v>
      </c>
      <c r="D51" s="12">
        <v>4072.41</v>
      </c>
      <c r="E51" s="29"/>
      <c r="F51" s="11">
        <v>24494457</v>
      </c>
      <c r="G51" s="12">
        <v>3332.92</v>
      </c>
      <c r="H51" s="29"/>
      <c r="I51" s="11">
        <f t="shared" si="15"/>
        <v>2709307</v>
      </c>
      <c r="J51" s="12">
        <f t="shared" si="16"/>
        <v>739.48999999999978</v>
      </c>
      <c r="K51" s="29"/>
      <c r="L51" s="137" t="e">
        <f>SUM(#REF!,C51,#REF!,#REF!)</f>
        <v>#REF!</v>
      </c>
      <c r="M51" s="186" t="e">
        <f>SUM(#REF!,D51,#REF!,#REF!)</f>
        <v>#REF!</v>
      </c>
    </row>
    <row r="52" spans="1:13" hidden="1" outlineLevel="1">
      <c r="A52" s="25">
        <v>43146</v>
      </c>
      <c r="B52" s="26">
        <f t="shared" si="9"/>
        <v>2</v>
      </c>
      <c r="C52" s="11">
        <v>26173765</v>
      </c>
      <c r="D52" s="12">
        <v>3957.98</v>
      </c>
      <c r="E52" s="29"/>
      <c r="F52" s="11">
        <v>23321885</v>
      </c>
      <c r="G52" s="12">
        <v>3116.79</v>
      </c>
      <c r="H52" s="29"/>
      <c r="I52" s="11">
        <f t="shared" si="15"/>
        <v>2851880</v>
      </c>
      <c r="J52" s="12">
        <f t="shared" si="16"/>
        <v>841.19</v>
      </c>
      <c r="K52" s="29"/>
      <c r="L52" s="137" t="e">
        <f>SUM(#REF!,C52,#REF!,#REF!)</f>
        <v>#REF!</v>
      </c>
      <c r="M52" s="186" t="e">
        <f>SUM(#REF!,D52,#REF!,#REF!)</f>
        <v>#REF!</v>
      </c>
    </row>
    <row r="53" spans="1:13" hidden="1" outlineLevel="1">
      <c r="A53" s="25">
        <v>43147</v>
      </c>
      <c r="B53" s="26">
        <f t="shared" si="9"/>
        <v>2</v>
      </c>
      <c r="C53" s="11">
        <v>24115101</v>
      </c>
      <c r="D53" s="12">
        <v>3549.56</v>
      </c>
      <c r="E53" s="29"/>
      <c r="F53" s="11">
        <v>21214861</v>
      </c>
      <c r="G53" s="12">
        <v>2684.06</v>
      </c>
      <c r="H53" s="29"/>
      <c r="I53" s="11">
        <f t="shared" si="15"/>
        <v>2900240</v>
      </c>
      <c r="J53" s="12">
        <f t="shared" si="16"/>
        <v>865.5</v>
      </c>
      <c r="K53" s="29"/>
      <c r="L53" s="137" t="e">
        <f>SUM(#REF!,C53,#REF!,#REF!)</f>
        <v>#REF!</v>
      </c>
      <c r="M53" s="186" t="e">
        <f>SUM(#REF!,D53,#REF!,#REF!)</f>
        <v>#REF!</v>
      </c>
    </row>
    <row r="54" spans="1:13" hidden="1" outlineLevel="1">
      <c r="A54" s="25">
        <v>43148</v>
      </c>
      <c r="B54" s="26">
        <f t="shared" si="9"/>
        <v>2</v>
      </c>
      <c r="C54" s="11">
        <v>23747774</v>
      </c>
      <c r="D54" s="12">
        <v>3348.57</v>
      </c>
      <c r="E54" s="29"/>
      <c r="F54" s="11">
        <v>20629130</v>
      </c>
      <c r="G54" s="12">
        <v>2449.92</v>
      </c>
      <c r="H54" s="29"/>
      <c r="I54" s="11">
        <f t="shared" si="15"/>
        <v>3118644</v>
      </c>
      <c r="J54" s="12">
        <f t="shared" si="16"/>
        <v>898.65000000000009</v>
      </c>
      <c r="K54" s="29"/>
      <c r="L54" s="137" t="e">
        <f>SUM(#REF!,C54,#REF!,#REF!)</f>
        <v>#REF!</v>
      </c>
      <c r="M54" s="186" t="e">
        <f>SUM(#REF!,D54,#REF!,#REF!)</f>
        <v>#REF!</v>
      </c>
    </row>
    <row r="55" spans="1:13" hidden="1" outlineLevel="1">
      <c r="A55" s="25">
        <v>43149</v>
      </c>
      <c r="B55" s="26">
        <f t="shared" si="9"/>
        <v>2</v>
      </c>
      <c r="C55" s="11">
        <v>24548386</v>
      </c>
      <c r="D55" s="12">
        <v>3437.21</v>
      </c>
      <c r="E55" s="29"/>
      <c r="F55" s="11">
        <v>21599099</v>
      </c>
      <c r="G55" s="12">
        <v>2564.04</v>
      </c>
      <c r="H55" s="29"/>
      <c r="I55" s="11">
        <f t="shared" si="15"/>
        <v>2949287</v>
      </c>
      <c r="J55" s="12">
        <f t="shared" si="16"/>
        <v>873.17000000000007</v>
      </c>
      <c r="K55" s="29"/>
      <c r="L55" s="137" t="e">
        <f>SUM(#REF!,C55,#REF!,#REF!)</f>
        <v>#REF!</v>
      </c>
      <c r="M55" s="186" t="e">
        <f>SUM(#REF!,D55,#REF!,#REF!)</f>
        <v>#REF!</v>
      </c>
    </row>
    <row r="56" spans="1:13" hidden="1" outlineLevel="1">
      <c r="A56" s="25">
        <v>43150</v>
      </c>
      <c r="B56" s="26">
        <f t="shared" si="9"/>
        <v>2</v>
      </c>
      <c r="C56" s="11">
        <v>24816742</v>
      </c>
      <c r="D56" s="12">
        <v>3730.65</v>
      </c>
      <c r="E56" s="29"/>
      <c r="F56" s="11">
        <v>22096301</v>
      </c>
      <c r="G56" s="12">
        <v>2907.47</v>
      </c>
      <c r="H56" s="29"/>
      <c r="I56" s="11">
        <f t="shared" si="15"/>
        <v>2720441</v>
      </c>
      <c r="J56" s="12">
        <f t="shared" si="16"/>
        <v>823.18000000000029</v>
      </c>
      <c r="K56" s="29"/>
      <c r="L56" s="137" t="e">
        <f>SUM(#REF!,C56,#REF!,#REF!)</f>
        <v>#REF!</v>
      </c>
      <c r="M56" s="186" t="e">
        <f>SUM(#REF!,D56,#REF!,#REF!)</f>
        <v>#REF!</v>
      </c>
    </row>
    <row r="57" spans="1:13" hidden="1" outlineLevel="1">
      <c r="A57" s="25">
        <v>43151</v>
      </c>
      <c r="B57" s="26">
        <f t="shared" si="9"/>
        <v>2</v>
      </c>
      <c r="C57" s="11">
        <v>23345150</v>
      </c>
      <c r="D57" s="12">
        <v>3669.36</v>
      </c>
      <c r="E57" s="29"/>
      <c r="F57" s="11">
        <v>20422534</v>
      </c>
      <c r="G57" s="12">
        <v>2731.15</v>
      </c>
      <c r="H57" s="29"/>
      <c r="I57" s="11">
        <f t="shared" si="15"/>
        <v>2922616</v>
      </c>
      <c r="J57" s="12">
        <f t="shared" si="16"/>
        <v>938.21</v>
      </c>
      <c r="K57" s="29"/>
      <c r="L57" s="137" t="e">
        <f>SUM(#REF!,C57,#REF!,#REF!)</f>
        <v>#REF!</v>
      </c>
      <c r="M57" s="186" t="e">
        <f>SUM(#REF!,D57,#REF!,#REF!)</f>
        <v>#REF!</v>
      </c>
    </row>
    <row r="58" spans="1:13" hidden="1" outlineLevel="1">
      <c r="A58" s="25">
        <v>43152</v>
      </c>
      <c r="B58" s="26">
        <f t="shared" si="9"/>
        <v>2</v>
      </c>
      <c r="C58" s="11">
        <v>22786938</v>
      </c>
      <c r="D58" s="12">
        <v>3628.59</v>
      </c>
      <c r="E58" s="29"/>
      <c r="F58" s="11">
        <v>19885580</v>
      </c>
      <c r="G58" s="12">
        <v>2630.87</v>
      </c>
      <c r="H58" s="29"/>
      <c r="I58" s="11">
        <f t="shared" si="15"/>
        <v>2901358</v>
      </c>
      <c r="J58" s="12">
        <f t="shared" si="16"/>
        <v>997.72000000000025</v>
      </c>
      <c r="K58" s="29"/>
      <c r="L58" s="137" t="e">
        <f>SUM(#REF!,C58,#REF!,#REF!)</f>
        <v>#REF!</v>
      </c>
      <c r="M58" s="186" t="e">
        <f>SUM(#REF!,D58,#REF!,#REF!)</f>
        <v>#REF!</v>
      </c>
    </row>
    <row r="59" spans="1:13" hidden="1" outlineLevel="1">
      <c r="A59" s="25">
        <v>43153</v>
      </c>
      <c r="B59" s="26">
        <f t="shared" si="9"/>
        <v>2</v>
      </c>
      <c r="C59" s="11">
        <v>23271442</v>
      </c>
      <c r="D59" s="12">
        <v>3882.98</v>
      </c>
      <c r="E59" s="29"/>
      <c r="F59" s="11">
        <v>20095571</v>
      </c>
      <c r="G59" s="12">
        <v>2807.82</v>
      </c>
      <c r="H59" s="29"/>
      <c r="I59" s="11">
        <f t="shared" si="15"/>
        <v>3175871</v>
      </c>
      <c r="J59" s="12">
        <f t="shared" si="16"/>
        <v>1075.1599999999999</v>
      </c>
      <c r="K59" s="29"/>
      <c r="L59" s="137" t="e">
        <f>SUM(#REF!,C59,#REF!,#REF!)</f>
        <v>#REF!</v>
      </c>
      <c r="M59" s="186" t="e">
        <f>SUM(#REF!,D59,#REF!,#REF!)</f>
        <v>#REF!</v>
      </c>
    </row>
    <row r="60" spans="1:13" hidden="1" outlineLevel="1">
      <c r="A60" s="25">
        <v>43154</v>
      </c>
      <c r="B60" s="26">
        <f t="shared" si="9"/>
        <v>2</v>
      </c>
      <c r="C60" s="11">
        <v>25476885</v>
      </c>
      <c r="D60" s="12">
        <v>4549.47</v>
      </c>
      <c r="E60" s="29"/>
      <c r="F60" s="11">
        <v>22574740</v>
      </c>
      <c r="G60" s="12">
        <v>3515.76</v>
      </c>
      <c r="H60" s="29"/>
      <c r="I60" s="11">
        <f t="shared" si="15"/>
        <v>2902145</v>
      </c>
      <c r="J60" s="12">
        <f t="shared" si="16"/>
        <v>1033.71</v>
      </c>
      <c r="K60" s="29"/>
      <c r="L60" s="137" t="e">
        <f>SUM(#REF!,C60,#REF!,#REF!)</f>
        <v>#REF!</v>
      </c>
      <c r="M60" s="186" t="e">
        <f>SUM(#REF!,D60,#REF!,#REF!)</f>
        <v>#REF!</v>
      </c>
    </row>
    <row r="61" spans="1:13" hidden="1" outlineLevel="1">
      <c r="A61" s="25">
        <v>43155</v>
      </c>
      <c r="B61" s="26">
        <f t="shared" si="9"/>
        <v>2</v>
      </c>
      <c r="C61" s="11">
        <v>26289537</v>
      </c>
      <c r="D61" s="12">
        <v>4342.49</v>
      </c>
      <c r="E61" s="29"/>
      <c r="F61" s="11">
        <v>23140514</v>
      </c>
      <c r="G61" s="12">
        <v>3313.36</v>
      </c>
      <c r="H61" s="29"/>
      <c r="I61" s="11">
        <f t="shared" si="15"/>
        <v>3149023</v>
      </c>
      <c r="J61" s="12">
        <f t="shared" si="16"/>
        <v>1029.1299999999997</v>
      </c>
      <c r="K61" s="29"/>
      <c r="L61" s="137" t="e">
        <f>SUM(#REF!,C61,#REF!,#REF!)</f>
        <v>#REF!</v>
      </c>
      <c r="M61" s="186" t="e">
        <f>SUM(#REF!,D61,#REF!,#REF!)</f>
        <v>#REF!</v>
      </c>
    </row>
    <row r="62" spans="1:13" hidden="1" outlineLevel="1">
      <c r="A62" s="25">
        <v>43156</v>
      </c>
      <c r="B62" s="26">
        <f t="shared" si="9"/>
        <v>2</v>
      </c>
      <c r="C62" s="11">
        <v>19615984</v>
      </c>
      <c r="D62" s="12">
        <v>3447.39</v>
      </c>
      <c r="E62" s="29"/>
      <c r="F62" s="11">
        <v>16737044</v>
      </c>
      <c r="G62" s="12">
        <v>2532.42</v>
      </c>
      <c r="H62" s="29"/>
      <c r="I62" s="11">
        <f t="shared" si="15"/>
        <v>2878940</v>
      </c>
      <c r="J62" s="12">
        <f t="shared" si="16"/>
        <v>914.9699999999998</v>
      </c>
      <c r="K62" s="29"/>
      <c r="L62" s="137" t="e">
        <f>SUM(#REF!,C62,#REF!,#REF!)</f>
        <v>#REF!</v>
      </c>
      <c r="M62" s="186" t="e">
        <f>SUM(#REF!,D62,#REF!,#REF!)</f>
        <v>#REF!</v>
      </c>
    </row>
    <row r="63" spans="1:13" hidden="1" outlineLevel="1">
      <c r="A63" s="25">
        <v>43157</v>
      </c>
      <c r="B63" s="26">
        <f t="shared" si="9"/>
        <v>2</v>
      </c>
      <c r="C63" s="11">
        <v>18830912</v>
      </c>
      <c r="D63" s="12">
        <v>3840.82</v>
      </c>
      <c r="E63" s="29"/>
      <c r="F63" s="11">
        <v>15830316</v>
      </c>
      <c r="G63" s="12">
        <v>2869.35</v>
      </c>
      <c r="H63" s="29"/>
      <c r="I63" s="11">
        <f t="shared" si="15"/>
        <v>3000596</v>
      </c>
      <c r="J63" s="12">
        <f t="shared" si="16"/>
        <v>971.47000000000025</v>
      </c>
      <c r="K63" s="29"/>
      <c r="L63" s="137" t="e">
        <f>SUM(#REF!,C63,#REF!,#REF!)</f>
        <v>#REF!</v>
      </c>
      <c r="M63" s="186" t="e">
        <f>SUM(#REF!,D63,#REF!,#REF!)</f>
        <v>#REF!</v>
      </c>
    </row>
    <row r="64" spans="1:13" hidden="1" outlineLevel="1">
      <c r="A64" s="25">
        <v>43158</v>
      </c>
      <c r="B64" s="26">
        <f t="shared" si="9"/>
        <v>2</v>
      </c>
      <c r="C64" s="11">
        <v>18793870</v>
      </c>
      <c r="D64" s="12">
        <v>3920.31</v>
      </c>
      <c r="E64" s="29"/>
      <c r="F64" s="11">
        <v>16007815</v>
      </c>
      <c r="G64" s="12">
        <v>3002.16</v>
      </c>
      <c r="H64" s="29"/>
      <c r="I64" s="11">
        <f t="shared" si="15"/>
        <v>2786055</v>
      </c>
      <c r="J64" s="12">
        <f t="shared" si="16"/>
        <v>918.15000000000009</v>
      </c>
      <c r="K64" s="29"/>
      <c r="L64" s="137" t="e">
        <f>SUM(#REF!,C64,#REF!,#REF!)</f>
        <v>#REF!</v>
      </c>
      <c r="M64" s="186" t="e">
        <f>SUM(#REF!,D64,#REF!,#REF!)</f>
        <v>#REF!</v>
      </c>
    </row>
    <row r="65" spans="1:13" hidden="1" outlineLevel="1">
      <c r="A65" s="25">
        <v>43159</v>
      </c>
      <c r="B65" s="26">
        <f t="shared" si="9"/>
        <v>2</v>
      </c>
      <c r="C65" s="11">
        <v>18783688</v>
      </c>
      <c r="D65" s="12">
        <v>3654.06</v>
      </c>
      <c r="E65" s="29"/>
      <c r="F65" s="11">
        <v>16083689</v>
      </c>
      <c r="G65" s="12">
        <v>2799.17</v>
      </c>
      <c r="H65" s="29"/>
      <c r="I65" s="11">
        <f t="shared" si="15"/>
        <v>2699999</v>
      </c>
      <c r="J65" s="12">
        <f t="shared" si="16"/>
        <v>854.88999999999987</v>
      </c>
      <c r="K65" s="29"/>
      <c r="L65" s="137" t="e">
        <f>SUM(#REF!,C65,#REF!,#REF!)</f>
        <v>#REF!</v>
      </c>
      <c r="M65" s="186" t="e">
        <f>SUM(#REF!,D65,#REF!,#REF!)</f>
        <v>#REF!</v>
      </c>
    </row>
    <row r="66" spans="1:13" collapsed="1">
      <c r="A66" s="32"/>
      <c r="B66" s="32" t="s">
        <v>14</v>
      </c>
      <c r="C66" s="33">
        <f t="shared" ref="C66:J66" si="17">SUBTOTAL(9,C67:C97)</f>
        <v>663392460</v>
      </c>
      <c r="D66" s="34">
        <f t="shared" si="17"/>
        <v>168146.83</v>
      </c>
      <c r="E66" s="31"/>
      <c r="F66" s="33">
        <f t="shared" si="17"/>
        <v>551862891</v>
      </c>
      <c r="G66" s="34">
        <f t="shared" si="17"/>
        <v>125455.74999999999</v>
      </c>
      <c r="H66" s="31"/>
      <c r="I66" s="33">
        <f t="shared" si="17"/>
        <v>111529569</v>
      </c>
      <c r="J66" s="34">
        <f t="shared" si="17"/>
        <v>42691.080000000009</v>
      </c>
      <c r="K66" s="31"/>
      <c r="L66" s="38"/>
      <c r="M66" s="38"/>
    </row>
    <row r="67" spans="1:13" hidden="1" outlineLevel="1">
      <c r="A67" s="36">
        <v>43160</v>
      </c>
      <c r="B67" s="37">
        <f t="shared" si="9"/>
        <v>3</v>
      </c>
      <c r="C67" s="11">
        <v>18691536</v>
      </c>
      <c r="D67" s="12">
        <v>3693.11</v>
      </c>
      <c r="E67" s="29"/>
      <c r="F67" s="11">
        <v>16363389</v>
      </c>
      <c r="G67" s="12">
        <v>2985.26</v>
      </c>
      <c r="H67" s="29"/>
      <c r="I67" s="11">
        <f t="shared" ref="I67:I97" si="18">C67-F67</f>
        <v>2328147</v>
      </c>
      <c r="J67" s="12">
        <f t="shared" ref="J67:J97" si="19">D67-G67</f>
        <v>707.84999999999991</v>
      </c>
      <c r="K67" s="29"/>
      <c r="L67" s="137" t="e">
        <f>SUM(#REF!,C67,#REF!,#REF!)</f>
        <v>#REF!</v>
      </c>
      <c r="M67" s="186" t="e">
        <f>SUM(#REF!,D67,#REF!,#REF!)</f>
        <v>#REF!</v>
      </c>
    </row>
    <row r="68" spans="1:13" hidden="1" outlineLevel="1">
      <c r="A68" s="36">
        <v>43161</v>
      </c>
      <c r="B68" s="37">
        <f t="shared" si="9"/>
        <v>3</v>
      </c>
      <c r="C68" s="11">
        <v>23543407</v>
      </c>
      <c r="D68" s="12">
        <v>4550.63</v>
      </c>
      <c r="E68" s="29"/>
      <c r="F68" s="11">
        <v>21121345</v>
      </c>
      <c r="G68" s="12">
        <v>3806.27</v>
      </c>
      <c r="H68" s="29"/>
      <c r="I68" s="11">
        <f t="shared" si="18"/>
        <v>2422062</v>
      </c>
      <c r="J68" s="12">
        <f t="shared" si="19"/>
        <v>744.36000000000013</v>
      </c>
      <c r="K68" s="29"/>
      <c r="L68" s="137" t="e">
        <f>SUM(#REF!,C68,#REF!,#REF!)</f>
        <v>#REF!</v>
      </c>
      <c r="M68" s="186" t="e">
        <f>SUM(#REF!,D68,#REF!,#REF!)</f>
        <v>#REF!</v>
      </c>
    </row>
    <row r="69" spans="1:13" hidden="1" outlineLevel="1">
      <c r="A69" s="36">
        <v>43162</v>
      </c>
      <c r="B69" s="37">
        <f t="shared" si="9"/>
        <v>3</v>
      </c>
      <c r="C69" s="11">
        <v>24741991</v>
      </c>
      <c r="D69" s="12">
        <v>4348.26</v>
      </c>
      <c r="E69" s="29"/>
      <c r="F69" s="11">
        <v>22263745</v>
      </c>
      <c r="G69" s="12">
        <v>3595.12</v>
      </c>
      <c r="H69" s="29"/>
      <c r="I69" s="11">
        <f t="shared" si="18"/>
        <v>2478246</v>
      </c>
      <c r="J69" s="12">
        <f t="shared" si="19"/>
        <v>753.14000000000033</v>
      </c>
      <c r="K69" s="29"/>
      <c r="L69" s="137" t="e">
        <f>SUM(#REF!,C69,#REF!,#REF!)</f>
        <v>#REF!</v>
      </c>
      <c r="M69" s="186" t="e">
        <f>SUM(#REF!,D69,#REF!,#REF!)</f>
        <v>#REF!</v>
      </c>
    </row>
    <row r="70" spans="1:13" hidden="1" outlineLevel="1">
      <c r="A70" s="36">
        <v>43163</v>
      </c>
      <c r="B70" s="37">
        <f t="shared" si="9"/>
        <v>3</v>
      </c>
      <c r="C70" s="11">
        <v>18856076</v>
      </c>
      <c r="D70" s="12">
        <v>3402.25</v>
      </c>
      <c r="E70" s="29"/>
      <c r="F70" s="11">
        <v>16482390</v>
      </c>
      <c r="G70" s="12">
        <v>2653.72</v>
      </c>
      <c r="H70" s="29"/>
      <c r="I70" s="11">
        <f t="shared" si="18"/>
        <v>2373686</v>
      </c>
      <c r="J70" s="12">
        <f t="shared" si="19"/>
        <v>748.5300000000002</v>
      </c>
      <c r="K70" s="29"/>
      <c r="L70" s="137" t="e">
        <f>SUM(#REF!,C70,#REF!,#REF!)</f>
        <v>#REF!</v>
      </c>
      <c r="M70" s="186" t="e">
        <f>SUM(#REF!,D70,#REF!,#REF!)</f>
        <v>#REF!</v>
      </c>
    </row>
    <row r="71" spans="1:13" hidden="1" outlineLevel="1">
      <c r="A71" s="36">
        <v>43164</v>
      </c>
      <c r="B71" s="37">
        <f t="shared" si="9"/>
        <v>3</v>
      </c>
      <c r="C71" s="11">
        <v>18003210</v>
      </c>
      <c r="D71" s="12">
        <v>3471.4</v>
      </c>
      <c r="E71" s="29"/>
      <c r="F71" s="11">
        <v>15980030</v>
      </c>
      <c r="G71" s="12">
        <v>2788.74</v>
      </c>
      <c r="H71" s="29"/>
      <c r="I71" s="11">
        <f t="shared" si="18"/>
        <v>2023180</v>
      </c>
      <c r="J71" s="12">
        <f t="shared" si="19"/>
        <v>682.66000000000031</v>
      </c>
      <c r="K71" s="29"/>
      <c r="L71" s="137" t="e">
        <f>SUM(#REF!,C71,#REF!,#REF!)</f>
        <v>#REF!</v>
      </c>
      <c r="M71" s="186" t="e">
        <f>SUM(#REF!,D71,#REF!,#REF!)</f>
        <v>#REF!</v>
      </c>
    </row>
    <row r="72" spans="1:13" hidden="1" outlineLevel="1">
      <c r="A72" s="36">
        <v>43165</v>
      </c>
      <c r="B72" s="37">
        <f t="shared" si="9"/>
        <v>3</v>
      </c>
      <c r="C72" s="11">
        <v>18046316</v>
      </c>
      <c r="D72" s="12">
        <v>3801.05</v>
      </c>
      <c r="E72" s="29"/>
      <c r="F72" s="11">
        <v>15990582</v>
      </c>
      <c r="G72" s="12">
        <v>3128.07</v>
      </c>
      <c r="H72" s="29"/>
      <c r="I72" s="11">
        <f t="shared" si="18"/>
        <v>2055734</v>
      </c>
      <c r="J72" s="12">
        <f t="shared" si="19"/>
        <v>672.98</v>
      </c>
      <c r="K72" s="29"/>
      <c r="L72" s="137" t="e">
        <f>SUM(#REF!,C72,#REF!,#REF!)</f>
        <v>#REF!</v>
      </c>
      <c r="M72" s="186" t="e">
        <f>SUM(#REF!,D72,#REF!,#REF!)</f>
        <v>#REF!</v>
      </c>
    </row>
    <row r="73" spans="1:13" hidden="1" outlineLevel="1">
      <c r="A73" s="36">
        <v>43166</v>
      </c>
      <c r="B73" s="37">
        <f t="shared" si="9"/>
        <v>3</v>
      </c>
      <c r="C73" s="11">
        <v>19242301</v>
      </c>
      <c r="D73" s="12">
        <v>3825.76</v>
      </c>
      <c r="E73" s="29"/>
      <c r="F73" s="11">
        <v>17049277</v>
      </c>
      <c r="G73" s="12">
        <v>3128.12</v>
      </c>
      <c r="H73" s="29"/>
      <c r="I73" s="11">
        <f t="shared" si="18"/>
        <v>2193024</v>
      </c>
      <c r="J73" s="12">
        <f t="shared" si="19"/>
        <v>697.64000000000033</v>
      </c>
      <c r="K73" s="29"/>
      <c r="L73" s="137" t="e">
        <f>SUM(#REF!,C73,#REF!,#REF!)</f>
        <v>#REF!</v>
      </c>
      <c r="M73" s="186" t="e">
        <f>SUM(#REF!,D73,#REF!,#REF!)</f>
        <v>#REF!</v>
      </c>
    </row>
    <row r="74" spans="1:13" hidden="1" outlineLevel="1">
      <c r="A74" s="36">
        <v>43167</v>
      </c>
      <c r="B74" s="37">
        <f t="shared" si="9"/>
        <v>3</v>
      </c>
      <c r="C74" s="11">
        <v>18352319</v>
      </c>
      <c r="D74" s="12">
        <v>3609.8</v>
      </c>
      <c r="E74" s="29"/>
      <c r="F74" s="11">
        <v>16297580</v>
      </c>
      <c r="G74" s="12">
        <v>2888.93</v>
      </c>
      <c r="H74" s="29"/>
      <c r="I74" s="11">
        <f t="shared" si="18"/>
        <v>2054739</v>
      </c>
      <c r="J74" s="12">
        <f t="shared" si="19"/>
        <v>720.87000000000035</v>
      </c>
      <c r="K74" s="29"/>
      <c r="L74" s="137" t="e">
        <f>SUM(#REF!,C74,#REF!,#REF!)</f>
        <v>#REF!</v>
      </c>
      <c r="M74" s="186" t="e">
        <f>SUM(#REF!,D74,#REF!,#REF!)</f>
        <v>#REF!</v>
      </c>
    </row>
    <row r="75" spans="1:13" hidden="1" outlineLevel="1">
      <c r="A75" s="36">
        <v>43168</v>
      </c>
      <c r="B75" s="37">
        <f t="shared" si="9"/>
        <v>3</v>
      </c>
      <c r="C75" s="11">
        <v>22676849</v>
      </c>
      <c r="D75" s="12">
        <v>4323</v>
      </c>
      <c r="E75" s="29"/>
      <c r="F75" s="11">
        <v>20602254</v>
      </c>
      <c r="G75" s="12">
        <v>3652.27</v>
      </c>
      <c r="H75" s="29"/>
      <c r="I75" s="11">
        <f t="shared" si="18"/>
        <v>2074595</v>
      </c>
      <c r="J75" s="12">
        <f t="shared" si="19"/>
        <v>670.73</v>
      </c>
      <c r="K75" s="29"/>
      <c r="L75" s="137" t="e">
        <f>SUM(#REF!,C75,#REF!,#REF!)</f>
        <v>#REF!</v>
      </c>
      <c r="M75" s="186" t="e">
        <f>SUM(#REF!,D75,#REF!,#REF!)</f>
        <v>#REF!</v>
      </c>
    </row>
    <row r="76" spans="1:13" hidden="1" outlineLevel="1">
      <c r="A76" s="36">
        <v>43169</v>
      </c>
      <c r="B76" s="37">
        <f t="shared" si="9"/>
        <v>3</v>
      </c>
      <c r="C76" s="11">
        <v>23742909</v>
      </c>
      <c r="D76" s="12">
        <v>4091.77</v>
      </c>
      <c r="E76" s="29"/>
      <c r="F76" s="11">
        <v>21815221</v>
      </c>
      <c r="G76" s="12">
        <v>3487.5</v>
      </c>
      <c r="H76" s="29"/>
      <c r="I76" s="11">
        <f t="shared" si="18"/>
        <v>1927688</v>
      </c>
      <c r="J76" s="12">
        <f t="shared" si="19"/>
        <v>604.27</v>
      </c>
      <c r="K76" s="29"/>
      <c r="L76" s="137" t="e">
        <f>SUM(#REF!,C76,#REF!,#REF!)</f>
        <v>#REF!</v>
      </c>
      <c r="M76" s="186" t="e">
        <f>SUM(#REF!,D76,#REF!,#REF!)</f>
        <v>#REF!</v>
      </c>
    </row>
    <row r="77" spans="1:13" hidden="1" outlineLevel="1">
      <c r="A77" s="36">
        <v>43170</v>
      </c>
      <c r="B77" s="37">
        <f t="shared" si="9"/>
        <v>3</v>
      </c>
      <c r="C77" s="11">
        <v>17615778</v>
      </c>
      <c r="D77" s="12">
        <v>3669.5</v>
      </c>
      <c r="E77" s="29"/>
      <c r="F77" s="11">
        <v>15875120</v>
      </c>
      <c r="G77" s="12">
        <v>3084.15</v>
      </c>
      <c r="H77" s="29"/>
      <c r="I77" s="11">
        <f t="shared" si="18"/>
        <v>1740658</v>
      </c>
      <c r="J77" s="12">
        <f t="shared" si="19"/>
        <v>585.34999999999991</v>
      </c>
      <c r="K77" s="29"/>
      <c r="L77" s="137" t="e">
        <f>SUM(#REF!,C77,#REF!,#REF!)</f>
        <v>#REF!</v>
      </c>
      <c r="M77" s="186" t="e">
        <f>SUM(#REF!,D77,#REF!,#REF!)</f>
        <v>#REF!</v>
      </c>
    </row>
    <row r="78" spans="1:13" hidden="1" outlineLevel="1">
      <c r="A78" s="36">
        <v>43171</v>
      </c>
      <c r="B78" s="37">
        <f t="shared" si="9"/>
        <v>3</v>
      </c>
      <c r="C78" s="11">
        <v>18054301</v>
      </c>
      <c r="D78" s="12">
        <v>4061.8</v>
      </c>
      <c r="E78" s="29"/>
      <c r="F78" s="11">
        <v>16234498</v>
      </c>
      <c r="G78" s="12">
        <v>3372.53</v>
      </c>
      <c r="H78" s="29"/>
      <c r="I78" s="11">
        <f t="shared" si="18"/>
        <v>1819803</v>
      </c>
      <c r="J78" s="12">
        <f t="shared" si="19"/>
        <v>689.27</v>
      </c>
      <c r="K78" s="29"/>
      <c r="L78" s="137" t="e">
        <f>SUM(#REF!,C78,#REF!,#REF!)</f>
        <v>#REF!</v>
      </c>
      <c r="M78" s="186" t="e">
        <f>SUM(#REF!,D78,#REF!,#REF!)</f>
        <v>#REF!</v>
      </c>
    </row>
    <row r="79" spans="1:13" hidden="1" outlineLevel="1">
      <c r="A79" s="36">
        <v>43172</v>
      </c>
      <c r="B79" s="37">
        <f t="shared" si="9"/>
        <v>3</v>
      </c>
      <c r="C79" s="11">
        <v>17126059</v>
      </c>
      <c r="D79" s="12">
        <v>5311.76</v>
      </c>
      <c r="E79" s="29"/>
      <c r="F79" s="11">
        <v>15445458</v>
      </c>
      <c r="G79" s="12">
        <v>4551.53</v>
      </c>
      <c r="H79" s="29"/>
      <c r="I79" s="11">
        <f t="shared" si="18"/>
        <v>1680601</v>
      </c>
      <c r="J79" s="12">
        <f t="shared" si="19"/>
        <v>760.23000000000047</v>
      </c>
      <c r="K79" s="29"/>
      <c r="L79" s="137" t="e">
        <f>SUM(#REF!,C79,#REF!,#REF!)</f>
        <v>#REF!</v>
      </c>
      <c r="M79" s="186" t="e">
        <f>SUM(#REF!,D79,#REF!,#REF!)</f>
        <v>#REF!</v>
      </c>
    </row>
    <row r="80" spans="1:13" hidden="1" outlineLevel="1">
      <c r="A80" s="36">
        <v>43173</v>
      </c>
      <c r="B80" s="37">
        <f t="shared" si="9"/>
        <v>3</v>
      </c>
      <c r="C80" s="11">
        <v>17623598</v>
      </c>
      <c r="D80" s="12">
        <v>4808.62</v>
      </c>
      <c r="E80" s="29"/>
      <c r="F80" s="11">
        <v>15889725</v>
      </c>
      <c r="G80" s="12">
        <v>3960.21</v>
      </c>
      <c r="H80" s="29"/>
      <c r="I80" s="11">
        <f t="shared" si="18"/>
        <v>1733873</v>
      </c>
      <c r="J80" s="12">
        <f t="shared" si="19"/>
        <v>848.40999999999985</v>
      </c>
      <c r="K80" s="29"/>
      <c r="L80" s="137" t="e">
        <f>SUM(#REF!,C80,#REF!,#REF!)</f>
        <v>#REF!</v>
      </c>
      <c r="M80" s="186" t="e">
        <f>SUM(#REF!,D80,#REF!,#REF!)</f>
        <v>#REF!</v>
      </c>
    </row>
    <row r="81" spans="1:13" hidden="1" outlineLevel="1">
      <c r="A81" s="36">
        <v>43174</v>
      </c>
      <c r="B81" s="37">
        <f t="shared" si="9"/>
        <v>3</v>
      </c>
      <c r="C81" s="11">
        <v>17731984</v>
      </c>
      <c r="D81" s="12">
        <v>5008.8900000000003</v>
      </c>
      <c r="E81" s="29"/>
      <c r="F81" s="11">
        <v>16049432</v>
      </c>
      <c r="G81" s="12">
        <v>4242.3500000000004</v>
      </c>
      <c r="H81" s="29"/>
      <c r="I81" s="11">
        <f t="shared" si="18"/>
        <v>1682552</v>
      </c>
      <c r="J81" s="12">
        <f t="shared" si="19"/>
        <v>766.54</v>
      </c>
      <c r="K81" s="29"/>
      <c r="L81" s="137" t="e">
        <f>SUM(#REF!,C81,#REF!,#REF!)</f>
        <v>#REF!</v>
      </c>
      <c r="M81" s="186" t="e">
        <f>SUM(#REF!,D81,#REF!,#REF!)</f>
        <v>#REF!</v>
      </c>
    </row>
    <row r="82" spans="1:13" hidden="1" outlineLevel="1">
      <c r="A82" s="36">
        <v>43175</v>
      </c>
      <c r="B82" s="37">
        <f t="shared" si="9"/>
        <v>3</v>
      </c>
      <c r="C82" s="11">
        <v>26802929</v>
      </c>
      <c r="D82" s="12">
        <v>5630.85</v>
      </c>
      <c r="E82" s="29"/>
      <c r="F82" s="11">
        <v>20958517</v>
      </c>
      <c r="G82" s="12">
        <v>4883.18</v>
      </c>
      <c r="H82" s="29"/>
      <c r="I82" s="11">
        <f t="shared" si="18"/>
        <v>5844412</v>
      </c>
      <c r="J82" s="12">
        <f t="shared" si="19"/>
        <v>747.67000000000007</v>
      </c>
      <c r="K82" s="29"/>
      <c r="L82" s="137" t="e">
        <f>SUM(#REF!,C82,#REF!,#REF!)</f>
        <v>#REF!</v>
      </c>
      <c r="M82" s="186" t="e">
        <f>SUM(#REF!,D82,#REF!,#REF!)</f>
        <v>#REF!</v>
      </c>
    </row>
    <row r="83" spans="1:13" hidden="1" outlineLevel="1">
      <c r="A83" s="36">
        <v>43176</v>
      </c>
      <c r="B83" s="37">
        <f t="shared" si="9"/>
        <v>3</v>
      </c>
      <c r="C83" s="11">
        <v>27329991</v>
      </c>
      <c r="D83" s="12">
        <v>6493.11</v>
      </c>
      <c r="E83" s="29"/>
      <c r="F83" s="11">
        <v>21977103</v>
      </c>
      <c r="G83" s="12">
        <v>4609.13</v>
      </c>
      <c r="H83" s="29"/>
      <c r="I83" s="11">
        <f t="shared" si="18"/>
        <v>5352888</v>
      </c>
      <c r="J83" s="12">
        <f t="shared" si="19"/>
        <v>1883.9799999999996</v>
      </c>
      <c r="K83" s="29"/>
      <c r="L83" s="137" t="e">
        <f>SUM(#REF!,C83,#REF!,#REF!)</f>
        <v>#REF!</v>
      </c>
      <c r="M83" s="186" t="e">
        <f>SUM(#REF!,D83,#REF!,#REF!)</f>
        <v>#REF!</v>
      </c>
    </row>
    <row r="84" spans="1:13" hidden="1" outlineLevel="1">
      <c r="A84" s="36">
        <v>43177</v>
      </c>
      <c r="B84" s="37">
        <f t="shared" si="9"/>
        <v>3</v>
      </c>
      <c r="C84" s="11">
        <v>21703646</v>
      </c>
      <c r="D84" s="12">
        <v>5384.55</v>
      </c>
      <c r="E84" s="29"/>
      <c r="F84" s="11">
        <v>16786832</v>
      </c>
      <c r="G84" s="12">
        <v>3504.38</v>
      </c>
      <c r="H84" s="29"/>
      <c r="I84" s="11">
        <f t="shared" si="18"/>
        <v>4916814</v>
      </c>
      <c r="J84" s="12">
        <f t="shared" si="19"/>
        <v>1880.17</v>
      </c>
      <c r="K84" s="29"/>
      <c r="L84" s="137" t="e">
        <f>SUM(#REF!,C84,#REF!,#REF!)</f>
        <v>#REF!</v>
      </c>
      <c r="M84" s="186" t="e">
        <f>SUM(#REF!,D84,#REF!,#REF!)</f>
        <v>#REF!</v>
      </c>
    </row>
    <row r="85" spans="1:13" hidden="1" outlineLevel="1">
      <c r="A85" s="36">
        <v>43178</v>
      </c>
      <c r="B85" s="37">
        <f t="shared" si="9"/>
        <v>3</v>
      </c>
      <c r="C85" s="11">
        <v>20012845</v>
      </c>
      <c r="D85" s="12">
        <v>5781.78</v>
      </c>
      <c r="E85" s="29"/>
      <c r="F85" s="11">
        <v>15456900</v>
      </c>
      <c r="G85" s="12">
        <v>3871.31</v>
      </c>
      <c r="H85" s="29"/>
      <c r="I85" s="11">
        <f t="shared" si="18"/>
        <v>4555945</v>
      </c>
      <c r="J85" s="12">
        <f t="shared" si="19"/>
        <v>1910.4699999999998</v>
      </c>
      <c r="K85" s="29"/>
      <c r="L85" s="137" t="e">
        <f>SUM(#REF!,C85,#REF!,#REF!)</f>
        <v>#REF!</v>
      </c>
      <c r="M85" s="186" t="e">
        <f>SUM(#REF!,D85,#REF!,#REF!)</f>
        <v>#REF!</v>
      </c>
    </row>
    <row r="86" spans="1:13" hidden="1" outlineLevel="1">
      <c r="A86" s="36">
        <v>43179</v>
      </c>
      <c r="B86" s="37">
        <f t="shared" si="9"/>
        <v>3</v>
      </c>
      <c r="C86" s="11">
        <v>19485233</v>
      </c>
      <c r="D86" s="12">
        <v>6216.58</v>
      </c>
      <c r="E86" s="29"/>
      <c r="F86" s="11">
        <v>15181176</v>
      </c>
      <c r="G86" s="12">
        <v>4390.72</v>
      </c>
      <c r="H86" s="29"/>
      <c r="I86" s="11">
        <f t="shared" si="18"/>
        <v>4304057</v>
      </c>
      <c r="J86" s="12">
        <f t="shared" si="19"/>
        <v>1825.8599999999997</v>
      </c>
      <c r="K86" s="29"/>
      <c r="L86" s="137" t="e">
        <f>SUM(#REF!,C86,#REF!,#REF!)</f>
        <v>#REF!</v>
      </c>
      <c r="M86" s="186" t="e">
        <f>SUM(#REF!,D86,#REF!,#REF!)</f>
        <v>#REF!</v>
      </c>
    </row>
    <row r="87" spans="1:13" hidden="1" outlineLevel="1">
      <c r="A87" s="36">
        <v>43180</v>
      </c>
      <c r="B87" s="37">
        <f t="shared" si="9"/>
        <v>3</v>
      </c>
      <c r="C87" s="11">
        <v>19823714</v>
      </c>
      <c r="D87" s="12">
        <v>6280.3</v>
      </c>
      <c r="E87" s="29"/>
      <c r="F87" s="11">
        <v>15399874</v>
      </c>
      <c r="G87" s="12">
        <v>4390.34</v>
      </c>
      <c r="H87" s="29"/>
      <c r="I87" s="11">
        <f t="shared" si="18"/>
        <v>4423840</v>
      </c>
      <c r="J87" s="12">
        <f t="shared" si="19"/>
        <v>1889.96</v>
      </c>
      <c r="K87" s="29"/>
      <c r="L87" s="137" t="e">
        <f>SUM(#REF!,C87,#REF!,#REF!)</f>
        <v>#REF!</v>
      </c>
      <c r="M87" s="186" t="e">
        <f>SUM(#REF!,D87,#REF!,#REF!)</f>
        <v>#REF!</v>
      </c>
    </row>
    <row r="88" spans="1:13" hidden="1" outlineLevel="1">
      <c r="A88" s="36">
        <v>43181</v>
      </c>
      <c r="B88" s="37">
        <f t="shared" si="9"/>
        <v>3</v>
      </c>
      <c r="C88" s="11">
        <v>20412306</v>
      </c>
      <c r="D88" s="12">
        <v>6486.62</v>
      </c>
      <c r="E88" s="29"/>
      <c r="F88" s="11">
        <v>15846364</v>
      </c>
      <c r="G88" s="12">
        <v>4591.8500000000004</v>
      </c>
      <c r="H88" s="29"/>
      <c r="I88" s="11">
        <f t="shared" si="18"/>
        <v>4565942</v>
      </c>
      <c r="J88" s="12">
        <f t="shared" si="19"/>
        <v>1894.7699999999995</v>
      </c>
      <c r="K88" s="29"/>
      <c r="L88" s="137" t="e">
        <f>SUM(#REF!,C88,#REF!,#REF!)</f>
        <v>#REF!</v>
      </c>
      <c r="M88" s="186" t="e">
        <f>SUM(#REF!,D88,#REF!,#REF!)</f>
        <v>#REF!</v>
      </c>
    </row>
    <row r="89" spans="1:13" hidden="1" outlineLevel="1">
      <c r="A89" s="36">
        <v>43182</v>
      </c>
      <c r="B89" s="37">
        <f t="shared" si="9"/>
        <v>3</v>
      </c>
      <c r="C89" s="11">
        <v>24677662</v>
      </c>
      <c r="D89" s="12">
        <v>7972.49</v>
      </c>
      <c r="E89" s="29"/>
      <c r="F89" s="11">
        <v>20088395</v>
      </c>
      <c r="G89" s="12">
        <v>6052.04</v>
      </c>
      <c r="H89" s="29"/>
      <c r="I89" s="11">
        <f t="shared" si="18"/>
        <v>4589267</v>
      </c>
      <c r="J89" s="12">
        <f t="shared" si="19"/>
        <v>1920.4499999999998</v>
      </c>
      <c r="K89" s="29"/>
      <c r="L89" s="137" t="e">
        <f>SUM(#REF!,C89,#REF!,#REF!)</f>
        <v>#REF!</v>
      </c>
      <c r="M89" s="186" t="e">
        <f>SUM(#REF!,D89,#REF!,#REF!)</f>
        <v>#REF!</v>
      </c>
    </row>
    <row r="90" spans="1:13" hidden="1" outlineLevel="1">
      <c r="A90" s="36">
        <v>43183</v>
      </c>
      <c r="B90" s="37">
        <f t="shared" si="9"/>
        <v>3</v>
      </c>
      <c r="C90" s="11">
        <v>26707887</v>
      </c>
      <c r="D90" s="12">
        <v>7570.49</v>
      </c>
      <c r="E90" s="29"/>
      <c r="F90" s="11">
        <v>21661008</v>
      </c>
      <c r="G90" s="12">
        <v>5653.03</v>
      </c>
      <c r="H90" s="29"/>
      <c r="I90" s="11">
        <f t="shared" si="18"/>
        <v>5046879</v>
      </c>
      <c r="J90" s="12">
        <f t="shared" si="19"/>
        <v>1917.46</v>
      </c>
      <c r="K90" s="29"/>
      <c r="L90" s="137" t="e">
        <f>SUM(#REF!,C90,#REF!,#REF!)</f>
        <v>#REF!</v>
      </c>
      <c r="M90" s="186" t="e">
        <f>SUM(#REF!,D90,#REF!,#REF!)</f>
        <v>#REF!</v>
      </c>
    </row>
    <row r="91" spans="1:13" hidden="1" outlineLevel="1">
      <c r="A91" s="36">
        <v>43184</v>
      </c>
      <c r="B91" s="37">
        <f t="shared" si="9"/>
        <v>3</v>
      </c>
      <c r="C91" s="11">
        <v>21754894</v>
      </c>
      <c r="D91" s="12">
        <v>6450.26</v>
      </c>
      <c r="E91" s="29"/>
      <c r="F91" s="11">
        <v>16936213</v>
      </c>
      <c r="G91" s="12">
        <v>4584.13</v>
      </c>
      <c r="H91" s="29"/>
      <c r="I91" s="11">
        <f t="shared" si="18"/>
        <v>4818681</v>
      </c>
      <c r="J91" s="12">
        <f t="shared" si="19"/>
        <v>1866.13</v>
      </c>
      <c r="K91" s="29"/>
      <c r="L91" s="137" t="e">
        <f>SUM(#REF!,C91,#REF!,#REF!)</f>
        <v>#REF!</v>
      </c>
      <c r="M91" s="186" t="e">
        <f>SUM(#REF!,D91,#REF!,#REF!)</f>
        <v>#REF!</v>
      </c>
    </row>
    <row r="92" spans="1:13" hidden="1" outlineLevel="1">
      <c r="A92" s="36">
        <v>43185</v>
      </c>
      <c r="B92" s="37">
        <f t="shared" si="9"/>
        <v>3</v>
      </c>
      <c r="C92" s="11">
        <v>22885074</v>
      </c>
      <c r="D92" s="12">
        <v>6426.9</v>
      </c>
      <c r="E92" s="29"/>
      <c r="F92" s="11">
        <v>18126454</v>
      </c>
      <c r="G92" s="12">
        <v>4289.04</v>
      </c>
      <c r="H92" s="29"/>
      <c r="I92" s="11">
        <f t="shared" si="18"/>
        <v>4758620</v>
      </c>
      <c r="J92" s="12">
        <f t="shared" si="19"/>
        <v>2137.8599999999997</v>
      </c>
      <c r="K92" s="29"/>
      <c r="L92" s="137" t="e">
        <f>SUM(#REF!,C92,#REF!,#REF!)</f>
        <v>#REF!</v>
      </c>
      <c r="M92" s="186" t="e">
        <f>SUM(#REF!,D92,#REF!,#REF!)</f>
        <v>#REF!</v>
      </c>
    </row>
    <row r="93" spans="1:13" hidden="1" outlineLevel="1">
      <c r="A93" s="36">
        <v>43186</v>
      </c>
      <c r="B93" s="37">
        <f t="shared" ref="B93:B158" si="20">MONTH(A93)</f>
        <v>3</v>
      </c>
      <c r="C93" s="11">
        <v>21138103</v>
      </c>
      <c r="D93" s="12">
        <v>6618.54</v>
      </c>
      <c r="E93" s="29"/>
      <c r="F93" s="11">
        <v>15850338</v>
      </c>
      <c r="G93" s="12">
        <v>4125.8</v>
      </c>
      <c r="H93" s="29"/>
      <c r="I93" s="11">
        <f t="shared" si="18"/>
        <v>5287765</v>
      </c>
      <c r="J93" s="12">
        <f t="shared" si="19"/>
        <v>2492.7399999999998</v>
      </c>
      <c r="K93" s="29"/>
      <c r="L93" s="137" t="e">
        <f>SUM(#REF!,C93,#REF!,#REF!)</f>
        <v>#REF!</v>
      </c>
      <c r="M93" s="186" t="e">
        <f>SUM(#REF!,D93,#REF!,#REF!)</f>
        <v>#REF!</v>
      </c>
    </row>
    <row r="94" spans="1:13" hidden="1" outlineLevel="1">
      <c r="A94" s="36">
        <v>43187</v>
      </c>
      <c r="B94" s="37">
        <f t="shared" si="20"/>
        <v>3</v>
      </c>
      <c r="C94" s="11">
        <v>23132300</v>
      </c>
      <c r="D94" s="12">
        <v>6650.17</v>
      </c>
      <c r="E94" s="29"/>
      <c r="F94" s="11">
        <v>17043757</v>
      </c>
      <c r="G94" s="12">
        <v>4084.23</v>
      </c>
      <c r="H94" s="29"/>
      <c r="I94" s="11">
        <f t="shared" si="18"/>
        <v>6088543</v>
      </c>
      <c r="J94" s="12">
        <f t="shared" si="19"/>
        <v>2565.94</v>
      </c>
      <c r="K94" s="29"/>
      <c r="L94" s="137" t="e">
        <f>SUM(#REF!,C94,#REF!,#REF!)</f>
        <v>#REF!</v>
      </c>
      <c r="M94" s="186" t="e">
        <f>SUM(#REF!,D94,#REF!,#REF!)</f>
        <v>#REF!</v>
      </c>
    </row>
    <row r="95" spans="1:13" hidden="1" outlineLevel="1">
      <c r="A95" s="36">
        <v>43188</v>
      </c>
      <c r="B95" s="37">
        <f t="shared" si="20"/>
        <v>3</v>
      </c>
      <c r="C95" s="11">
        <v>21524317</v>
      </c>
      <c r="D95" s="12">
        <v>6970.24</v>
      </c>
      <c r="E95" s="29"/>
      <c r="F95" s="11">
        <v>16282260</v>
      </c>
      <c r="G95" s="12">
        <v>4476.0200000000004</v>
      </c>
      <c r="H95" s="29"/>
      <c r="I95" s="11">
        <f t="shared" si="18"/>
        <v>5242057</v>
      </c>
      <c r="J95" s="12">
        <f t="shared" si="19"/>
        <v>2494.2199999999993</v>
      </c>
      <c r="K95" s="29"/>
      <c r="L95" s="137" t="e">
        <f>SUM(#REF!,C95,#REF!,#REF!)</f>
        <v>#REF!</v>
      </c>
      <c r="M95" s="186" t="e">
        <f>SUM(#REF!,D95,#REF!,#REF!)</f>
        <v>#REF!</v>
      </c>
    </row>
    <row r="96" spans="1:13" hidden="1" outlineLevel="1">
      <c r="A96" s="36">
        <v>43189</v>
      </c>
      <c r="B96" s="37">
        <f t="shared" si="20"/>
        <v>3</v>
      </c>
      <c r="C96" s="11">
        <v>26001782</v>
      </c>
      <c r="D96" s="12">
        <v>7852.49</v>
      </c>
      <c r="E96" s="29"/>
      <c r="F96" s="11">
        <v>20643864</v>
      </c>
      <c r="G96" s="12">
        <v>5574.86</v>
      </c>
      <c r="H96" s="29"/>
      <c r="I96" s="11">
        <f t="shared" si="18"/>
        <v>5357918</v>
      </c>
      <c r="J96" s="12">
        <f t="shared" si="19"/>
        <v>2277.63</v>
      </c>
      <c r="K96" s="29"/>
      <c r="L96" s="137" t="e">
        <f>SUM(#REF!,C96,#REF!,#REF!)</f>
        <v>#REF!</v>
      </c>
      <c r="M96" s="186" t="e">
        <f>SUM(#REF!,D96,#REF!,#REF!)</f>
        <v>#REF!</v>
      </c>
    </row>
    <row r="97" spans="1:13" hidden="1" outlineLevel="1">
      <c r="A97" s="36">
        <v>43190</v>
      </c>
      <c r="B97" s="37">
        <f t="shared" si="20"/>
        <v>3</v>
      </c>
      <c r="C97" s="11">
        <v>25951143</v>
      </c>
      <c r="D97" s="12">
        <v>7383.86</v>
      </c>
      <c r="E97" s="29"/>
      <c r="F97" s="11">
        <v>20163790</v>
      </c>
      <c r="G97" s="12">
        <v>5050.92</v>
      </c>
      <c r="H97" s="29"/>
      <c r="I97" s="11">
        <f t="shared" si="18"/>
        <v>5787353</v>
      </c>
      <c r="J97" s="12">
        <f t="shared" si="19"/>
        <v>2332.9399999999996</v>
      </c>
      <c r="K97" s="29"/>
      <c r="L97" s="137" t="e">
        <f>SUM(#REF!,C97,#REF!,#REF!)</f>
        <v>#REF!</v>
      </c>
      <c r="M97" s="186" t="e">
        <f>SUM(#REF!,D97,#REF!,#REF!)</f>
        <v>#REF!</v>
      </c>
    </row>
    <row r="98" spans="1:13" collapsed="1">
      <c r="A98" s="32"/>
      <c r="B98" s="32" t="s">
        <v>15</v>
      </c>
      <c r="C98" s="33">
        <f t="shared" ref="C98:J98" si="21">SUBTOTAL(9,C99:C128)</f>
        <v>22073667</v>
      </c>
      <c r="D98" s="34">
        <f t="shared" si="21"/>
        <v>5723.21</v>
      </c>
      <c r="E98" s="31"/>
      <c r="F98" s="33">
        <f t="shared" si="21"/>
        <v>15676335</v>
      </c>
      <c r="G98" s="34">
        <f t="shared" si="21"/>
        <v>3616.52</v>
      </c>
      <c r="H98" s="31"/>
      <c r="I98" s="33">
        <f t="shared" si="21"/>
        <v>6397332</v>
      </c>
      <c r="J98" s="34">
        <f t="shared" si="21"/>
        <v>2106.69</v>
      </c>
      <c r="K98" s="31"/>
      <c r="L98" s="137"/>
      <c r="M98" s="186"/>
    </row>
    <row r="99" spans="1:13" outlineLevel="1">
      <c r="A99" s="25">
        <v>43191</v>
      </c>
      <c r="B99" s="26">
        <f t="shared" si="20"/>
        <v>4</v>
      </c>
      <c r="C99" s="11">
        <v>22073667</v>
      </c>
      <c r="D99" s="12">
        <v>5723.21</v>
      </c>
      <c r="E99" s="29"/>
      <c r="F99" s="11">
        <v>15676335</v>
      </c>
      <c r="G99" s="12">
        <v>3616.52</v>
      </c>
      <c r="H99" s="29"/>
      <c r="I99" s="11">
        <f t="shared" ref="I99:I128" si="22">C99-F99</f>
        <v>6397332</v>
      </c>
      <c r="J99" s="12">
        <f t="shared" ref="J99:J128" si="23">D99-G99</f>
        <v>2106.69</v>
      </c>
      <c r="K99" s="29"/>
      <c r="L99" s="137">
        <f>SUM(C99)</f>
        <v>22073667</v>
      </c>
      <c r="M99" s="186">
        <f>SUM(D99)</f>
        <v>5723.21</v>
      </c>
    </row>
    <row r="100" spans="1:13" outlineLevel="1">
      <c r="A100" s="25">
        <v>43192</v>
      </c>
      <c r="B100" s="26">
        <f t="shared" si="20"/>
        <v>4</v>
      </c>
      <c r="C100" s="11"/>
      <c r="D100" s="12"/>
      <c r="E100" s="29"/>
      <c r="F100" s="11"/>
      <c r="G100" s="12"/>
      <c r="H100" s="29"/>
      <c r="I100" s="11">
        <f t="shared" si="22"/>
        <v>0</v>
      </c>
      <c r="J100" s="12">
        <f t="shared" si="23"/>
        <v>0</v>
      </c>
      <c r="K100" s="29"/>
      <c r="L100" s="137">
        <f t="shared" ref="L100:L163" si="24">SUM(C100)</f>
        <v>0</v>
      </c>
      <c r="M100" s="186">
        <f t="shared" ref="M100:M163" si="25">SUM(D100)</f>
        <v>0</v>
      </c>
    </row>
    <row r="101" spans="1:13" outlineLevel="1">
      <c r="A101" s="25">
        <v>43193</v>
      </c>
      <c r="B101" s="26">
        <f t="shared" si="20"/>
        <v>4</v>
      </c>
      <c r="C101" s="11"/>
      <c r="D101" s="12"/>
      <c r="E101" s="29"/>
      <c r="F101" s="11"/>
      <c r="G101" s="12"/>
      <c r="H101" s="29"/>
      <c r="I101" s="11">
        <f t="shared" si="22"/>
        <v>0</v>
      </c>
      <c r="J101" s="12">
        <f t="shared" si="23"/>
        <v>0</v>
      </c>
      <c r="K101" s="29"/>
      <c r="L101" s="137">
        <f t="shared" si="24"/>
        <v>0</v>
      </c>
      <c r="M101" s="186">
        <f t="shared" si="25"/>
        <v>0</v>
      </c>
    </row>
    <row r="102" spans="1:13" outlineLevel="1">
      <c r="A102" s="25">
        <v>43194</v>
      </c>
      <c r="B102" s="26">
        <f t="shared" si="20"/>
        <v>4</v>
      </c>
      <c r="C102" s="11"/>
      <c r="D102" s="12"/>
      <c r="E102" s="29"/>
      <c r="F102" s="11"/>
      <c r="G102" s="12"/>
      <c r="H102" s="29"/>
      <c r="I102" s="11">
        <f t="shared" si="22"/>
        <v>0</v>
      </c>
      <c r="J102" s="12">
        <f t="shared" si="23"/>
        <v>0</v>
      </c>
      <c r="K102" s="29"/>
      <c r="L102" s="137">
        <f t="shared" si="24"/>
        <v>0</v>
      </c>
      <c r="M102" s="186">
        <f t="shared" si="25"/>
        <v>0</v>
      </c>
    </row>
    <row r="103" spans="1:13" outlineLevel="1">
      <c r="A103" s="25">
        <v>43195</v>
      </c>
      <c r="B103" s="26">
        <f t="shared" si="20"/>
        <v>4</v>
      </c>
      <c r="C103" s="11"/>
      <c r="D103" s="12"/>
      <c r="E103" s="29"/>
      <c r="F103" s="11"/>
      <c r="G103" s="12"/>
      <c r="H103" s="29"/>
      <c r="I103" s="11">
        <f t="shared" si="22"/>
        <v>0</v>
      </c>
      <c r="J103" s="12">
        <f t="shared" si="23"/>
        <v>0</v>
      </c>
      <c r="K103" s="29"/>
      <c r="L103" s="137">
        <f t="shared" si="24"/>
        <v>0</v>
      </c>
      <c r="M103" s="186">
        <f t="shared" si="25"/>
        <v>0</v>
      </c>
    </row>
    <row r="104" spans="1:13" outlineLevel="1">
      <c r="A104" s="25">
        <v>43196</v>
      </c>
      <c r="B104" s="26">
        <f t="shared" si="20"/>
        <v>4</v>
      </c>
      <c r="C104" s="11"/>
      <c r="D104" s="12"/>
      <c r="E104" s="29"/>
      <c r="F104" s="11"/>
      <c r="G104" s="12"/>
      <c r="H104" s="29"/>
      <c r="I104" s="11">
        <f t="shared" si="22"/>
        <v>0</v>
      </c>
      <c r="J104" s="12">
        <f t="shared" si="23"/>
        <v>0</v>
      </c>
      <c r="K104" s="29"/>
      <c r="L104" s="137">
        <f t="shared" si="24"/>
        <v>0</v>
      </c>
      <c r="M104" s="186">
        <f t="shared" si="25"/>
        <v>0</v>
      </c>
    </row>
    <row r="105" spans="1:13" outlineLevel="1">
      <c r="A105" s="25">
        <v>43197</v>
      </c>
      <c r="B105" s="26">
        <f t="shared" si="20"/>
        <v>4</v>
      </c>
      <c r="C105" s="11"/>
      <c r="D105" s="12"/>
      <c r="E105" s="29"/>
      <c r="F105" s="11"/>
      <c r="G105" s="12"/>
      <c r="H105" s="29"/>
      <c r="I105" s="11">
        <f t="shared" si="22"/>
        <v>0</v>
      </c>
      <c r="J105" s="12">
        <f t="shared" si="23"/>
        <v>0</v>
      </c>
      <c r="K105" s="29"/>
      <c r="L105" s="137">
        <f t="shared" si="24"/>
        <v>0</v>
      </c>
      <c r="M105" s="186">
        <f t="shared" si="25"/>
        <v>0</v>
      </c>
    </row>
    <row r="106" spans="1:13" outlineLevel="1">
      <c r="A106" s="25">
        <v>43198</v>
      </c>
      <c r="B106" s="26">
        <f t="shared" si="20"/>
        <v>4</v>
      </c>
      <c r="C106" s="11"/>
      <c r="D106" s="12"/>
      <c r="E106" s="29"/>
      <c r="F106" s="11"/>
      <c r="G106" s="12"/>
      <c r="H106" s="29"/>
      <c r="I106" s="11">
        <f t="shared" si="22"/>
        <v>0</v>
      </c>
      <c r="J106" s="12">
        <f t="shared" si="23"/>
        <v>0</v>
      </c>
      <c r="K106" s="29"/>
      <c r="L106" s="137">
        <f t="shared" si="24"/>
        <v>0</v>
      </c>
      <c r="M106" s="186">
        <f t="shared" si="25"/>
        <v>0</v>
      </c>
    </row>
    <row r="107" spans="1:13" outlineLevel="1">
      <c r="A107" s="25">
        <v>43199</v>
      </c>
      <c r="B107" s="26">
        <f t="shared" si="20"/>
        <v>4</v>
      </c>
      <c r="C107" s="11"/>
      <c r="D107" s="12"/>
      <c r="E107" s="29"/>
      <c r="F107" s="11"/>
      <c r="G107" s="12"/>
      <c r="H107" s="29"/>
      <c r="I107" s="11">
        <f t="shared" si="22"/>
        <v>0</v>
      </c>
      <c r="J107" s="12">
        <f t="shared" si="23"/>
        <v>0</v>
      </c>
      <c r="K107" s="29"/>
      <c r="L107" s="137">
        <f t="shared" si="24"/>
        <v>0</v>
      </c>
      <c r="M107" s="186">
        <f t="shared" si="25"/>
        <v>0</v>
      </c>
    </row>
    <row r="108" spans="1:13" outlineLevel="1">
      <c r="A108" s="25">
        <v>43200</v>
      </c>
      <c r="B108" s="26">
        <f t="shared" si="20"/>
        <v>4</v>
      </c>
      <c r="C108" s="11"/>
      <c r="D108" s="12"/>
      <c r="E108" s="29"/>
      <c r="F108" s="11"/>
      <c r="G108" s="12"/>
      <c r="H108" s="29"/>
      <c r="I108" s="11">
        <f t="shared" si="22"/>
        <v>0</v>
      </c>
      <c r="J108" s="12">
        <f t="shared" si="23"/>
        <v>0</v>
      </c>
      <c r="K108" s="29"/>
      <c r="L108" s="137">
        <f t="shared" si="24"/>
        <v>0</v>
      </c>
      <c r="M108" s="186">
        <f t="shared" si="25"/>
        <v>0</v>
      </c>
    </row>
    <row r="109" spans="1:13" outlineLevel="1">
      <c r="A109" s="25">
        <v>43201</v>
      </c>
      <c r="B109" s="26">
        <f t="shared" si="20"/>
        <v>4</v>
      </c>
      <c r="C109" s="11"/>
      <c r="D109" s="12"/>
      <c r="E109" s="29"/>
      <c r="F109" s="11"/>
      <c r="G109" s="12"/>
      <c r="H109" s="29"/>
      <c r="I109" s="11">
        <f t="shared" si="22"/>
        <v>0</v>
      </c>
      <c r="J109" s="12">
        <f t="shared" si="23"/>
        <v>0</v>
      </c>
      <c r="K109" s="29"/>
      <c r="L109" s="137">
        <f t="shared" si="24"/>
        <v>0</v>
      </c>
      <c r="M109" s="186">
        <f t="shared" si="25"/>
        <v>0</v>
      </c>
    </row>
    <row r="110" spans="1:13" outlineLevel="1">
      <c r="A110" s="25">
        <v>43202</v>
      </c>
      <c r="B110" s="26">
        <f t="shared" si="20"/>
        <v>4</v>
      </c>
      <c r="C110" s="11"/>
      <c r="D110" s="12"/>
      <c r="E110" s="29"/>
      <c r="F110" s="11"/>
      <c r="G110" s="12"/>
      <c r="H110" s="29"/>
      <c r="I110" s="11">
        <f t="shared" si="22"/>
        <v>0</v>
      </c>
      <c r="J110" s="12">
        <f t="shared" si="23"/>
        <v>0</v>
      </c>
      <c r="K110" s="29"/>
      <c r="L110" s="137">
        <f t="shared" si="24"/>
        <v>0</v>
      </c>
      <c r="M110" s="186">
        <f t="shared" si="25"/>
        <v>0</v>
      </c>
    </row>
    <row r="111" spans="1:13" outlineLevel="1">
      <c r="A111" s="25">
        <v>43203</v>
      </c>
      <c r="B111" s="26">
        <f t="shared" si="20"/>
        <v>4</v>
      </c>
      <c r="C111" s="11"/>
      <c r="D111" s="12"/>
      <c r="E111" s="29"/>
      <c r="F111" s="11"/>
      <c r="G111" s="12"/>
      <c r="H111" s="29"/>
      <c r="I111" s="11">
        <f t="shared" si="22"/>
        <v>0</v>
      </c>
      <c r="J111" s="12">
        <f t="shared" si="23"/>
        <v>0</v>
      </c>
      <c r="K111" s="29"/>
      <c r="L111" s="137">
        <f t="shared" si="24"/>
        <v>0</v>
      </c>
      <c r="M111" s="186">
        <f t="shared" si="25"/>
        <v>0</v>
      </c>
    </row>
    <row r="112" spans="1:13" outlineLevel="1">
      <c r="A112" s="25">
        <v>43204</v>
      </c>
      <c r="B112" s="26">
        <f t="shared" si="20"/>
        <v>4</v>
      </c>
      <c r="C112" s="11"/>
      <c r="D112" s="12"/>
      <c r="E112" s="29"/>
      <c r="F112" s="11"/>
      <c r="G112" s="12"/>
      <c r="H112" s="29"/>
      <c r="I112" s="11">
        <f t="shared" si="22"/>
        <v>0</v>
      </c>
      <c r="J112" s="12">
        <f t="shared" si="23"/>
        <v>0</v>
      </c>
      <c r="K112" s="29"/>
      <c r="L112" s="137">
        <f t="shared" si="24"/>
        <v>0</v>
      </c>
      <c r="M112" s="186">
        <f t="shared" si="25"/>
        <v>0</v>
      </c>
    </row>
    <row r="113" spans="1:13" outlineLevel="1">
      <c r="A113" s="25">
        <v>43205</v>
      </c>
      <c r="B113" s="26">
        <f t="shared" si="20"/>
        <v>4</v>
      </c>
      <c r="C113" s="11"/>
      <c r="D113" s="12"/>
      <c r="E113" s="29"/>
      <c r="F113" s="11"/>
      <c r="G113" s="12"/>
      <c r="H113" s="29"/>
      <c r="I113" s="11">
        <f t="shared" si="22"/>
        <v>0</v>
      </c>
      <c r="J113" s="12">
        <f t="shared" si="23"/>
        <v>0</v>
      </c>
      <c r="K113" s="29"/>
      <c r="L113" s="137">
        <f t="shared" si="24"/>
        <v>0</v>
      </c>
      <c r="M113" s="186">
        <f t="shared" si="25"/>
        <v>0</v>
      </c>
    </row>
    <row r="114" spans="1:13" outlineLevel="1">
      <c r="A114" s="25">
        <v>43206</v>
      </c>
      <c r="B114" s="26">
        <f t="shared" si="20"/>
        <v>4</v>
      </c>
      <c r="C114" s="11"/>
      <c r="D114" s="12"/>
      <c r="E114" s="29"/>
      <c r="F114" s="11"/>
      <c r="G114" s="12"/>
      <c r="H114" s="29"/>
      <c r="I114" s="11">
        <f t="shared" si="22"/>
        <v>0</v>
      </c>
      <c r="J114" s="12">
        <f t="shared" si="23"/>
        <v>0</v>
      </c>
      <c r="K114" s="29"/>
      <c r="L114" s="137">
        <f t="shared" si="24"/>
        <v>0</v>
      </c>
      <c r="M114" s="186">
        <f t="shared" si="25"/>
        <v>0</v>
      </c>
    </row>
    <row r="115" spans="1:13" outlineLevel="1">
      <c r="A115" s="25">
        <v>43207</v>
      </c>
      <c r="B115" s="26">
        <f t="shared" si="20"/>
        <v>4</v>
      </c>
      <c r="C115" s="11"/>
      <c r="D115" s="12"/>
      <c r="E115" s="29"/>
      <c r="F115" s="11"/>
      <c r="G115" s="12"/>
      <c r="H115" s="29"/>
      <c r="I115" s="11">
        <f t="shared" si="22"/>
        <v>0</v>
      </c>
      <c r="J115" s="12">
        <f t="shared" si="23"/>
        <v>0</v>
      </c>
      <c r="K115" s="29"/>
      <c r="L115" s="137">
        <f t="shared" si="24"/>
        <v>0</v>
      </c>
      <c r="M115" s="186">
        <f t="shared" si="25"/>
        <v>0</v>
      </c>
    </row>
    <row r="116" spans="1:13" outlineLevel="1">
      <c r="A116" s="25">
        <v>43208</v>
      </c>
      <c r="B116" s="26">
        <f t="shared" si="20"/>
        <v>4</v>
      </c>
      <c r="C116" s="11"/>
      <c r="D116" s="12"/>
      <c r="E116" s="29"/>
      <c r="F116" s="11"/>
      <c r="G116" s="12"/>
      <c r="H116" s="29"/>
      <c r="I116" s="11">
        <f t="shared" si="22"/>
        <v>0</v>
      </c>
      <c r="J116" s="12">
        <f t="shared" si="23"/>
        <v>0</v>
      </c>
      <c r="K116" s="29"/>
      <c r="L116" s="137">
        <f t="shared" si="24"/>
        <v>0</v>
      </c>
      <c r="M116" s="186">
        <f t="shared" si="25"/>
        <v>0</v>
      </c>
    </row>
    <row r="117" spans="1:13" outlineLevel="1">
      <c r="A117" s="25">
        <v>43209</v>
      </c>
      <c r="B117" s="26">
        <f t="shared" si="20"/>
        <v>4</v>
      </c>
      <c r="C117" s="11"/>
      <c r="D117" s="12"/>
      <c r="E117" s="29"/>
      <c r="F117" s="11"/>
      <c r="G117" s="12"/>
      <c r="H117" s="29"/>
      <c r="I117" s="11">
        <f t="shared" si="22"/>
        <v>0</v>
      </c>
      <c r="J117" s="12">
        <f t="shared" si="23"/>
        <v>0</v>
      </c>
      <c r="K117" s="29"/>
      <c r="L117" s="137">
        <f t="shared" si="24"/>
        <v>0</v>
      </c>
      <c r="M117" s="186">
        <f t="shared" si="25"/>
        <v>0</v>
      </c>
    </row>
    <row r="118" spans="1:13" outlineLevel="1">
      <c r="A118" s="25">
        <v>43210</v>
      </c>
      <c r="B118" s="26">
        <f t="shared" si="20"/>
        <v>4</v>
      </c>
      <c r="C118" s="11"/>
      <c r="D118" s="12"/>
      <c r="E118" s="29"/>
      <c r="F118" s="11"/>
      <c r="G118" s="12"/>
      <c r="H118" s="29"/>
      <c r="I118" s="11">
        <f t="shared" si="22"/>
        <v>0</v>
      </c>
      <c r="J118" s="12">
        <f t="shared" si="23"/>
        <v>0</v>
      </c>
      <c r="K118" s="29"/>
      <c r="L118" s="137">
        <f t="shared" si="24"/>
        <v>0</v>
      </c>
      <c r="M118" s="186">
        <f t="shared" si="25"/>
        <v>0</v>
      </c>
    </row>
    <row r="119" spans="1:13" outlineLevel="1">
      <c r="A119" s="25">
        <v>43211</v>
      </c>
      <c r="B119" s="26">
        <f t="shared" si="20"/>
        <v>4</v>
      </c>
      <c r="C119" s="11"/>
      <c r="D119" s="12"/>
      <c r="E119" s="29"/>
      <c r="F119" s="11"/>
      <c r="G119" s="12"/>
      <c r="H119" s="29"/>
      <c r="I119" s="11">
        <f t="shared" si="22"/>
        <v>0</v>
      </c>
      <c r="J119" s="12">
        <f t="shared" si="23"/>
        <v>0</v>
      </c>
      <c r="K119" s="29"/>
      <c r="L119" s="137">
        <f t="shared" si="24"/>
        <v>0</v>
      </c>
      <c r="M119" s="186">
        <f t="shared" si="25"/>
        <v>0</v>
      </c>
    </row>
    <row r="120" spans="1:13" outlineLevel="1">
      <c r="A120" s="25">
        <v>43212</v>
      </c>
      <c r="B120" s="26">
        <f t="shared" si="20"/>
        <v>4</v>
      </c>
      <c r="C120" s="11"/>
      <c r="D120" s="12"/>
      <c r="E120" s="29"/>
      <c r="F120" s="11"/>
      <c r="G120" s="12"/>
      <c r="H120" s="29"/>
      <c r="I120" s="11">
        <f t="shared" si="22"/>
        <v>0</v>
      </c>
      <c r="J120" s="12">
        <f t="shared" si="23"/>
        <v>0</v>
      </c>
      <c r="K120" s="29"/>
      <c r="L120" s="137">
        <f t="shared" si="24"/>
        <v>0</v>
      </c>
      <c r="M120" s="186">
        <f t="shared" si="25"/>
        <v>0</v>
      </c>
    </row>
    <row r="121" spans="1:13" outlineLevel="1">
      <c r="A121" s="25">
        <v>43213</v>
      </c>
      <c r="B121" s="26">
        <f t="shared" si="20"/>
        <v>4</v>
      </c>
      <c r="C121" s="11"/>
      <c r="D121" s="12"/>
      <c r="E121" s="29"/>
      <c r="F121" s="11"/>
      <c r="G121" s="12"/>
      <c r="H121" s="29"/>
      <c r="I121" s="11">
        <f t="shared" si="22"/>
        <v>0</v>
      </c>
      <c r="J121" s="12">
        <f t="shared" si="23"/>
        <v>0</v>
      </c>
      <c r="K121" s="29"/>
      <c r="L121" s="137">
        <f t="shared" si="24"/>
        <v>0</v>
      </c>
      <c r="M121" s="186">
        <f t="shared" si="25"/>
        <v>0</v>
      </c>
    </row>
    <row r="122" spans="1:13" outlineLevel="1">
      <c r="A122" s="25">
        <v>43214</v>
      </c>
      <c r="B122" s="26">
        <f t="shared" si="20"/>
        <v>4</v>
      </c>
      <c r="C122" s="11"/>
      <c r="D122" s="12"/>
      <c r="E122" s="29"/>
      <c r="F122" s="11"/>
      <c r="G122" s="12"/>
      <c r="H122" s="29"/>
      <c r="I122" s="11">
        <f t="shared" si="22"/>
        <v>0</v>
      </c>
      <c r="J122" s="12">
        <f t="shared" si="23"/>
        <v>0</v>
      </c>
      <c r="K122" s="29"/>
      <c r="L122" s="137">
        <f t="shared" si="24"/>
        <v>0</v>
      </c>
      <c r="M122" s="186">
        <f t="shared" si="25"/>
        <v>0</v>
      </c>
    </row>
    <row r="123" spans="1:13" outlineLevel="1">
      <c r="A123" s="25">
        <v>43215</v>
      </c>
      <c r="B123" s="26">
        <f t="shared" si="20"/>
        <v>4</v>
      </c>
      <c r="C123" s="11"/>
      <c r="D123" s="12"/>
      <c r="E123" s="29"/>
      <c r="F123" s="11"/>
      <c r="G123" s="12"/>
      <c r="H123" s="29"/>
      <c r="I123" s="11">
        <f t="shared" si="22"/>
        <v>0</v>
      </c>
      <c r="J123" s="12">
        <f t="shared" si="23"/>
        <v>0</v>
      </c>
      <c r="K123" s="29"/>
      <c r="L123" s="137">
        <f t="shared" si="24"/>
        <v>0</v>
      </c>
      <c r="M123" s="186">
        <f t="shared" si="25"/>
        <v>0</v>
      </c>
    </row>
    <row r="124" spans="1:13" outlineLevel="1">
      <c r="A124" s="25">
        <v>43216</v>
      </c>
      <c r="B124" s="26">
        <f t="shared" si="20"/>
        <v>4</v>
      </c>
      <c r="C124" s="11"/>
      <c r="D124" s="12"/>
      <c r="E124" s="29"/>
      <c r="F124" s="11"/>
      <c r="G124" s="12"/>
      <c r="H124" s="29"/>
      <c r="I124" s="11">
        <f t="shared" si="22"/>
        <v>0</v>
      </c>
      <c r="J124" s="12">
        <f t="shared" si="23"/>
        <v>0</v>
      </c>
      <c r="K124" s="29"/>
      <c r="L124" s="137">
        <f t="shared" si="24"/>
        <v>0</v>
      </c>
      <c r="M124" s="186">
        <f t="shared" si="25"/>
        <v>0</v>
      </c>
    </row>
    <row r="125" spans="1:13" outlineLevel="1">
      <c r="A125" s="25">
        <v>43217</v>
      </c>
      <c r="B125" s="26">
        <f t="shared" si="20"/>
        <v>4</v>
      </c>
      <c r="C125" s="11"/>
      <c r="D125" s="12"/>
      <c r="E125" s="29"/>
      <c r="F125" s="11"/>
      <c r="G125" s="12"/>
      <c r="H125" s="29"/>
      <c r="I125" s="11">
        <f t="shared" si="22"/>
        <v>0</v>
      </c>
      <c r="J125" s="12">
        <f t="shared" si="23"/>
        <v>0</v>
      </c>
      <c r="K125" s="29"/>
      <c r="L125" s="137">
        <f t="shared" si="24"/>
        <v>0</v>
      </c>
      <c r="M125" s="186">
        <f t="shared" si="25"/>
        <v>0</v>
      </c>
    </row>
    <row r="126" spans="1:13" outlineLevel="1">
      <c r="A126" s="25">
        <v>43218</v>
      </c>
      <c r="B126" s="26">
        <f t="shared" si="20"/>
        <v>4</v>
      </c>
      <c r="C126" s="11"/>
      <c r="D126" s="12"/>
      <c r="E126" s="29"/>
      <c r="F126" s="11"/>
      <c r="G126" s="12"/>
      <c r="H126" s="29"/>
      <c r="I126" s="11">
        <f t="shared" si="22"/>
        <v>0</v>
      </c>
      <c r="J126" s="12">
        <f t="shared" si="23"/>
        <v>0</v>
      </c>
      <c r="K126" s="29"/>
      <c r="L126" s="137">
        <f t="shared" si="24"/>
        <v>0</v>
      </c>
      <c r="M126" s="186">
        <f t="shared" si="25"/>
        <v>0</v>
      </c>
    </row>
    <row r="127" spans="1:13" outlineLevel="1">
      <c r="A127" s="25">
        <v>43219</v>
      </c>
      <c r="B127" s="26">
        <f t="shared" si="20"/>
        <v>4</v>
      </c>
      <c r="C127" s="11"/>
      <c r="D127" s="12"/>
      <c r="E127" s="29"/>
      <c r="F127" s="11"/>
      <c r="G127" s="12"/>
      <c r="H127" s="29"/>
      <c r="I127" s="11">
        <f t="shared" si="22"/>
        <v>0</v>
      </c>
      <c r="J127" s="12">
        <f t="shared" si="23"/>
        <v>0</v>
      </c>
      <c r="K127" s="29"/>
      <c r="L127" s="137">
        <f t="shared" si="24"/>
        <v>0</v>
      </c>
      <c r="M127" s="186">
        <f t="shared" si="25"/>
        <v>0</v>
      </c>
    </row>
    <row r="128" spans="1:13" outlineLevel="1">
      <c r="A128" s="25">
        <v>43220</v>
      </c>
      <c r="B128" s="26">
        <f t="shared" si="20"/>
        <v>4</v>
      </c>
      <c r="C128" s="11"/>
      <c r="D128" s="12"/>
      <c r="E128" s="29"/>
      <c r="F128" s="11"/>
      <c r="G128" s="12"/>
      <c r="H128" s="29"/>
      <c r="I128" s="11">
        <f t="shared" si="22"/>
        <v>0</v>
      </c>
      <c r="J128" s="12">
        <f t="shared" si="23"/>
        <v>0</v>
      </c>
      <c r="K128" s="29"/>
      <c r="L128" s="137">
        <f t="shared" si="24"/>
        <v>0</v>
      </c>
      <c r="M128" s="186">
        <f t="shared" si="25"/>
        <v>0</v>
      </c>
    </row>
    <row r="129" spans="1:13">
      <c r="A129" s="32"/>
      <c r="B129" s="32" t="s">
        <v>16</v>
      </c>
      <c r="C129" s="33">
        <f t="shared" ref="C129:J129" si="26">SUBTOTAL(9,C130:C160)</f>
        <v>0</v>
      </c>
      <c r="D129" s="34">
        <f t="shared" si="26"/>
        <v>0</v>
      </c>
      <c r="E129" s="31"/>
      <c r="F129" s="33">
        <f t="shared" si="26"/>
        <v>0</v>
      </c>
      <c r="G129" s="34">
        <f t="shared" si="26"/>
        <v>0</v>
      </c>
      <c r="H129" s="31"/>
      <c r="I129" s="33">
        <f t="shared" si="26"/>
        <v>0</v>
      </c>
      <c r="J129" s="34">
        <f t="shared" si="26"/>
        <v>0</v>
      </c>
      <c r="K129" s="31"/>
      <c r="L129" s="137">
        <f t="shared" si="24"/>
        <v>0</v>
      </c>
      <c r="M129" s="186">
        <f t="shared" si="25"/>
        <v>0</v>
      </c>
    </row>
    <row r="130" spans="1:13" hidden="1" outlineLevel="1">
      <c r="A130" s="36">
        <v>43221</v>
      </c>
      <c r="B130" s="37">
        <f t="shared" si="20"/>
        <v>5</v>
      </c>
      <c r="C130" s="11"/>
      <c r="D130" s="12"/>
      <c r="E130" s="29"/>
      <c r="F130" s="11"/>
      <c r="G130" s="12"/>
      <c r="H130" s="29"/>
      <c r="I130" s="11">
        <f t="shared" ref="I130:I160" si="27">C130-F130</f>
        <v>0</v>
      </c>
      <c r="J130" s="12">
        <f t="shared" ref="J130:J160" si="28">D130-G130</f>
        <v>0</v>
      </c>
      <c r="K130" s="29"/>
      <c r="L130" s="137">
        <f t="shared" si="24"/>
        <v>0</v>
      </c>
      <c r="M130" s="186">
        <f t="shared" si="25"/>
        <v>0</v>
      </c>
    </row>
    <row r="131" spans="1:13" hidden="1" outlineLevel="1">
      <c r="A131" s="36">
        <v>43222</v>
      </c>
      <c r="B131" s="37">
        <f t="shared" si="20"/>
        <v>5</v>
      </c>
      <c r="C131" s="11"/>
      <c r="D131" s="12"/>
      <c r="E131" s="29"/>
      <c r="F131" s="11"/>
      <c r="G131" s="12"/>
      <c r="H131" s="29"/>
      <c r="I131" s="11">
        <f t="shared" si="27"/>
        <v>0</v>
      </c>
      <c r="J131" s="12">
        <f t="shared" si="28"/>
        <v>0</v>
      </c>
      <c r="K131" s="29"/>
      <c r="L131" s="137">
        <f t="shared" si="24"/>
        <v>0</v>
      </c>
      <c r="M131" s="186">
        <f t="shared" si="25"/>
        <v>0</v>
      </c>
    </row>
    <row r="132" spans="1:13" hidden="1" outlineLevel="1">
      <c r="A132" s="36">
        <v>43223</v>
      </c>
      <c r="B132" s="37">
        <f t="shared" si="20"/>
        <v>5</v>
      </c>
      <c r="C132" s="11"/>
      <c r="D132" s="12"/>
      <c r="E132" s="29"/>
      <c r="F132" s="11"/>
      <c r="G132" s="12"/>
      <c r="H132" s="29"/>
      <c r="I132" s="11">
        <f t="shared" si="27"/>
        <v>0</v>
      </c>
      <c r="J132" s="12">
        <f t="shared" si="28"/>
        <v>0</v>
      </c>
      <c r="K132" s="29"/>
      <c r="L132" s="137">
        <f t="shared" si="24"/>
        <v>0</v>
      </c>
      <c r="M132" s="186">
        <f t="shared" si="25"/>
        <v>0</v>
      </c>
    </row>
    <row r="133" spans="1:13" hidden="1" outlineLevel="1">
      <c r="A133" s="36">
        <v>43224</v>
      </c>
      <c r="B133" s="37">
        <f t="shared" si="20"/>
        <v>5</v>
      </c>
      <c r="C133" s="11"/>
      <c r="D133" s="12"/>
      <c r="E133" s="29"/>
      <c r="F133" s="11"/>
      <c r="G133" s="12"/>
      <c r="H133" s="29"/>
      <c r="I133" s="11">
        <f t="shared" si="27"/>
        <v>0</v>
      </c>
      <c r="J133" s="12">
        <f t="shared" si="28"/>
        <v>0</v>
      </c>
      <c r="K133" s="29"/>
      <c r="L133" s="137">
        <f t="shared" si="24"/>
        <v>0</v>
      </c>
      <c r="M133" s="186">
        <f t="shared" si="25"/>
        <v>0</v>
      </c>
    </row>
    <row r="134" spans="1:13" hidden="1" outlineLevel="1">
      <c r="A134" s="36">
        <v>43225</v>
      </c>
      <c r="B134" s="37">
        <f t="shared" si="20"/>
        <v>5</v>
      </c>
      <c r="C134" s="11"/>
      <c r="D134" s="12"/>
      <c r="E134" s="29"/>
      <c r="F134" s="11"/>
      <c r="G134" s="12"/>
      <c r="H134" s="29"/>
      <c r="I134" s="11">
        <f t="shared" si="27"/>
        <v>0</v>
      </c>
      <c r="J134" s="12">
        <f t="shared" si="28"/>
        <v>0</v>
      </c>
      <c r="K134" s="29"/>
      <c r="L134" s="137">
        <f t="shared" si="24"/>
        <v>0</v>
      </c>
      <c r="M134" s="186">
        <f t="shared" si="25"/>
        <v>0</v>
      </c>
    </row>
    <row r="135" spans="1:13" hidden="1" outlineLevel="1">
      <c r="A135" s="36">
        <v>43226</v>
      </c>
      <c r="B135" s="37">
        <f t="shared" si="20"/>
        <v>5</v>
      </c>
      <c r="C135" s="11"/>
      <c r="D135" s="12"/>
      <c r="E135" s="29"/>
      <c r="F135" s="11"/>
      <c r="G135" s="12"/>
      <c r="H135" s="29"/>
      <c r="I135" s="11">
        <f t="shared" si="27"/>
        <v>0</v>
      </c>
      <c r="J135" s="12">
        <f t="shared" si="28"/>
        <v>0</v>
      </c>
      <c r="K135" s="29"/>
      <c r="L135" s="137">
        <f t="shared" si="24"/>
        <v>0</v>
      </c>
      <c r="M135" s="186">
        <f t="shared" si="25"/>
        <v>0</v>
      </c>
    </row>
    <row r="136" spans="1:13" hidden="1" outlineLevel="1">
      <c r="A136" s="36">
        <v>43227</v>
      </c>
      <c r="B136" s="37">
        <f t="shared" si="20"/>
        <v>5</v>
      </c>
      <c r="C136" s="11"/>
      <c r="D136" s="12"/>
      <c r="E136" s="29"/>
      <c r="F136" s="11"/>
      <c r="G136" s="12"/>
      <c r="H136" s="29"/>
      <c r="I136" s="11">
        <f t="shared" si="27"/>
        <v>0</v>
      </c>
      <c r="J136" s="12">
        <f t="shared" si="28"/>
        <v>0</v>
      </c>
      <c r="K136" s="29"/>
      <c r="L136" s="137">
        <f t="shared" si="24"/>
        <v>0</v>
      </c>
      <c r="M136" s="186">
        <f t="shared" si="25"/>
        <v>0</v>
      </c>
    </row>
    <row r="137" spans="1:13" hidden="1" outlineLevel="1">
      <c r="A137" s="36">
        <v>43228</v>
      </c>
      <c r="B137" s="37">
        <f t="shared" si="20"/>
        <v>5</v>
      </c>
      <c r="C137" s="11"/>
      <c r="D137" s="12"/>
      <c r="E137" s="29"/>
      <c r="F137" s="11"/>
      <c r="G137" s="12"/>
      <c r="H137" s="29"/>
      <c r="I137" s="11">
        <f t="shared" si="27"/>
        <v>0</v>
      </c>
      <c r="J137" s="12">
        <f t="shared" si="28"/>
        <v>0</v>
      </c>
      <c r="K137" s="29"/>
      <c r="L137" s="137">
        <f t="shared" si="24"/>
        <v>0</v>
      </c>
      <c r="M137" s="186">
        <f t="shared" si="25"/>
        <v>0</v>
      </c>
    </row>
    <row r="138" spans="1:13" hidden="1" outlineLevel="1">
      <c r="A138" s="36">
        <v>43229</v>
      </c>
      <c r="B138" s="37">
        <f t="shared" si="20"/>
        <v>5</v>
      </c>
      <c r="C138" s="11"/>
      <c r="D138" s="12"/>
      <c r="E138" s="29"/>
      <c r="F138" s="11"/>
      <c r="G138" s="12"/>
      <c r="H138" s="29"/>
      <c r="I138" s="11">
        <f t="shared" si="27"/>
        <v>0</v>
      </c>
      <c r="J138" s="12">
        <f t="shared" si="28"/>
        <v>0</v>
      </c>
      <c r="K138" s="29"/>
      <c r="L138" s="137">
        <f t="shared" si="24"/>
        <v>0</v>
      </c>
      <c r="M138" s="186">
        <f t="shared" si="25"/>
        <v>0</v>
      </c>
    </row>
    <row r="139" spans="1:13" hidden="1" outlineLevel="1">
      <c r="A139" s="36">
        <v>43230</v>
      </c>
      <c r="B139" s="37">
        <f t="shared" si="20"/>
        <v>5</v>
      </c>
      <c r="C139" s="11"/>
      <c r="D139" s="12"/>
      <c r="E139" s="29"/>
      <c r="F139" s="11"/>
      <c r="G139" s="12"/>
      <c r="H139" s="29"/>
      <c r="I139" s="11">
        <f t="shared" si="27"/>
        <v>0</v>
      </c>
      <c r="J139" s="12">
        <f t="shared" si="28"/>
        <v>0</v>
      </c>
      <c r="K139" s="29"/>
      <c r="L139" s="137">
        <f t="shared" si="24"/>
        <v>0</v>
      </c>
      <c r="M139" s="186">
        <f t="shared" si="25"/>
        <v>0</v>
      </c>
    </row>
    <row r="140" spans="1:13" hidden="1" outlineLevel="1">
      <c r="A140" s="36">
        <v>43231</v>
      </c>
      <c r="B140" s="37">
        <f t="shared" si="20"/>
        <v>5</v>
      </c>
      <c r="C140" s="11"/>
      <c r="D140" s="12"/>
      <c r="E140" s="29"/>
      <c r="F140" s="11"/>
      <c r="G140" s="12"/>
      <c r="H140" s="29"/>
      <c r="I140" s="11">
        <f t="shared" si="27"/>
        <v>0</v>
      </c>
      <c r="J140" s="12">
        <f t="shared" si="28"/>
        <v>0</v>
      </c>
      <c r="K140" s="29"/>
      <c r="L140" s="137">
        <f t="shared" si="24"/>
        <v>0</v>
      </c>
      <c r="M140" s="186">
        <f t="shared" si="25"/>
        <v>0</v>
      </c>
    </row>
    <row r="141" spans="1:13" hidden="1" outlineLevel="1">
      <c r="A141" s="36">
        <v>43232</v>
      </c>
      <c r="B141" s="37">
        <f t="shared" si="20"/>
        <v>5</v>
      </c>
      <c r="C141" s="11"/>
      <c r="D141" s="12"/>
      <c r="E141" s="29"/>
      <c r="F141" s="11"/>
      <c r="G141" s="12"/>
      <c r="H141" s="29"/>
      <c r="I141" s="11">
        <f t="shared" si="27"/>
        <v>0</v>
      </c>
      <c r="J141" s="12">
        <f t="shared" si="28"/>
        <v>0</v>
      </c>
      <c r="K141" s="29"/>
      <c r="L141" s="137">
        <f t="shared" si="24"/>
        <v>0</v>
      </c>
      <c r="M141" s="186">
        <f t="shared" si="25"/>
        <v>0</v>
      </c>
    </row>
    <row r="142" spans="1:13" hidden="1" outlineLevel="1">
      <c r="A142" s="36">
        <v>43233</v>
      </c>
      <c r="B142" s="37">
        <f t="shared" si="20"/>
        <v>5</v>
      </c>
      <c r="C142" s="11"/>
      <c r="D142" s="12"/>
      <c r="E142" s="29"/>
      <c r="F142" s="11"/>
      <c r="G142" s="12"/>
      <c r="H142" s="29"/>
      <c r="I142" s="11">
        <f t="shared" si="27"/>
        <v>0</v>
      </c>
      <c r="J142" s="12">
        <f t="shared" si="28"/>
        <v>0</v>
      </c>
      <c r="K142" s="29"/>
      <c r="L142" s="137">
        <f t="shared" si="24"/>
        <v>0</v>
      </c>
      <c r="M142" s="186">
        <f t="shared" si="25"/>
        <v>0</v>
      </c>
    </row>
    <row r="143" spans="1:13" hidden="1" outlineLevel="1">
      <c r="A143" s="36">
        <v>43234</v>
      </c>
      <c r="B143" s="37">
        <f t="shared" si="20"/>
        <v>5</v>
      </c>
      <c r="C143" s="11"/>
      <c r="D143" s="12"/>
      <c r="E143" s="29"/>
      <c r="F143" s="11"/>
      <c r="G143" s="12"/>
      <c r="H143" s="29"/>
      <c r="I143" s="11">
        <f t="shared" si="27"/>
        <v>0</v>
      </c>
      <c r="J143" s="12">
        <f t="shared" si="28"/>
        <v>0</v>
      </c>
      <c r="K143" s="29"/>
      <c r="L143" s="137">
        <f t="shared" si="24"/>
        <v>0</v>
      </c>
      <c r="M143" s="186">
        <f t="shared" si="25"/>
        <v>0</v>
      </c>
    </row>
    <row r="144" spans="1:13" hidden="1" outlineLevel="1">
      <c r="A144" s="36">
        <v>43235</v>
      </c>
      <c r="B144" s="37">
        <f t="shared" si="20"/>
        <v>5</v>
      </c>
      <c r="C144" s="11"/>
      <c r="D144" s="12"/>
      <c r="E144" s="29"/>
      <c r="F144" s="11"/>
      <c r="G144" s="12"/>
      <c r="H144" s="29"/>
      <c r="I144" s="11">
        <f t="shared" si="27"/>
        <v>0</v>
      </c>
      <c r="J144" s="12">
        <f t="shared" si="28"/>
        <v>0</v>
      </c>
      <c r="K144" s="29"/>
      <c r="L144" s="137">
        <f t="shared" si="24"/>
        <v>0</v>
      </c>
      <c r="M144" s="186">
        <f t="shared" si="25"/>
        <v>0</v>
      </c>
    </row>
    <row r="145" spans="1:13" hidden="1" outlineLevel="1">
      <c r="A145" s="36">
        <v>43236</v>
      </c>
      <c r="B145" s="37">
        <f t="shared" si="20"/>
        <v>5</v>
      </c>
      <c r="C145" s="11"/>
      <c r="D145" s="12"/>
      <c r="E145" s="29"/>
      <c r="F145" s="11"/>
      <c r="G145" s="12"/>
      <c r="H145" s="29"/>
      <c r="I145" s="11">
        <f t="shared" si="27"/>
        <v>0</v>
      </c>
      <c r="J145" s="12">
        <f t="shared" si="28"/>
        <v>0</v>
      </c>
      <c r="K145" s="29"/>
      <c r="L145" s="137">
        <f t="shared" si="24"/>
        <v>0</v>
      </c>
      <c r="M145" s="186">
        <f t="shared" si="25"/>
        <v>0</v>
      </c>
    </row>
    <row r="146" spans="1:13" hidden="1" outlineLevel="1">
      <c r="A146" s="36">
        <v>43237</v>
      </c>
      <c r="B146" s="37">
        <f t="shared" si="20"/>
        <v>5</v>
      </c>
      <c r="C146" s="11"/>
      <c r="D146" s="12"/>
      <c r="E146" s="29"/>
      <c r="F146" s="11"/>
      <c r="G146" s="12"/>
      <c r="H146" s="29"/>
      <c r="I146" s="11">
        <f t="shared" si="27"/>
        <v>0</v>
      </c>
      <c r="J146" s="12">
        <f t="shared" si="28"/>
        <v>0</v>
      </c>
      <c r="K146" s="29"/>
      <c r="L146" s="137">
        <f t="shared" si="24"/>
        <v>0</v>
      </c>
      <c r="M146" s="186">
        <f t="shared" si="25"/>
        <v>0</v>
      </c>
    </row>
    <row r="147" spans="1:13" hidden="1" outlineLevel="1">
      <c r="A147" s="36">
        <v>43238</v>
      </c>
      <c r="B147" s="37">
        <f t="shared" si="20"/>
        <v>5</v>
      </c>
      <c r="C147" s="11"/>
      <c r="D147" s="12"/>
      <c r="E147" s="29"/>
      <c r="F147" s="11"/>
      <c r="G147" s="12"/>
      <c r="H147" s="29"/>
      <c r="I147" s="11">
        <f t="shared" si="27"/>
        <v>0</v>
      </c>
      <c r="J147" s="12">
        <f t="shared" si="28"/>
        <v>0</v>
      </c>
      <c r="K147" s="29"/>
      <c r="L147" s="137">
        <f t="shared" si="24"/>
        <v>0</v>
      </c>
      <c r="M147" s="186">
        <f t="shared" si="25"/>
        <v>0</v>
      </c>
    </row>
    <row r="148" spans="1:13" hidden="1" outlineLevel="1">
      <c r="A148" s="36">
        <v>43239</v>
      </c>
      <c r="B148" s="37">
        <f t="shared" si="20"/>
        <v>5</v>
      </c>
      <c r="C148" s="11"/>
      <c r="D148" s="12"/>
      <c r="E148" s="29"/>
      <c r="F148" s="11"/>
      <c r="G148" s="12"/>
      <c r="H148" s="29"/>
      <c r="I148" s="11">
        <f t="shared" si="27"/>
        <v>0</v>
      </c>
      <c r="J148" s="12">
        <f t="shared" si="28"/>
        <v>0</v>
      </c>
      <c r="K148" s="29"/>
      <c r="L148" s="137">
        <f t="shared" si="24"/>
        <v>0</v>
      </c>
      <c r="M148" s="186">
        <f t="shared" si="25"/>
        <v>0</v>
      </c>
    </row>
    <row r="149" spans="1:13" hidden="1" outlineLevel="1">
      <c r="A149" s="36">
        <v>43240</v>
      </c>
      <c r="B149" s="37">
        <f t="shared" si="20"/>
        <v>5</v>
      </c>
      <c r="C149" s="11"/>
      <c r="D149" s="12"/>
      <c r="E149" s="29"/>
      <c r="F149" s="11"/>
      <c r="G149" s="12"/>
      <c r="H149" s="29"/>
      <c r="I149" s="11">
        <f t="shared" si="27"/>
        <v>0</v>
      </c>
      <c r="J149" s="12">
        <f t="shared" si="28"/>
        <v>0</v>
      </c>
      <c r="K149" s="29"/>
      <c r="L149" s="137">
        <f t="shared" si="24"/>
        <v>0</v>
      </c>
      <c r="M149" s="186">
        <f t="shared" si="25"/>
        <v>0</v>
      </c>
    </row>
    <row r="150" spans="1:13" hidden="1" outlineLevel="1">
      <c r="A150" s="36">
        <v>43241</v>
      </c>
      <c r="B150" s="37">
        <f t="shared" si="20"/>
        <v>5</v>
      </c>
      <c r="C150" s="11"/>
      <c r="D150" s="12"/>
      <c r="E150" s="29"/>
      <c r="F150" s="11"/>
      <c r="G150" s="12"/>
      <c r="H150" s="29"/>
      <c r="I150" s="11">
        <f t="shared" si="27"/>
        <v>0</v>
      </c>
      <c r="J150" s="12">
        <f t="shared" si="28"/>
        <v>0</v>
      </c>
      <c r="K150" s="29"/>
      <c r="L150" s="137">
        <f t="shared" si="24"/>
        <v>0</v>
      </c>
      <c r="M150" s="186">
        <f t="shared" si="25"/>
        <v>0</v>
      </c>
    </row>
    <row r="151" spans="1:13" hidden="1" outlineLevel="1">
      <c r="A151" s="36">
        <v>43242</v>
      </c>
      <c r="B151" s="37">
        <f t="shared" si="20"/>
        <v>5</v>
      </c>
      <c r="C151" s="11"/>
      <c r="D151" s="12"/>
      <c r="E151" s="29"/>
      <c r="F151" s="11"/>
      <c r="G151" s="12"/>
      <c r="H151" s="29"/>
      <c r="I151" s="11">
        <f t="shared" si="27"/>
        <v>0</v>
      </c>
      <c r="J151" s="12">
        <f t="shared" si="28"/>
        <v>0</v>
      </c>
      <c r="K151" s="29"/>
      <c r="L151" s="137">
        <f t="shared" si="24"/>
        <v>0</v>
      </c>
      <c r="M151" s="186">
        <f t="shared" si="25"/>
        <v>0</v>
      </c>
    </row>
    <row r="152" spans="1:13" hidden="1" outlineLevel="1">
      <c r="A152" s="36">
        <v>43243</v>
      </c>
      <c r="B152" s="37">
        <f t="shared" si="20"/>
        <v>5</v>
      </c>
      <c r="C152" s="11"/>
      <c r="D152" s="12"/>
      <c r="E152" s="29"/>
      <c r="F152" s="11"/>
      <c r="G152" s="12"/>
      <c r="H152" s="29"/>
      <c r="I152" s="11">
        <f t="shared" si="27"/>
        <v>0</v>
      </c>
      <c r="J152" s="12">
        <f t="shared" si="28"/>
        <v>0</v>
      </c>
      <c r="K152" s="29"/>
      <c r="L152" s="137">
        <f t="shared" si="24"/>
        <v>0</v>
      </c>
      <c r="M152" s="186">
        <f t="shared" si="25"/>
        <v>0</v>
      </c>
    </row>
    <row r="153" spans="1:13" hidden="1" outlineLevel="1">
      <c r="A153" s="36">
        <v>43244</v>
      </c>
      <c r="B153" s="37">
        <f t="shared" si="20"/>
        <v>5</v>
      </c>
      <c r="C153" s="11"/>
      <c r="D153" s="12"/>
      <c r="E153" s="29"/>
      <c r="F153" s="11"/>
      <c r="G153" s="12"/>
      <c r="H153" s="29"/>
      <c r="I153" s="11">
        <f t="shared" si="27"/>
        <v>0</v>
      </c>
      <c r="J153" s="12">
        <f t="shared" si="28"/>
        <v>0</v>
      </c>
      <c r="K153" s="29"/>
      <c r="L153" s="137">
        <f t="shared" si="24"/>
        <v>0</v>
      </c>
      <c r="M153" s="186">
        <f t="shared" si="25"/>
        <v>0</v>
      </c>
    </row>
    <row r="154" spans="1:13" hidden="1" outlineLevel="1">
      <c r="A154" s="36">
        <v>43245</v>
      </c>
      <c r="B154" s="37">
        <f t="shared" si="20"/>
        <v>5</v>
      </c>
      <c r="C154" s="11"/>
      <c r="D154" s="12"/>
      <c r="E154" s="29"/>
      <c r="F154" s="11"/>
      <c r="G154" s="12"/>
      <c r="H154" s="29"/>
      <c r="I154" s="11">
        <f t="shared" si="27"/>
        <v>0</v>
      </c>
      <c r="J154" s="12">
        <f t="shared" si="28"/>
        <v>0</v>
      </c>
      <c r="K154" s="29"/>
      <c r="L154" s="137">
        <f t="shared" si="24"/>
        <v>0</v>
      </c>
      <c r="M154" s="186">
        <f t="shared" si="25"/>
        <v>0</v>
      </c>
    </row>
    <row r="155" spans="1:13" hidden="1" outlineLevel="1">
      <c r="A155" s="36">
        <v>43246</v>
      </c>
      <c r="B155" s="37">
        <f t="shared" si="20"/>
        <v>5</v>
      </c>
      <c r="C155" s="11"/>
      <c r="D155" s="12"/>
      <c r="E155" s="29"/>
      <c r="F155" s="11"/>
      <c r="G155" s="12"/>
      <c r="H155" s="29"/>
      <c r="I155" s="11">
        <f t="shared" si="27"/>
        <v>0</v>
      </c>
      <c r="J155" s="12">
        <f t="shared" si="28"/>
        <v>0</v>
      </c>
      <c r="K155" s="29"/>
      <c r="L155" s="137">
        <f t="shared" si="24"/>
        <v>0</v>
      </c>
      <c r="M155" s="186">
        <f t="shared" si="25"/>
        <v>0</v>
      </c>
    </row>
    <row r="156" spans="1:13" hidden="1" outlineLevel="1">
      <c r="A156" s="36">
        <v>43247</v>
      </c>
      <c r="B156" s="37">
        <f t="shared" si="20"/>
        <v>5</v>
      </c>
      <c r="C156" s="11"/>
      <c r="D156" s="12"/>
      <c r="E156" s="29"/>
      <c r="F156" s="11"/>
      <c r="G156" s="12"/>
      <c r="H156" s="29"/>
      <c r="I156" s="11">
        <f t="shared" si="27"/>
        <v>0</v>
      </c>
      <c r="J156" s="12">
        <f t="shared" si="28"/>
        <v>0</v>
      </c>
      <c r="K156" s="29"/>
      <c r="L156" s="137">
        <f t="shared" si="24"/>
        <v>0</v>
      </c>
      <c r="M156" s="186">
        <f t="shared" si="25"/>
        <v>0</v>
      </c>
    </row>
    <row r="157" spans="1:13" hidden="1" outlineLevel="1">
      <c r="A157" s="36">
        <v>43248</v>
      </c>
      <c r="B157" s="37">
        <f t="shared" si="20"/>
        <v>5</v>
      </c>
      <c r="C157" s="11"/>
      <c r="D157" s="12"/>
      <c r="E157" s="29"/>
      <c r="F157" s="11"/>
      <c r="G157" s="12"/>
      <c r="H157" s="29"/>
      <c r="I157" s="11">
        <f t="shared" si="27"/>
        <v>0</v>
      </c>
      <c r="J157" s="12">
        <f t="shared" si="28"/>
        <v>0</v>
      </c>
      <c r="K157" s="29"/>
      <c r="L157" s="137">
        <f t="shared" si="24"/>
        <v>0</v>
      </c>
      <c r="M157" s="186">
        <f t="shared" si="25"/>
        <v>0</v>
      </c>
    </row>
    <row r="158" spans="1:13" hidden="1" outlineLevel="1">
      <c r="A158" s="36">
        <v>43249</v>
      </c>
      <c r="B158" s="37">
        <f t="shared" si="20"/>
        <v>5</v>
      </c>
      <c r="C158" s="11"/>
      <c r="D158" s="12"/>
      <c r="E158" s="29"/>
      <c r="F158" s="11"/>
      <c r="G158" s="12"/>
      <c r="H158" s="29"/>
      <c r="I158" s="11">
        <f t="shared" si="27"/>
        <v>0</v>
      </c>
      <c r="J158" s="12">
        <f t="shared" si="28"/>
        <v>0</v>
      </c>
      <c r="K158" s="29"/>
      <c r="L158" s="137">
        <f t="shared" si="24"/>
        <v>0</v>
      </c>
      <c r="M158" s="186">
        <f t="shared" si="25"/>
        <v>0</v>
      </c>
    </row>
    <row r="159" spans="1:13" hidden="1" outlineLevel="1">
      <c r="A159" s="36">
        <v>43250</v>
      </c>
      <c r="B159" s="37">
        <f t="shared" ref="B159:B225" si="29">MONTH(A159)</f>
        <v>5</v>
      </c>
      <c r="C159" s="11"/>
      <c r="D159" s="12"/>
      <c r="E159" s="29"/>
      <c r="F159" s="11"/>
      <c r="G159" s="12"/>
      <c r="H159" s="29"/>
      <c r="I159" s="11">
        <f t="shared" si="27"/>
        <v>0</v>
      </c>
      <c r="J159" s="12">
        <f t="shared" si="28"/>
        <v>0</v>
      </c>
      <c r="K159" s="29"/>
      <c r="L159" s="137">
        <f t="shared" si="24"/>
        <v>0</v>
      </c>
      <c r="M159" s="186">
        <f t="shared" si="25"/>
        <v>0</v>
      </c>
    </row>
    <row r="160" spans="1:13" hidden="1" outlineLevel="1">
      <c r="A160" s="36">
        <v>43251</v>
      </c>
      <c r="B160" s="37">
        <f t="shared" si="29"/>
        <v>5</v>
      </c>
      <c r="C160" s="11"/>
      <c r="D160" s="12"/>
      <c r="E160" s="29"/>
      <c r="F160" s="11"/>
      <c r="G160" s="12"/>
      <c r="H160" s="29"/>
      <c r="I160" s="11">
        <f t="shared" si="27"/>
        <v>0</v>
      </c>
      <c r="J160" s="12">
        <f t="shared" si="28"/>
        <v>0</v>
      </c>
      <c r="K160" s="29"/>
      <c r="L160" s="137">
        <f t="shared" si="24"/>
        <v>0</v>
      </c>
      <c r="M160" s="186">
        <f t="shared" si="25"/>
        <v>0</v>
      </c>
    </row>
    <row r="161" spans="1:13" collapsed="1">
      <c r="A161" s="32"/>
      <c r="B161" s="32" t="s">
        <v>17</v>
      </c>
      <c r="C161" s="33">
        <f t="shared" ref="C161:J161" si="30">SUBTOTAL(9,C162:C191)</f>
        <v>0</v>
      </c>
      <c r="D161" s="34">
        <f t="shared" si="30"/>
        <v>0</v>
      </c>
      <c r="E161" s="31"/>
      <c r="F161" s="33">
        <f t="shared" si="30"/>
        <v>0</v>
      </c>
      <c r="G161" s="34">
        <f t="shared" si="30"/>
        <v>0</v>
      </c>
      <c r="H161" s="31"/>
      <c r="I161" s="33">
        <f t="shared" si="30"/>
        <v>0</v>
      </c>
      <c r="J161" s="34">
        <f t="shared" si="30"/>
        <v>0</v>
      </c>
      <c r="K161" s="31"/>
      <c r="L161" s="137">
        <f t="shared" si="24"/>
        <v>0</v>
      </c>
      <c r="M161" s="186">
        <f t="shared" si="25"/>
        <v>0</v>
      </c>
    </row>
    <row r="162" spans="1:13" hidden="1" outlineLevel="1">
      <c r="A162" s="25">
        <v>43252</v>
      </c>
      <c r="B162" s="26">
        <f t="shared" si="29"/>
        <v>6</v>
      </c>
      <c r="C162" s="11"/>
      <c r="D162" s="12"/>
      <c r="E162" s="29"/>
      <c r="F162" s="11"/>
      <c r="G162" s="12"/>
      <c r="H162" s="29"/>
      <c r="I162" s="11">
        <f t="shared" ref="I162:I191" si="31">C162-F162</f>
        <v>0</v>
      </c>
      <c r="J162" s="12">
        <f t="shared" ref="J162:J191" si="32">D162-G162</f>
        <v>0</v>
      </c>
      <c r="K162" s="29"/>
      <c r="L162" s="137">
        <f t="shared" si="24"/>
        <v>0</v>
      </c>
      <c r="M162" s="186">
        <f t="shared" si="25"/>
        <v>0</v>
      </c>
    </row>
    <row r="163" spans="1:13" hidden="1" outlineLevel="1">
      <c r="A163" s="25">
        <v>43253</v>
      </c>
      <c r="B163" s="26">
        <f t="shared" si="29"/>
        <v>6</v>
      </c>
      <c r="C163" s="11"/>
      <c r="D163" s="12"/>
      <c r="E163" s="29"/>
      <c r="F163" s="11"/>
      <c r="G163" s="12"/>
      <c r="H163" s="29"/>
      <c r="I163" s="11">
        <f t="shared" si="31"/>
        <v>0</v>
      </c>
      <c r="J163" s="12">
        <f t="shared" si="32"/>
        <v>0</v>
      </c>
      <c r="K163" s="29"/>
      <c r="L163" s="137">
        <f t="shared" si="24"/>
        <v>0</v>
      </c>
      <c r="M163" s="186">
        <f t="shared" si="25"/>
        <v>0</v>
      </c>
    </row>
    <row r="164" spans="1:13" hidden="1" outlineLevel="1">
      <c r="A164" s="25">
        <v>43254</v>
      </c>
      <c r="B164" s="26">
        <f t="shared" si="29"/>
        <v>6</v>
      </c>
      <c r="C164" s="11"/>
      <c r="D164" s="12"/>
      <c r="E164" s="29"/>
      <c r="F164" s="11"/>
      <c r="G164" s="12"/>
      <c r="H164" s="29"/>
      <c r="I164" s="11">
        <f t="shared" si="31"/>
        <v>0</v>
      </c>
      <c r="J164" s="12">
        <f t="shared" si="32"/>
        <v>0</v>
      </c>
      <c r="K164" s="29"/>
      <c r="L164" s="137">
        <f t="shared" ref="L164:L227" si="33">SUM(C164)</f>
        <v>0</v>
      </c>
      <c r="M164" s="186">
        <f t="shared" ref="M164:M227" si="34">SUM(D164)</f>
        <v>0</v>
      </c>
    </row>
    <row r="165" spans="1:13" hidden="1" outlineLevel="1">
      <c r="A165" s="25">
        <v>43255</v>
      </c>
      <c r="B165" s="26">
        <f t="shared" si="29"/>
        <v>6</v>
      </c>
      <c r="C165" s="11"/>
      <c r="D165" s="12"/>
      <c r="E165" s="29"/>
      <c r="F165" s="11"/>
      <c r="G165" s="12"/>
      <c r="H165" s="29"/>
      <c r="I165" s="11">
        <f t="shared" si="31"/>
        <v>0</v>
      </c>
      <c r="J165" s="12">
        <f t="shared" si="32"/>
        <v>0</v>
      </c>
      <c r="K165" s="29"/>
      <c r="L165" s="137">
        <f t="shared" si="33"/>
        <v>0</v>
      </c>
      <c r="M165" s="186">
        <f t="shared" si="34"/>
        <v>0</v>
      </c>
    </row>
    <row r="166" spans="1:13" hidden="1" outlineLevel="1">
      <c r="A166" s="25">
        <v>43256</v>
      </c>
      <c r="B166" s="26">
        <f t="shared" si="29"/>
        <v>6</v>
      </c>
      <c r="C166" s="11"/>
      <c r="D166" s="12"/>
      <c r="E166" s="29"/>
      <c r="F166" s="11"/>
      <c r="G166" s="12"/>
      <c r="H166" s="29"/>
      <c r="I166" s="11">
        <f t="shared" si="31"/>
        <v>0</v>
      </c>
      <c r="J166" s="12">
        <f t="shared" si="32"/>
        <v>0</v>
      </c>
      <c r="K166" s="29"/>
      <c r="L166" s="137">
        <f t="shared" si="33"/>
        <v>0</v>
      </c>
      <c r="M166" s="186">
        <f t="shared" si="34"/>
        <v>0</v>
      </c>
    </row>
    <row r="167" spans="1:13" hidden="1" outlineLevel="1">
      <c r="A167" s="25">
        <v>43257</v>
      </c>
      <c r="B167" s="26">
        <f t="shared" si="29"/>
        <v>6</v>
      </c>
      <c r="C167" s="11"/>
      <c r="D167" s="12"/>
      <c r="E167" s="29"/>
      <c r="F167" s="11"/>
      <c r="G167" s="12"/>
      <c r="H167" s="29"/>
      <c r="I167" s="11">
        <f t="shared" si="31"/>
        <v>0</v>
      </c>
      <c r="J167" s="12">
        <f t="shared" si="32"/>
        <v>0</v>
      </c>
      <c r="K167" s="29"/>
      <c r="L167" s="137">
        <f t="shared" si="33"/>
        <v>0</v>
      </c>
      <c r="M167" s="186">
        <f t="shared" si="34"/>
        <v>0</v>
      </c>
    </row>
    <row r="168" spans="1:13" hidden="1" outlineLevel="1">
      <c r="A168" s="25">
        <v>43258</v>
      </c>
      <c r="B168" s="26">
        <f t="shared" si="29"/>
        <v>6</v>
      </c>
      <c r="C168" s="11"/>
      <c r="D168" s="12"/>
      <c r="E168" s="29"/>
      <c r="F168" s="11"/>
      <c r="G168" s="12"/>
      <c r="H168" s="29"/>
      <c r="I168" s="11">
        <f t="shared" si="31"/>
        <v>0</v>
      </c>
      <c r="J168" s="12">
        <f t="shared" si="32"/>
        <v>0</v>
      </c>
      <c r="K168" s="29"/>
      <c r="L168" s="137">
        <f t="shared" si="33"/>
        <v>0</v>
      </c>
      <c r="M168" s="186">
        <f t="shared" si="34"/>
        <v>0</v>
      </c>
    </row>
    <row r="169" spans="1:13" hidden="1" outlineLevel="1">
      <c r="A169" s="25">
        <v>43259</v>
      </c>
      <c r="B169" s="26">
        <f t="shared" si="29"/>
        <v>6</v>
      </c>
      <c r="C169" s="11"/>
      <c r="D169" s="12"/>
      <c r="E169" s="29"/>
      <c r="F169" s="11"/>
      <c r="G169" s="12"/>
      <c r="H169" s="29"/>
      <c r="I169" s="11">
        <f t="shared" si="31"/>
        <v>0</v>
      </c>
      <c r="J169" s="12">
        <f t="shared" si="32"/>
        <v>0</v>
      </c>
      <c r="K169" s="29"/>
      <c r="L169" s="137">
        <f t="shared" si="33"/>
        <v>0</v>
      </c>
      <c r="M169" s="186">
        <f t="shared" si="34"/>
        <v>0</v>
      </c>
    </row>
    <row r="170" spans="1:13" hidden="1" outlineLevel="1">
      <c r="A170" s="25">
        <v>43260</v>
      </c>
      <c r="B170" s="26">
        <f t="shared" si="29"/>
        <v>6</v>
      </c>
      <c r="C170" s="11"/>
      <c r="D170" s="12"/>
      <c r="E170" s="29"/>
      <c r="F170" s="11"/>
      <c r="G170" s="12"/>
      <c r="H170" s="29"/>
      <c r="I170" s="11">
        <f t="shared" si="31"/>
        <v>0</v>
      </c>
      <c r="J170" s="12">
        <f t="shared" si="32"/>
        <v>0</v>
      </c>
      <c r="K170" s="29"/>
      <c r="L170" s="137">
        <f t="shared" si="33"/>
        <v>0</v>
      </c>
      <c r="M170" s="186">
        <f t="shared" si="34"/>
        <v>0</v>
      </c>
    </row>
    <row r="171" spans="1:13" hidden="1" outlineLevel="1">
      <c r="A171" s="25">
        <v>43261</v>
      </c>
      <c r="B171" s="26">
        <f t="shared" si="29"/>
        <v>6</v>
      </c>
      <c r="C171" s="11"/>
      <c r="D171" s="12"/>
      <c r="E171" s="29"/>
      <c r="F171" s="11"/>
      <c r="G171" s="12"/>
      <c r="H171" s="29"/>
      <c r="I171" s="11">
        <f t="shared" si="31"/>
        <v>0</v>
      </c>
      <c r="J171" s="12">
        <f t="shared" si="32"/>
        <v>0</v>
      </c>
      <c r="K171" s="29"/>
      <c r="L171" s="137">
        <f t="shared" si="33"/>
        <v>0</v>
      </c>
      <c r="M171" s="186">
        <f t="shared" si="34"/>
        <v>0</v>
      </c>
    </row>
    <row r="172" spans="1:13" hidden="1" outlineLevel="1">
      <c r="A172" s="25">
        <v>43262</v>
      </c>
      <c r="B172" s="26">
        <f t="shared" si="29"/>
        <v>6</v>
      </c>
      <c r="C172" s="11"/>
      <c r="D172" s="12"/>
      <c r="E172" s="29"/>
      <c r="F172" s="11"/>
      <c r="G172" s="12"/>
      <c r="H172" s="29"/>
      <c r="I172" s="11">
        <f t="shared" si="31"/>
        <v>0</v>
      </c>
      <c r="J172" s="12">
        <f t="shared" si="32"/>
        <v>0</v>
      </c>
      <c r="K172" s="29"/>
      <c r="L172" s="137">
        <f t="shared" si="33"/>
        <v>0</v>
      </c>
      <c r="M172" s="186">
        <f t="shared" si="34"/>
        <v>0</v>
      </c>
    </row>
    <row r="173" spans="1:13" hidden="1" outlineLevel="1">
      <c r="A173" s="25">
        <v>43263</v>
      </c>
      <c r="B173" s="26">
        <f t="shared" si="29"/>
        <v>6</v>
      </c>
      <c r="C173" s="11"/>
      <c r="D173" s="12"/>
      <c r="E173" s="29"/>
      <c r="F173" s="11"/>
      <c r="G173" s="12"/>
      <c r="H173" s="29"/>
      <c r="I173" s="11">
        <f t="shared" si="31"/>
        <v>0</v>
      </c>
      <c r="J173" s="12">
        <f t="shared" si="32"/>
        <v>0</v>
      </c>
      <c r="K173" s="29"/>
      <c r="L173" s="137">
        <f t="shared" si="33"/>
        <v>0</v>
      </c>
      <c r="M173" s="186">
        <f t="shared" si="34"/>
        <v>0</v>
      </c>
    </row>
    <row r="174" spans="1:13" hidden="1" outlineLevel="1">
      <c r="A174" s="25">
        <v>43264</v>
      </c>
      <c r="B174" s="26">
        <f t="shared" si="29"/>
        <v>6</v>
      </c>
      <c r="C174" s="11"/>
      <c r="D174" s="12"/>
      <c r="E174" s="29"/>
      <c r="F174" s="11"/>
      <c r="G174" s="12"/>
      <c r="H174" s="29"/>
      <c r="I174" s="11">
        <f t="shared" si="31"/>
        <v>0</v>
      </c>
      <c r="J174" s="12">
        <f t="shared" si="32"/>
        <v>0</v>
      </c>
      <c r="K174" s="29"/>
      <c r="L174" s="137">
        <f t="shared" si="33"/>
        <v>0</v>
      </c>
      <c r="M174" s="186">
        <f t="shared" si="34"/>
        <v>0</v>
      </c>
    </row>
    <row r="175" spans="1:13" hidden="1" outlineLevel="1">
      <c r="A175" s="25">
        <v>43265</v>
      </c>
      <c r="B175" s="26">
        <f t="shared" si="29"/>
        <v>6</v>
      </c>
      <c r="C175" s="11"/>
      <c r="D175" s="12"/>
      <c r="E175" s="29"/>
      <c r="F175" s="11"/>
      <c r="G175" s="12"/>
      <c r="H175" s="29"/>
      <c r="I175" s="11">
        <f t="shared" si="31"/>
        <v>0</v>
      </c>
      <c r="J175" s="12">
        <f t="shared" si="32"/>
        <v>0</v>
      </c>
      <c r="K175" s="29"/>
      <c r="L175" s="137">
        <f t="shared" si="33"/>
        <v>0</v>
      </c>
      <c r="M175" s="186">
        <f t="shared" si="34"/>
        <v>0</v>
      </c>
    </row>
    <row r="176" spans="1:13" hidden="1" outlineLevel="1">
      <c r="A176" s="25">
        <v>43266</v>
      </c>
      <c r="B176" s="26">
        <f t="shared" si="29"/>
        <v>6</v>
      </c>
      <c r="C176" s="11"/>
      <c r="D176" s="12"/>
      <c r="E176" s="29"/>
      <c r="F176" s="11"/>
      <c r="G176" s="12"/>
      <c r="H176" s="29"/>
      <c r="I176" s="11">
        <f t="shared" si="31"/>
        <v>0</v>
      </c>
      <c r="J176" s="12">
        <f t="shared" si="32"/>
        <v>0</v>
      </c>
      <c r="K176" s="29"/>
      <c r="L176" s="137">
        <f t="shared" si="33"/>
        <v>0</v>
      </c>
      <c r="M176" s="186">
        <f t="shared" si="34"/>
        <v>0</v>
      </c>
    </row>
    <row r="177" spans="1:13" hidden="1" outlineLevel="1">
      <c r="A177" s="25">
        <v>43267</v>
      </c>
      <c r="B177" s="26">
        <f t="shared" si="29"/>
        <v>6</v>
      </c>
      <c r="C177" s="11"/>
      <c r="D177" s="12"/>
      <c r="E177" s="29"/>
      <c r="F177" s="11"/>
      <c r="G177" s="12"/>
      <c r="H177" s="29"/>
      <c r="I177" s="11">
        <f t="shared" si="31"/>
        <v>0</v>
      </c>
      <c r="J177" s="12">
        <f t="shared" si="32"/>
        <v>0</v>
      </c>
      <c r="K177" s="29"/>
      <c r="L177" s="137">
        <f t="shared" si="33"/>
        <v>0</v>
      </c>
      <c r="M177" s="186">
        <f t="shared" si="34"/>
        <v>0</v>
      </c>
    </row>
    <row r="178" spans="1:13" hidden="1" outlineLevel="1">
      <c r="A178" s="25">
        <v>43268</v>
      </c>
      <c r="B178" s="26">
        <f t="shared" si="29"/>
        <v>6</v>
      </c>
      <c r="C178" s="11"/>
      <c r="D178" s="12"/>
      <c r="E178" s="29"/>
      <c r="F178" s="11"/>
      <c r="G178" s="12"/>
      <c r="H178" s="29"/>
      <c r="I178" s="11">
        <f t="shared" si="31"/>
        <v>0</v>
      </c>
      <c r="J178" s="12">
        <f t="shared" si="32"/>
        <v>0</v>
      </c>
      <c r="K178" s="29"/>
      <c r="L178" s="137">
        <f t="shared" si="33"/>
        <v>0</v>
      </c>
      <c r="M178" s="186">
        <f t="shared" si="34"/>
        <v>0</v>
      </c>
    </row>
    <row r="179" spans="1:13" hidden="1" outlineLevel="1">
      <c r="A179" s="25">
        <v>43269</v>
      </c>
      <c r="B179" s="26">
        <f t="shared" si="29"/>
        <v>6</v>
      </c>
      <c r="C179" s="11"/>
      <c r="D179" s="12"/>
      <c r="E179" s="29"/>
      <c r="F179" s="11"/>
      <c r="G179" s="12"/>
      <c r="H179" s="29"/>
      <c r="I179" s="11">
        <f t="shared" si="31"/>
        <v>0</v>
      </c>
      <c r="J179" s="12">
        <f t="shared" si="32"/>
        <v>0</v>
      </c>
      <c r="K179" s="29"/>
      <c r="L179" s="137">
        <f t="shared" si="33"/>
        <v>0</v>
      </c>
      <c r="M179" s="186">
        <f t="shared" si="34"/>
        <v>0</v>
      </c>
    </row>
    <row r="180" spans="1:13" hidden="1" outlineLevel="1">
      <c r="A180" s="25">
        <v>43270</v>
      </c>
      <c r="B180" s="26">
        <f t="shared" si="29"/>
        <v>6</v>
      </c>
      <c r="C180" s="11"/>
      <c r="D180" s="12"/>
      <c r="E180" s="29"/>
      <c r="F180" s="11"/>
      <c r="G180" s="12"/>
      <c r="H180" s="29"/>
      <c r="I180" s="11">
        <f t="shared" si="31"/>
        <v>0</v>
      </c>
      <c r="J180" s="12">
        <f t="shared" si="32"/>
        <v>0</v>
      </c>
      <c r="K180" s="29"/>
      <c r="L180" s="137">
        <f t="shared" si="33"/>
        <v>0</v>
      </c>
      <c r="M180" s="186">
        <f t="shared" si="34"/>
        <v>0</v>
      </c>
    </row>
    <row r="181" spans="1:13" hidden="1" outlineLevel="1">
      <c r="A181" s="25">
        <v>43271</v>
      </c>
      <c r="B181" s="26">
        <f t="shared" si="29"/>
        <v>6</v>
      </c>
      <c r="C181" s="11"/>
      <c r="D181" s="12"/>
      <c r="E181" s="29"/>
      <c r="F181" s="11"/>
      <c r="G181" s="12"/>
      <c r="H181" s="29"/>
      <c r="I181" s="11">
        <f t="shared" si="31"/>
        <v>0</v>
      </c>
      <c r="J181" s="12">
        <f t="shared" si="32"/>
        <v>0</v>
      </c>
      <c r="K181" s="29"/>
      <c r="L181" s="137">
        <f t="shared" si="33"/>
        <v>0</v>
      </c>
      <c r="M181" s="186">
        <f t="shared" si="34"/>
        <v>0</v>
      </c>
    </row>
    <row r="182" spans="1:13" hidden="1" outlineLevel="1">
      <c r="A182" s="25">
        <v>43272</v>
      </c>
      <c r="B182" s="26">
        <f t="shared" si="29"/>
        <v>6</v>
      </c>
      <c r="C182" s="11"/>
      <c r="D182" s="12"/>
      <c r="E182" s="29"/>
      <c r="F182" s="11"/>
      <c r="G182" s="12"/>
      <c r="H182" s="29"/>
      <c r="I182" s="11">
        <f t="shared" si="31"/>
        <v>0</v>
      </c>
      <c r="J182" s="12">
        <f t="shared" si="32"/>
        <v>0</v>
      </c>
      <c r="K182" s="29"/>
      <c r="L182" s="137">
        <f t="shared" si="33"/>
        <v>0</v>
      </c>
      <c r="M182" s="186">
        <f t="shared" si="34"/>
        <v>0</v>
      </c>
    </row>
    <row r="183" spans="1:13" hidden="1" outlineLevel="1">
      <c r="A183" s="25">
        <v>43273</v>
      </c>
      <c r="B183" s="26">
        <f t="shared" si="29"/>
        <v>6</v>
      </c>
      <c r="C183" s="11"/>
      <c r="D183" s="12"/>
      <c r="E183" s="29"/>
      <c r="F183" s="11"/>
      <c r="G183" s="12"/>
      <c r="H183" s="29"/>
      <c r="I183" s="11">
        <f t="shared" si="31"/>
        <v>0</v>
      </c>
      <c r="J183" s="12">
        <f t="shared" si="32"/>
        <v>0</v>
      </c>
      <c r="K183" s="29"/>
      <c r="L183" s="137">
        <f t="shared" si="33"/>
        <v>0</v>
      </c>
      <c r="M183" s="186">
        <f t="shared" si="34"/>
        <v>0</v>
      </c>
    </row>
    <row r="184" spans="1:13" hidden="1" outlineLevel="1">
      <c r="A184" s="25">
        <v>43274</v>
      </c>
      <c r="B184" s="26">
        <f t="shared" si="29"/>
        <v>6</v>
      </c>
      <c r="C184" s="11"/>
      <c r="D184" s="12"/>
      <c r="E184" s="29"/>
      <c r="F184" s="11"/>
      <c r="G184" s="12"/>
      <c r="H184" s="29"/>
      <c r="I184" s="11">
        <f t="shared" si="31"/>
        <v>0</v>
      </c>
      <c r="J184" s="12">
        <f t="shared" si="32"/>
        <v>0</v>
      </c>
      <c r="K184" s="29"/>
      <c r="L184" s="137">
        <f t="shared" si="33"/>
        <v>0</v>
      </c>
      <c r="M184" s="186">
        <f t="shared" si="34"/>
        <v>0</v>
      </c>
    </row>
    <row r="185" spans="1:13" hidden="1" outlineLevel="1">
      <c r="A185" s="25">
        <v>43275</v>
      </c>
      <c r="B185" s="26">
        <f t="shared" si="29"/>
        <v>6</v>
      </c>
      <c r="C185" s="11"/>
      <c r="D185" s="12"/>
      <c r="E185" s="29"/>
      <c r="F185" s="11"/>
      <c r="G185" s="12"/>
      <c r="H185" s="29"/>
      <c r="I185" s="11">
        <f t="shared" si="31"/>
        <v>0</v>
      </c>
      <c r="J185" s="12">
        <f t="shared" si="32"/>
        <v>0</v>
      </c>
      <c r="K185" s="29"/>
      <c r="L185" s="137">
        <f t="shared" si="33"/>
        <v>0</v>
      </c>
      <c r="M185" s="186">
        <f t="shared" si="34"/>
        <v>0</v>
      </c>
    </row>
    <row r="186" spans="1:13" hidden="1" outlineLevel="1">
      <c r="A186" s="25">
        <v>43276</v>
      </c>
      <c r="B186" s="26">
        <f t="shared" si="29"/>
        <v>6</v>
      </c>
      <c r="C186" s="11"/>
      <c r="D186" s="12"/>
      <c r="E186" s="29"/>
      <c r="F186" s="11"/>
      <c r="G186" s="12"/>
      <c r="H186" s="29"/>
      <c r="I186" s="11">
        <f t="shared" si="31"/>
        <v>0</v>
      </c>
      <c r="J186" s="12">
        <f t="shared" si="32"/>
        <v>0</v>
      </c>
      <c r="K186" s="29"/>
      <c r="L186" s="137">
        <f t="shared" si="33"/>
        <v>0</v>
      </c>
      <c r="M186" s="186">
        <f t="shared" si="34"/>
        <v>0</v>
      </c>
    </row>
    <row r="187" spans="1:13" hidden="1" outlineLevel="1">
      <c r="A187" s="25">
        <v>43277</v>
      </c>
      <c r="B187" s="26">
        <f t="shared" si="29"/>
        <v>6</v>
      </c>
      <c r="C187" s="11"/>
      <c r="D187" s="12"/>
      <c r="E187" s="29"/>
      <c r="F187" s="11"/>
      <c r="G187" s="12"/>
      <c r="H187" s="29"/>
      <c r="I187" s="11">
        <f t="shared" si="31"/>
        <v>0</v>
      </c>
      <c r="J187" s="12">
        <f t="shared" si="32"/>
        <v>0</v>
      </c>
      <c r="K187" s="29"/>
      <c r="L187" s="137">
        <f t="shared" si="33"/>
        <v>0</v>
      </c>
      <c r="M187" s="186">
        <f t="shared" si="34"/>
        <v>0</v>
      </c>
    </row>
    <row r="188" spans="1:13" hidden="1" outlineLevel="1">
      <c r="A188" s="25">
        <v>43278</v>
      </c>
      <c r="B188" s="26">
        <f t="shared" si="29"/>
        <v>6</v>
      </c>
      <c r="C188" s="11"/>
      <c r="D188" s="12"/>
      <c r="E188" s="29"/>
      <c r="F188" s="11"/>
      <c r="G188" s="12"/>
      <c r="H188" s="29"/>
      <c r="I188" s="11">
        <f t="shared" si="31"/>
        <v>0</v>
      </c>
      <c r="J188" s="12">
        <f t="shared" si="32"/>
        <v>0</v>
      </c>
      <c r="K188" s="29"/>
      <c r="L188" s="137">
        <f t="shared" si="33"/>
        <v>0</v>
      </c>
      <c r="M188" s="186">
        <f t="shared" si="34"/>
        <v>0</v>
      </c>
    </row>
    <row r="189" spans="1:13" hidden="1" outlineLevel="1">
      <c r="A189" s="25">
        <v>43279</v>
      </c>
      <c r="B189" s="26">
        <f t="shared" si="29"/>
        <v>6</v>
      </c>
      <c r="C189" s="11"/>
      <c r="D189" s="12"/>
      <c r="E189" s="29"/>
      <c r="F189" s="11"/>
      <c r="G189" s="12"/>
      <c r="H189" s="29"/>
      <c r="I189" s="11">
        <f t="shared" si="31"/>
        <v>0</v>
      </c>
      <c r="J189" s="12">
        <f t="shared" si="32"/>
        <v>0</v>
      </c>
      <c r="K189" s="29"/>
      <c r="L189" s="137">
        <f t="shared" si="33"/>
        <v>0</v>
      </c>
      <c r="M189" s="186">
        <f t="shared" si="34"/>
        <v>0</v>
      </c>
    </row>
    <row r="190" spans="1:13" hidden="1" outlineLevel="1">
      <c r="A190" s="25">
        <v>43280</v>
      </c>
      <c r="B190" s="26">
        <f t="shared" si="29"/>
        <v>6</v>
      </c>
      <c r="C190" s="11"/>
      <c r="D190" s="12"/>
      <c r="E190" s="29"/>
      <c r="F190" s="11"/>
      <c r="G190" s="12"/>
      <c r="H190" s="29"/>
      <c r="I190" s="11">
        <f t="shared" si="31"/>
        <v>0</v>
      </c>
      <c r="J190" s="12">
        <f t="shared" si="32"/>
        <v>0</v>
      </c>
      <c r="K190" s="29"/>
      <c r="L190" s="137">
        <f t="shared" si="33"/>
        <v>0</v>
      </c>
      <c r="M190" s="186">
        <f t="shared" si="34"/>
        <v>0</v>
      </c>
    </row>
    <row r="191" spans="1:13" hidden="1" outlineLevel="1">
      <c r="A191" s="25">
        <v>43281</v>
      </c>
      <c r="B191" s="26">
        <f t="shared" si="29"/>
        <v>6</v>
      </c>
      <c r="C191" s="11"/>
      <c r="D191" s="12"/>
      <c r="E191" s="29"/>
      <c r="F191" s="11"/>
      <c r="G191" s="12"/>
      <c r="H191" s="29"/>
      <c r="I191" s="11">
        <f t="shared" si="31"/>
        <v>0</v>
      </c>
      <c r="J191" s="12">
        <f t="shared" si="32"/>
        <v>0</v>
      </c>
      <c r="K191" s="29"/>
      <c r="L191" s="137">
        <f t="shared" si="33"/>
        <v>0</v>
      </c>
      <c r="M191" s="186">
        <f t="shared" si="34"/>
        <v>0</v>
      </c>
    </row>
    <row r="192" spans="1:13" collapsed="1">
      <c r="A192" s="32"/>
      <c r="B192" s="32" t="s">
        <v>18</v>
      </c>
      <c r="C192" s="33">
        <f t="shared" ref="C192:J192" si="35">SUBTOTAL(9,C193:C223)</f>
        <v>0</v>
      </c>
      <c r="D192" s="34">
        <f t="shared" si="35"/>
        <v>0</v>
      </c>
      <c r="E192" s="31"/>
      <c r="F192" s="33">
        <f t="shared" si="35"/>
        <v>0</v>
      </c>
      <c r="G192" s="34">
        <f t="shared" si="35"/>
        <v>0</v>
      </c>
      <c r="H192" s="31"/>
      <c r="I192" s="33">
        <f t="shared" si="35"/>
        <v>0</v>
      </c>
      <c r="J192" s="34">
        <f t="shared" si="35"/>
        <v>0</v>
      </c>
      <c r="K192" s="31"/>
      <c r="L192" s="137">
        <f t="shared" si="33"/>
        <v>0</v>
      </c>
      <c r="M192" s="186">
        <f t="shared" si="34"/>
        <v>0</v>
      </c>
    </row>
    <row r="193" spans="1:13" hidden="1" outlineLevel="1">
      <c r="A193" s="36">
        <v>43282</v>
      </c>
      <c r="B193" s="37">
        <f t="shared" si="29"/>
        <v>7</v>
      </c>
      <c r="C193" s="11"/>
      <c r="D193" s="12"/>
      <c r="E193" s="29"/>
      <c r="F193" s="11"/>
      <c r="G193" s="12"/>
      <c r="H193" s="29"/>
      <c r="I193" s="11">
        <f t="shared" ref="I193:I223" si="36">C193-F193</f>
        <v>0</v>
      </c>
      <c r="J193" s="12">
        <f t="shared" ref="J193:J223" si="37">D193-G193</f>
        <v>0</v>
      </c>
      <c r="K193" s="29"/>
      <c r="L193" s="137">
        <f t="shared" si="33"/>
        <v>0</v>
      </c>
      <c r="M193" s="186">
        <f t="shared" si="34"/>
        <v>0</v>
      </c>
    </row>
    <row r="194" spans="1:13" hidden="1" outlineLevel="1">
      <c r="A194" s="36">
        <v>43283</v>
      </c>
      <c r="B194" s="37">
        <f t="shared" si="29"/>
        <v>7</v>
      </c>
      <c r="C194" s="11"/>
      <c r="D194" s="12"/>
      <c r="E194" s="29"/>
      <c r="F194" s="11"/>
      <c r="G194" s="12"/>
      <c r="H194" s="29"/>
      <c r="I194" s="11">
        <f t="shared" si="36"/>
        <v>0</v>
      </c>
      <c r="J194" s="12">
        <f t="shared" si="37"/>
        <v>0</v>
      </c>
      <c r="K194" s="29"/>
      <c r="L194" s="137">
        <f t="shared" si="33"/>
        <v>0</v>
      </c>
      <c r="M194" s="186">
        <f t="shared" si="34"/>
        <v>0</v>
      </c>
    </row>
    <row r="195" spans="1:13" hidden="1" outlineLevel="1">
      <c r="A195" s="36">
        <v>43284</v>
      </c>
      <c r="B195" s="37">
        <f t="shared" si="29"/>
        <v>7</v>
      </c>
      <c r="C195" s="11"/>
      <c r="D195" s="12"/>
      <c r="E195" s="29"/>
      <c r="F195" s="11"/>
      <c r="G195" s="12"/>
      <c r="H195" s="29"/>
      <c r="I195" s="11">
        <f t="shared" si="36"/>
        <v>0</v>
      </c>
      <c r="J195" s="12">
        <f t="shared" si="37"/>
        <v>0</v>
      </c>
      <c r="K195" s="29"/>
      <c r="L195" s="137">
        <f t="shared" si="33"/>
        <v>0</v>
      </c>
      <c r="M195" s="186">
        <f t="shared" si="34"/>
        <v>0</v>
      </c>
    </row>
    <row r="196" spans="1:13" hidden="1" outlineLevel="1">
      <c r="A196" s="36">
        <v>43285</v>
      </c>
      <c r="B196" s="37">
        <f t="shared" si="29"/>
        <v>7</v>
      </c>
      <c r="C196" s="11"/>
      <c r="D196" s="12"/>
      <c r="E196" s="29"/>
      <c r="F196" s="11"/>
      <c r="G196" s="12"/>
      <c r="H196" s="29"/>
      <c r="I196" s="11">
        <f t="shared" si="36"/>
        <v>0</v>
      </c>
      <c r="J196" s="12">
        <f t="shared" si="37"/>
        <v>0</v>
      </c>
      <c r="K196" s="29"/>
      <c r="L196" s="137">
        <f t="shared" si="33"/>
        <v>0</v>
      </c>
      <c r="M196" s="186">
        <f t="shared" si="34"/>
        <v>0</v>
      </c>
    </row>
    <row r="197" spans="1:13" hidden="1" outlineLevel="1">
      <c r="A197" s="36">
        <v>43286</v>
      </c>
      <c r="B197" s="37">
        <f t="shared" si="29"/>
        <v>7</v>
      </c>
      <c r="C197" s="11"/>
      <c r="D197" s="12"/>
      <c r="E197" s="29"/>
      <c r="F197" s="11"/>
      <c r="G197" s="12"/>
      <c r="H197" s="29"/>
      <c r="I197" s="11">
        <f t="shared" si="36"/>
        <v>0</v>
      </c>
      <c r="J197" s="12">
        <f t="shared" si="37"/>
        <v>0</v>
      </c>
      <c r="K197" s="29"/>
      <c r="L197" s="137">
        <f t="shared" si="33"/>
        <v>0</v>
      </c>
      <c r="M197" s="186">
        <f t="shared" si="34"/>
        <v>0</v>
      </c>
    </row>
    <row r="198" spans="1:13" hidden="1" outlineLevel="1">
      <c r="A198" s="36">
        <v>43287</v>
      </c>
      <c r="B198" s="37">
        <f t="shared" si="29"/>
        <v>7</v>
      </c>
      <c r="C198" s="11"/>
      <c r="D198" s="12"/>
      <c r="E198" s="29"/>
      <c r="F198" s="11"/>
      <c r="G198" s="12"/>
      <c r="H198" s="29"/>
      <c r="I198" s="11">
        <f t="shared" si="36"/>
        <v>0</v>
      </c>
      <c r="J198" s="12">
        <f t="shared" si="37"/>
        <v>0</v>
      </c>
      <c r="K198" s="29"/>
      <c r="L198" s="137">
        <f t="shared" si="33"/>
        <v>0</v>
      </c>
      <c r="M198" s="186">
        <f t="shared" si="34"/>
        <v>0</v>
      </c>
    </row>
    <row r="199" spans="1:13" hidden="1" outlineLevel="1">
      <c r="A199" s="36">
        <v>43288</v>
      </c>
      <c r="B199" s="37">
        <f t="shared" si="29"/>
        <v>7</v>
      </c>
      <c r="C199" s="11"/>
      <c r="D199" s="12"/>
      <c r="E199" s="29"/>
      <c r="F199" s="11"/>
      <c r="G199" s="12"/>
      <c r="H199" s="29"/>
      <c r="I199" s="11">
        <f t="shared" si="36"/>
        <v>0</v>
      </c>
      <c r="J199" s="12">
        <f t="shared" si="37"/>
        <v>0</v>
      </c>
      <c r="K199" s="29"/>
      <c r="L199" s="137">
        <f t="shared" si="33"/>
        <v>0</v>
      </c>
      <c r="M199" s="186">
        <f t="shared" si="34"/>
        <v>0</v>
      </c>
    </row>
    <row r="200" spans="1:13" hidden="1" outlineLevel="1">
      <c r="A200" s="36">
        <v>43289</v>
      </c>
      <c r="B200" s="37">
        <f t="shared" si="29"/>
        <v>7</v>
      </c>
      <c r="C200" s="11"/>
      <c r="D200" s="12"/>
      <c r="E200" s="29"/>
      <c r="F200" s="11"/>
      <c r="G200" s="12"/>
      <c r="H200" s="29"/>
      <c r="I200" s="11">
        <f t="shared" si="36"/>
        <v>0</v>
      </c>
      <c r="J200" s="12">
        <f t="shared" si="37"/>
        <v>0</v>
      </c>
      <c r="K200" s="29"/>
      <c r="L200" s="137">
        <f t="shared" si="33"/>
        <v>0</v>
      </c>
      <c r="M200" s="186">
        <f t="shared" si="34"/>
        <v>0</v>
      </c>
    </row>
    <row r="201" spans="1:13" hidden="1" outlineLevel="1">
      <c r="A201" s="36">
        <v>43290</v>
      </c>
      <c r="B201" s="37">
        <f t="shared" si="29"/>
        <v>7</v>
      </c>
      <c r="C201" s="11"/>
      <c r="D201" s="12"/>
      <c r="E201" s="29"/>
      <c r="F201" s="11"/>
      <c r="G201" s="12"/>
      <c r="H201" s="29"/>
      <c r="I201" s="11">
        <f t="shared" si="36"/>
        <v>0</v>
      </c>
      <c r="J201" s="12">
        <f t="shared" si="37"/>
        <v>0</v>
      </c>
      <c r="K201" s="29"/>
      <c r="L201" s="137">
        <f t="shared" si="33"/>
        <v>0</v>
      </c>
      <c r="M201" s="186">
        <f t="shared" si="34"/>
        <v>0</v>
      </c>
    </row>
    <row r="202" spans="1:13" hidden="1" outlineLevel="1">
      <c r="A202" s="36">
        <v>43291</v>
      </c>
      <c r="B202" s="37">
        <f t="shared" si="29"/>
        <v>7</v>
      </c>
      <c r="C202" s="11"/>
      <c r="D202" s="12"/>
      <c r="E202" s="29"/>
      <c r="F202" s="11"/>
      <c r="G202" s="12"/>
      <c r="H202" s="29"/>
      <c r="I202" s="11">
        <f t="shared" si="36"/>
        <v>0</v>
      </c>
      <c r="J202" s="12">
        <f t="shared" si="37"/>
        <v>0</v>
      </c>
      <c r="K202" s="29"/>
      <c r="L202" s="137">
        <f t="shared" si="33"/>
        <v>0</v>
      </c>
      <c r="M202" s="186">
        <f t="shared" si="34"/>
        <v>0</v>
      </c>
    </row>
    <row r="203" spans="1:13" hidden="1" outlineLevel="1">
      <c r="A203" s="36">
        <v>43292</v>
      </c>
      <c r="B203" s="37">
        <f t="shared" si="29"/>
        <v>7</v>
      </c>
      <c r="C203" s="11"/>
      <c r="D203" s="12"/>
      <c r="E203" s="29"/>
      <c r="F203" s="11"/>
      <c r="G203" s="12"/>
      <c r="H203" s="29"/>
      <c r="I203" s="11">
        <f t="shared" si="36"/>
        <v>0</v>
      </c>
      <c r="J203" s="12">
        <f t="shared" si="37"/>
        <v>0</v>
      </c>
      <c r="K203" s="29"/>
      <c r="L203" s="137">
        <f t="shared" si="33"/>
        <v>0</v>
      </c>
      <c r="M203" s="186">
        <f t="shared" si="34"/>
        <v>0</v>
      </c>
    </row>
    <row r="204" spans="1:13" hidden="1" outlineLevel="1">
      <c r="A204" s="36">
        <v>43293</v>
      </c>
      <c r="B204" s="37">
        <f t="shared" si="29"/>
        <v>7</v>
      </c>
      <c r="C204" s="11"/>
      <c r="D204" s="12"/>
      <c r="E204" s="29"/>
      <c r="F204" s="11"/>
      <c r="G204" s="12"/>
      <c r="H204" s="29"/>
      <c r="I204" s="11">
        <f t="shared" si="36"/>
        <v>0</v>
      </c>
      <c r="J204" s="12">
        <f t="shared" si="37"/>
        <v>0</v>
      </c>
      <c r="K204" s="29"/>
      <c r="L204" s="137">
        <f t="shared" si="33"/>
        <v>0</v>
      </c>
      <c r="M204" s="186">
        <f t="shared" si="34"/>
        <v>0</v>
      </c>
    </row>
    <row r="205" spans="1:13" hidden="1" outlineLevel="1">
      <c r="A205" s="36">
        <v>43294</v>
      </c>
      <c r="B205" s="37">
        <f t="shared" si="29"/>
        <v>7</v>
      </c>
      <c r="C205" s="11"/>
      <c r="D205" s="12"/>
      <c r="E205" s="29"/>
      <c r="F205" s="11"/>
      <c r="G205" s="12"/>
      <c r="H205" s="29"/>
      <c r="I205" s="11">
        <f t="shared" si="36"/>
        <v>0</v>
      </c>
      <c r="J205" s="12">
        <f t="shared" si="37"/>
        <v>0</v>
      </c>
      <c r="K205" s="29"/>
      <c r="L205" s="137">
        <f t="shared" si="33"/>
        <v>0</v>
      </c>
      <c r="M205" s="186">
        <f t="shared" si="34"/>
        <v>0</v>
      </c>
    </row>
    <row r="206" spans="1:13" hidden="1" outlineLevel="1">
      <c r="A206" s="36">
        <v>43295</v>
      </c>
      <c r="B206" s="37">
        <f t="shared" si="29"/>
        <v>7</v>
      </c>
      <c r="C206" s="11"/>
      <c r="D206" s="12"/>
      <c r="E206" s="29"/>
      <c r="F206" s="11"/>
      <c r="G206" s="12"/>
      <c r="H206" s="29"/>
      <c r="I206" s="11">
        <f t="shared" si="36"/>
        <v>0</v>
      </c>
      <c r="J206" s="12">
        <f t="shared" si="37"/>
        <v>0</v>
      </c>
      <c r="K206" s="29"/>
      <c r="L206" s="137">
        <f t="shared" si="33"/>
        <v>0</v>
      </c>
      <c r="M206" s="186">
        <f t="shared" si="34"/>
        <v>0</v>
      </c>
    </row>
    <row r="207" spans="1:13" hidden="1" outlineLevel="1">
      <c r="A207" s="36">
        <v>43296</v>
      </c>
      <c r="B207" s="37">
        <f t="shared" si="29"/>
        <v>7</v>
      </c>
      <c r="C207" s="11"/>
      <c r="D207" s="12"/>
      <c r="E207" s="29"/>
      <c r="F207" s="11"/>
      <c r="G207" s="12"/>
      <c r="H207" s="29"/>
      <c r="I207" s="11">
        <f t="shared" si="36"/>
        <v>0</v>
      </c>
      <c r="J207" s="12">
        <f t="shared" si="37"/>
        <v>0</v>
      </c>
      <c r="K207" s="29"/>
      <c r="L207" s="137">
        <f t="shared" si="33"/>
        <v>0</v>
      </c>
      <c r="M207" s="186">
        <f t="shared" si="34"/>
        <v>0</v>
      </c>
    </row>
    <row r="208" spans="1:13" hidden="1" outlineLevel="1">
      <c r="A208" s="36">
        <v>43297</v>
      </c>
      <c r="B208" s="37">
        <f t="shared" si="29"/>
        <v>7</v>
      </c>
      <c r="C208" s="11"/>
      <c r="D208" s="12"/>
      <c r="E208" s="29"/>
      <c r="F208" s="11"/>
      <c r="G208" s="12"/>
      <c r="H208" s="29"/>
      <c r="I208" s="11">
        <f t="shared" si="36"/>
        <v>0</v>
      </c>
      <c r="J208" s="12">
        <f t="shared" si="37"/>
        <v>0</v>
      </c>
      <c r="K208" s="29"/>
      <c r="L208" s="137">
        <f t="shared" si="33"/>
        <v>0</v>
      </c>
      <c r="M208" s="186">
        <f t="shared" si="34"/>
        <v>0</v>
      </c>
    </row>
    <row r="209" spans="1:13" hidden="1" outlineLevel="1">
      <c r="A209" s="36">
        <v>43298</v>
      </c>
      <c r="B209" s="37">
        <f t="shared" si="29"/>
        <v>7</v>
      </c>
      <c r="C209" s="11"/>
      <c r="D209" s="12"/>
      <c r="E209" s="29"/>
      <c r="F209" s="11"/>
      <c r="G209" s="12"/>
      <c r="H209" s="29"/>
      <c r="I209" s="11">
        <f t="shared" si="36"/>
        <v>0</v>
      </c>
      <c r="J209" s="12">
        <f t="shared" si="37"/>
        <v>0</v>
      </c>
      <c r="K209" s="29"/>
      <c r="L209" s="137">
        <f t="shared" si="33"/>
        <v>0</v>
      </c>
      <c r="M209" s="186">
        <f t="shared" si="34"/>
        <v>0</v>
      </c>
    </row>
    <row r="210" spans="1:13" hidden="1" outlineLevel="1">
      <c r="A210" s="36">
        <v>43299</v>
      </c>
      <c r="B210" s="37">
        <f t="shared" si="29"/>
        <v>7</v>
      </c>
      <c r="C210" s="11"/>
      <c r="D210" s="12"/>
      <c r="E210" s="29"/>
      <c r="F210" s="11"/>
      <c r="G210" s="12"/>
      <c r="H210" s="29"/>
      <c r="I210" s="11">
        <f t="shared" si="36"/>
        <v>0</v>
      </c>
      <c r="J210" s="12">
        <f t="shared" si="37"/>
        <v>0</v>
      </c>
      <c r="K210" s="29"/>
      <c r="L210" s="137">
        <f t="shared" si="33"/>
        <v>0</v>
      </c>
      <c r="M210" s="186">
        <f t="shared" si="34"/>
        <v>0</v>
      </c>
    </row>
    <row r="211" spans="1:13" hidden="1" outlineLevel="1">
      <c r="A211" s="36">
        <v>43300</v>
      </c>
      <c r="B211" s="37">
        <f t="shared" si="29"/>
        <v>7</v>
      </c>
      <c r="C211" s="11"/>
      <c r="D211" s="12"/>
      <c r="E211" s="29"/>
      <c r="F211" s="11"/>
      <c r="G211" s="12"/>
      <c r="H211" s="29"/>
      <c r="I211" s="11">
        <f t="shared" si="36"/>
        <v>0</v>
      </c>
      <c r="J211" s="12">
        <f t="shared" si="37"/>
        <v>0</v>
      </c>
      <c r="K211" s="29"/>
      <c r="L211" s="137">
        <f t="shared" si="33"/>
        <v>0</v>
      </c>
      <c r="M211" s="186">
        <f t="shared" si="34"/>
        <v>0</v>
      </c>
    </row>
    <row r="212" spans="1:13" hidden="1" outlineLevel="1">
      <c r="A212" s="36">
        <v>43301</v>
      </c>
      <c r="B212" s="37">
        <f t="shared" si="29"/>
        <v>7</v>
      </c>
      <c r="C212" s="11"/>
      <c r="D212" s="12"/>
      <c r="E212" s="29"/>
      <c r="F212" s="11"/>
      <c r="G212" s="12"/>
      <c r="H212" s="29"/>
      <c r="I212" s="11">
        <f t="shared" si="36"/>
        <v>0</v>
      </c>
      <c r="J212" s="12">
        <f t="shared" si="37"/>
        <v>0</v>
      </c>
      <c r="K212" s="29"/>
      <c r="L212" s="137">
        <f t="shared" si="33"/>
        <v>0</v>
      </c>
      <c r="M212" s="186">
        <f t="shared" si="34"/>
        <v>0</v>
      </c>
    </row>
    <row r="213" spans="1:13" hidden="1" outlineLevel="1">
      <c r="A213" s="36">
        <v>43302</v>
      </c>
      <c r="B213" s="37">
        <f t="shared" si="29"/>
        <v>7</v>
      </c>
      <c r="C213" s="11"/>
      <c r="D213" s="12"/>
      <c r="E213" s="29"/>
      <c r="F213" s="11"/>
      <c r="G213" s="12"/>
      <c r="H213" s="29"/>
      <c r="I213" s="11">
        <f t="shared" si="36"/>
        <v>0</v>
      </c>
      <c r="J213" s="12">
        <f t="shared" si="37"/>
        <v>0</v>
      </c>
      <c r="K213" s="29"/>
      <c r="L213" s="137">
        <f t="shared" si="33"/>
        <v>0</v>
      </c>
      <c r="M213" s="186">
        <f t="shared" si="34"/>
        <v>0</v>
      </c>
    </row>
    <row r="214" spans="1:13" hidden="1" outlineLevel="1">
      <c r="A214" s="36">
        <v>43303</v>
      </c>
      <c r="B214" s="37">
        <f t="shared" si="29"/>
        <v>7</v>
      </c>
      <c r="C214" s="11"/>
      <c r="D214" s="12"/>
      <c r="E214" s="29"/>
      <c r="F214" s="11"/>
      <c r="G214" s="12"/>
      <c r="H214" s="29"/>
      <c r="I214" s="11">
        <f t="shared" si="36"/>
        <v>0</v>
      </c>
      <c r="J214" s="12">
        <f t="shared" si="37"/>
        <v>0</v>
      </c>
      <c r="K214" s="29"/>
      <c r="L214" s="137">
        <f t="shared" si="33"/>
        <v>0</v>
      </c>
      <c r="M214" s="186">
        <f t="shared" si="34"/>
        <v>0</v>
      </c>
    </row>
    <row r="215" spans="1:13" hidden="1" outlineLevel="1">
      <c r="A215" s="36">
        <v>43304</v>
      </c>
      <c r="B215" s="37">
        <f t="shared" si="29"/>
        <v>7</v>
      </c>
      <c r="C215" s="11"/>
      <c r="D215" s="12"/>
      <c r="E215" s="29"/>
      <c r="F215" s="11"/>
      <c r="G215" s="12"/>
      <c r="H215" s="29"/>
      <c r="I215" s="11">
        <f t="shared" si="36"/>
        <v>0</v>
      </c>
      <c r="J215" s="12">
        <f t="shared" si="37"/>
        <v>0</v>
      </c>
      <c r="K215" s="29"/>
      <c r="L215" s="137">
        <f t="shared" si="33"/>
        <v>0</v>
      </c>
      <c r="M215" s="186">
        <f t="shared" si="34"/>
        <v>0</v>
      </c>
    </row>
    <row r="216" spans="1:13" hidden="1" outlineLevel="1">
      <c r="A216" s="36">
        <v>43305</v>
      </c>
      <c r="B216" s="37">
        <f t="shared" si="29"/>
        <v>7</v>
      </c>
      <c r="C216" s="11"/>
      <c r="D216" s="12"/>
      <c r="E216" s="29"/>
      <c r="F216" s="11"/>
      <c r="G216" s="12"/>
      <c r="H216" s="29"/>
      <c r="I216" s="11">
        <f t="shared" si="36"/>
        <v>0</v>
      </c>
      <c r="J216" s="12">
        <f t="shared" si="37"/>
        <v>0</v>
      </c>
      <c r="K216" s="29"/>
      <c r="L216" s="137">
        <f t="shared" si="33"/>
        <v>0</v>
      </c>
      <c r="M216" s="186">
        <f t="shared" si="34"/>
        <v>0</v>
      </c>
    </row>
    <row r="217" spans="1:13" hidden="1" outlineLevel="1">
      <c r="A217" s="36">
        <v>43306</v>
      </c>
      <c r="B217" s="37">
        <f t="shared" si="29"/>
        <v>7</v>
      </c>
      <c r="C217" s="11"/>
      <c r="D217" s="12"/>
      <c r="E217" s="29"/>
      <c r="F217" s="11"/>
      <c r="G217" s="12"/>
      <c r="H217" s="29"/>
      <c r="I217" s="11">
        <f t="shared" si="36"/>
        <v>0</v>
      </c>
      <c r="J217" s="12">
        <f t="shared" si="37"/>
        <v>0</v>
      </c>
      <c r="K217" s="29"/>
      <c r="L217" s="137">
        <f t="shared" si="33"/>
        <v>0</v>
      </c>
      <c r="M217" s="186">
        <f t="shared" si="34"/>
        <v>0</v>
      </c>
    </row>
    <row r="218" spans="1:13" hidden="1" outlineLevel="1">
      <c r="A218" s="36">
        <v>43307</v>
      </c>
      <c r="B218" s="37">
        <f t="shared" si="29"/>
        <v>7</v>
      </c>
      <c r="C218" s="11"/>
      <c r="D218" s="12"/>
      <c r="E218" s="29"/>
      <c r="F218" s="11"/>
      <c r="G218" s="12"/>
      <c r="H218" s="29"/>
      <c r="I218" s="11">
        <f t="shared" si="36"/>
        <v>0</v>
      </c>
      <c r="J218" s="12">
        <f t="shared" si="37"/>
        <v>0</v>
      </c>
      <c r="K218" s="29"/>
      <c r="L218" s="137">
        <f t="shared" si="33"/>
        <v>0</v>
      </c>
      <c r="M218" s="186">
        <f t="shared" si="34"/>
        <v>0</v>
      </c>
    </row>
    <row r="219" spans="1:13" hidden="1" outlineLevel="1">
      <c r="A219" s="36">
        <v>43308</v>
      </c>
      <c r="B219" s="37">
        <f t="shared" si="29"/>
        <v>7</v>
      </c>
      <c r="C219" s="11"/>
      <c r="D219" s="12"/>
      <c r="E219" s="29"/>
      <c r="F219" s="11"/>
      <c r="G219" s="12"/>
      <c r="H219" s="29"/>
      <c r="I219" s="11">
        <f t="shared" si="36"/>
        <v>0</v>
      </c>
      <c r="J219" s="12">
        <f t="shared" si="37"/>
        <v>0</v>
      </c>
      <c r="K219" s="29"/>
      <c r="L219" s="137">
        <f t="shared" si="33"/>
        <v>0</v>
      </c>
      <c r="M219" s="186">
        <f t="shared" si="34"/>
        <v>0</v>
      </c>
    </row>
    <row r="220" spans="1:13" hidden="1" outlineLevel="1">
      <c r="A220" s="36">
        <v>43309</v>
      </c>
      <c r="B220" s="37">
        <f t="shared" si="29"/>
        <v>7</v>
      </c>
      <c r="C220" s="11"/>
      <c r="D220" s="12"/>
      <c r="E220" s="29"/>
      <c r="F220" s="11"/>
      <c r="G220" s="12"/>
      <c r="H220" s="29"/>
      <c r="I220" s="11">
        <f t="shared" si="36"/>
        <v>0</v>
      </c>
      <c r="J220" s="12">
        <f t="shared" si="37"/>
        <v>0</v>
      </c>
      <c r="K220" s="29"/>
      <c r="L220" s="137">
        <f t="shared" si="33"/>
        <v>0</v>
      </c>
      <c r="M220" s="186">
        <f t="shared" si="34"/>
        <v>0</v>
      </c>
    </row>
    <row r="221" spans="1:13" hidden="1" outlineLevel="1">
      <c r="A221" s="36">
        <v>43310</v>
      </c>
      <c r="B221" s="37">
        <f t="shared" si="29"/>
        <v>7</v>
      </c>
      <c r="C221" s="11"/>
      <c r="D221" s="12"/>
      <c r="E221" s="29"/>
      <c r="F221" s="11"/>
      <c r="G221" s="12"/>
      <c r="H221" s="29"/>
      <c r="I221" s="11">
        <f t="shared" si="36"/>
        <v>0</v>
      </c>
      <c r="J221" s="12">
        <f t="shared" si="37"/>
        <v>0</v>
      </c>
      <c r="K221" s="29"/>
      <c r="L221" s="137">
        <f t="shared" si="33"/>
        <v>0</v>
      </c>
      <c r="M221" s="186">
        <f t="shared" si="34"/>
        <v>0</v>
      </c>
    </row>
    <row r="222" spans="1:13" hidden="1" outlineLevel="1">
      <c r="A222" s="36">
        <v>43311</v>
      </c>
      <c r="B222" s="37">
        <f t="shared" si="29"/>
        <v>7</v>
      </c>
      <c r="C222" s="11"/>
      <c r="D222" s="12"/>
      <c r="E222" s="29"/>
      <c r="F222" s="11"/>
      <c r="G222" s="12"/>
      <c r="H222" s="29"/>
      <c r="I222" s="11">
        <f t="shared" si="36"/>
        <v>0</v>
      </c>
      <c r="J222" s="12">
        <f t="shared" si="37"/>
        <v>0</v>
      </c>
      <c r="K222" s="29"/>
      <c r="L222" s="137">
        <f t="shared" si="33"/>
        <v>0</v>
      </c>
      <c r="M222" s="186">
        <f t="shared" si="34"/>
        <v>0</v>
      </c>
    </row>
    <row r="223" spans="1:13" hidden="1" outlineLevel="1">
      <c r="A223" s="36">
        <v>43312</v>
      </c>
      <c r="B223" s="37">
        <f t="shared" si="29"/>
        <v>7</v>
      </c>
      <c r="C223" s="11"/>
      <c r="D223" s="12"/>
      <c r="E223" s="29"/>
      <c r="F223" s="11"/>
      <c r="G223" s="12"/>
      <c r="H223" s="29"/>
      <c r="I223" s="11">
        <f t="shared" si="36"/>
        <v>0</v>
      </c>
      <c r="J223" s="12">
        <f t="shared" si="37"/>
        <v>0</v>
      </c>
      <c r="K223" s="29"/>
      <c r="L223" s="137">
        <f t="shared" si="33"/>
        <v>0</v>
      </c>
      <c r="M223" s="186">
        <f t="shared" si="34"/>
        <v>0</v>
      </c>
    </row>
    <row r="224" spans="1:13" collapsed="1">
      <c r="A224" s="32"/>
      <c r="B224" s="32" t="s">
        <v>19</v>
      </c>
      <c r="C224" s="33">
        <f t="shared" ref="C224" si="38">SUBTOTAL(9,C225:C255)</f>
        <v>0</v>
      </c>
      <c r="D224" s="34">
        <f t="shared" ref="D224" si="39">SUBTOTAL(9,D225:D255)</f>
        <v>0</v>
      </c>
      <c r="E224" s="31"/>
      <c r="F224" s="33">
        <f t="shared" ref="F224" si="40">SUBTOTAL(9,F225:F255)</f>
        <v>0</v>
      </c>
      <c r="G224" s="34">
        <f t="shared" ref="G224" si="41">SUBTOTAL(9,G225:G255)</f>
        <v>0</v>
      </c>
      <c r="H224" s="31"/>
      <c r="I224" s="33">
        <f t="shared" ref="I224" si="42">SUBTOTAL(9,I225:I255)</f>
        <v>0</v>
      </c>
      <c r="J224" s="34">
        <f t="shared" ref="J224" si="43">SUBTOTAL(9,J225:J255)</f>
        <v>0</v>
      </c>
      <c r="K224" s="31"/>
      <c r="L224" s="137">
        <f t="shared" si="33"/>
        <v>0</v>
      </c>
      <c r="M224" s="186">
        <f t="shared" si="34"/>
        <v>0</v>
      </c>
    </row>
    <row r="225" spans="1:13" hidden="1" outlineLevel="1">
      <c r="A225" s="25">
        <v>43313</v>
      </c>
      <c r="B225" s="26">
        <f t="shared" si="29"/>
        <v>8</v>
      </c>
      <c r="C225" s="11"/>
      <c r="D225" s="12"/>
      <c r="E225" s="29"/>
      <c r="F225" s="11"/>
      <c r="G225" s="12"/>
      <c r="H225" s="29"/>
      <c r="I225" s="11">
        <f t="shared" ref="I225:I255" si="44">C225-F225</f>
        <v>0</v>
      </c>
      <c r="J225" s="12">
        <f t="shared" ref="J225:J255" si="45">D225-G225</f>
        <v>0</v>
      </c>
      <c r="K225" s="29"/>
      <c r="L225" s="137">
        <f t="shared" si="33"/>
        <v>0</v>
      </c>
      <c r="M225" s="186">
        <f t="shared" si="34"/>
        <v>0</v>
      </c>
    </row>
    <row r="226" spans="1:13" hidden="1" outlineLevel="1">
      <c r="A226" s="25">
        <v>43314</v>
      </c>
      <c r="B226" s="26">
        <f t="shared" ref="B226:B291" si="46">MONTH(A226)</f>
        <v>8</v>
      </c>
      <c r="C226" s="11"/>
      <c r="D226" s="12"/>
      <c r="E226" s="29"/>
      <c r="F226" s="11"/>
      <c r="G226" s="12"/>
      <c r="H226" s="29"/>
      <c r="I226" s="11">
        <f t="shared" si="44"/>
        <v>0</v>
      </c>
      <c r="J226" s="12">
        <f t="shared" si="45"/>
        <v>0</v>
      </c>
      <c r="K226" s="29"/>
      <c r="L226" s="137">
        <f t="shared" si="33"/>
        <v>0</v>
      </c>
      <c r="M226" s="186">
        <f t="shared" si="34"/>
        <v>0</v>
      </c>
    </row>
    <row r="227" spans="1:13" hidden="1" outlineLevel="1">
      <c r="A227" s="25">
        <v>43315</v>
      </c>
      <c r="B227" s="26">
        <f t="shared" si="46"/>
        <v>8</v>
      </c>
      <c r="C227" s="11"/>
      <c r="D227" s="12"/>
      <c r="E227" s="29"/>
      <c r="F227" s="11"/>
      <c r="G227" s="12"/>
      <c r="H227" s="29"/>
      <c r="I227" s="11">
        <f t="shared" si="44"/>
        <v>0</v>
      </c>
      <c r="J227" s="12">
        <f t="shared" si="45"/>
        <v>0</v>
      </c>
      <c r="K227" s="29"/>
      <c r="L227" s="137">
        <f t="shared" si="33"/>
        <v>0</v>
      </c>
      <c r="M227" s="186">
        <f t="shared" si="34"/>
        <v>0</v>
      </c>
    </row>
    <row r="228" spans="1:13" hidden="1" outlineLevel="1">
      <c r="A228" s="25">
        <v>43316</v>
      </c>
      <c r="B228" s="26">
        <f t="shared" si="46"/>
        <v>8</v>
      </c>
      <c r="C228" s="11"/>
      <c r="D228" s="12"/>
      <c r="E228" s="29"/>
      <c r="F228" s="11"/>
      <c r="G228" s="12"/>
      <c r="H228" s="29"/>
      <c r="I228" s="11">
        <f t="shared" si="44"/>
        <v>0</v>
      </c>
      <c r="J228" s="12">
        <f t="shared" si="45"/>
        <v>0</v>
      </c>
      <c r="K228" s="29"/>
      <c r="L228" s="137">
        <f t="shared" ref="L228:L291" si="47">SUM(C228)</f>
        <v>0</v>
      </c>
      <c r="M228" s="186">
        <f t="shared" ref="M228:M291" si="48">SUM(D228)</f>
        <v>0</v>
      </c>
    </row>
    <row r="229" spans="1:13" hidden="1" outlineLevel="1">
      <c r="A229" s="25">
        <v>43317</v>
      </c>
      <c r="B229" s="26">
        <f t="shared" si="46"/>
        <v>8</v>
      </c>
      <c r="C229" s="11"/>
      <c r="D229" s="12"/>
      <c r="E229" s="29"/>
      <c r="F229" s="11"/>
      <c r="G229" s="12"/>
      <c r="H229" s="29"/>
      <c r="I229" s="11">
        <f t="shared" si="44"/>
        <v>0</v>
      </c>
      <c r="J229" s="12">
        <f t="shared" si="45"/>
        <v>0</v>
      </c>
      <c r="K229" s="29"/>
      <c r="L229" s="137">
        <f t="shared" si="47"/>
        <v>0</v>
      </c>
      <c r="M229" s="186">
        <f t="shared" si="48"/>
        <v>0</v>
      </c>
    </row>
    <row r="230" spans="1:13" hidden="1" outlineLevel="1">
      <c r="A230" s="25">
        <v>43318</v>
      </c>
      <c r="B230" s="26">
        <f t="shared" si="46"/>
        <v>8</v>
      </c>
      <c r="C230" s="11"/>
      <c r="D230" s="12"/>
      <c r="E230" s="29"/>
      <c r="F230" s="11"/>
      <c r="G230" s="12"/>
      <c r="H230" s="29"/>
      <c r="I230" s="11">
        <f t="shared" si="44"/>
        <v>0</v>
      </c>
      <c r="J230" s="12">
        <f t="shared" si="45"/>
        <v>0</v>
      </c>
      <c r="K230" s="29"/>
      <c r="L230" s="137">
        <f t="shared" si="47"/>
        <v>0</v>
      </c>
      <c r="M230" s="186">
        <f t="shared" si="48"/>
        <v>0</v>
      </c>
    </row>
    <row r="231" spans="1:13" hidden="1" outlineLevel="1">
      <c r="A231" s="25">
        <v>43319</v>
      </c>
      <c r="B231" s="26">
        <f t="shared" si="46"/>
        <v>8</v>
      </c>
      <c r="C231" s="11"/>
      <c r="D231" s="12"/>
      <c r="E231" s="29"/>
      <c r="F231" s="11"/>
      <c r="G231" s="12"/>
      <c r="H231" s="29"/>
      <c r="I231" s="11">
        <f t="shared" si="44"/>
        <v>0</v>
      </c>
      <c r="J231" s="12">
        <f t="shared" si="45"/>
        <v>0</v>
      </c>
      <c r="K231" s="29"/>
      <c r="L231" s="137">
        <f t="shared" si="47"/>
        <v>0</v>
      </c>
      <c r="M231" s="186">
        <f t="shared" si="48"/>
        <v>0</v>
      </c>
    </row>
    <row r="232" spans="1:13" hidden="1" outlineLevel="1">
      <c r="A232" s="25">
        <v>43320</v>
      </c>
      <c r="B232" s="26">
        <f t="shared" si="46"/>
        <v>8</v>
      </c>
      <c r="C232" s="11"/>
      <c r="D232" s="12"/>
      <c r="E232" s="29"/>
      <c r="F232" s="11"/>
      <c r="G232" s="12"/>
      <c r="H232" s="29"/>
      <c r="I232" s="11">
        <f t="shared" si="44"/>
        <v>0</v>
      </c>
      <c r="J232" s="12">
        <f t="shared" si="45"/>
        <v>0</v>
      </c>
      <c r="K232" s="29"/>
      <c r="L232" s="137">
        <f t="shared" si="47"/>
        <v>0</v>
      </c>
      <c r="M232" s="186">
        <f t="shared" si="48"/>
        <v>0</v>
      </c>
    </row>
    <row r="233" spans="1:13" hidden="1" outlineLevel="1">
      <c r="A233" s="25">
        <v>43321</v>
      </c>
      <c r="B233" s="26">
        <f t="shared" si="46"/>
        <v>8</v>
      </c>
      <c r="C233" s="11"/>
      <c r="D233" s="12"/>
      <c r="E233" s="29"/>
      <c r="F233" s="11"/>
      <c r="G233" s="12"/>
      <c r="H233" s="29"/>
      <c r="I233" s="11">
        <f t="shared" si="44"/>
        <v>0</v>
      </c>
      <c r="J233" s="12">
        <f t="shared" si="45"/>
        <v>0</v>
      </c>
      <c r="K233" s="29"/>
      <c r="L233" s="137">
        <f t="shared" si="47"/>
        <v>0</v>
      </c>
      <c r="M233" s="186">
        <f t="shared" si="48"/>
        <v>0</v>
      </c>
    </row>
    <row r="234" spans="1:13" hidden="1" outlineLevel="1">
      <c r="A234" s="25">
        <v>43322</v>
      </c>
      <c r="B234" s="26">
        <f t="shared" si="46"/>
        <v>8</v>
      </c>
      <c r="C234" s="11"/>
      <c r="D234" s="12"/>
      <c r="E234" s="29"/>
      <c r="F234" s="11"/>
      <c r="G234" s="12"/>
      <c r="H234" s="29"/>
      <c r="I234" s="11">
        <f t="shared" si="44"/>
        <v>0</v>
      </c>
      <c r="J234" s="12">
        <f t="shared" si="45"/>
        <v>0</v>
      </c>
      <c r="K234" s="29"/>
      <c r="L234" s="137">
        <f t="shared" si="47"/>
        <v>0</v>
      </c>
      <c r="M234" s="186">
        <f t="shared" si="48"/>
        <v>0</v>
      </c>
    </row>
    <row r="235" spans="1:13" hidden="1" outlineLevel="1">
      <c r="A235" s="25">
        <v>43323</v>
      </c>
      <c r="B235" s="26">
        <f t="shared" si="46"/>
        <v>8</v>
      </c>
      <c r="C235" s="11"/>
      <c r="D235" s="12"/>
      <c r="E235" s="29"/>
      <c r="F235" s="11"/>
      <c r="G235" s="12"/>
      <c r="H235" s="29"/>
      <c r="I235" s="11">
        <f t="shared" si="44"/>
        <v>0</v>
      </c>
      <c r="J235" s="12">
        <f t="shared" si="45"/>
        <v>0</v>
      </c>
      <c r="K235" s="29"/>
      <c r="L235" s="137">
        <f t="shared" si="47"/>
        <v>0</v>
      </c>
      <c r="M235" s="186">
        <f t="shared" si="48"/>
        <v>0</v>
      </c>
    </row>
    <row r="236" spans="1:13" hidden="1" outlineLevel="1">
      <c r="A236" s="25">
        <v>43324</v>
      </c>
      <c r="B236" s="26">
        <f t="shared" si="46"/>
        <v>8</v>
      </c>
      <c r="C236" s="11"/>
      <c r="D236" s="12"/>
      <c r="E236" s="29"/>
      <c r="F236" s="11"/>
      <c r="G236" s="12"/>
      <c r="H236" s="29"/>
      <c r="I236" s="11">
        <f t="shared" si="44"/>
        <v>0</v>
      </c>
      <c r="J236" s="12">
        <f t="shared" si="45"/>
        <v>0</v>
      </c>
      <c r="K236" s="29"/>
      <c r="L236" s="137">
        <f t="shared" si="47"/>
        <v>0</v>
      </c>
      <c r="M236" s="186">
        <f t="shared" si="48"/>
        <v>0</v>
      </c>
    </row>
    <row r="237" spans="1:13" hidden="1" outlineLevel="1">
      <c r="A237" s="25">
        <v>43325</v>
      </c>
      <c r="B237" s="26">
        <f t="shared" si="46"/>
        <v>8</v>
      </c>
      <c r="C237" s="11"/>
      <c r="D237" s="12"/>
      <c r="E237" s="29"/>
      <c r="F237" s="11"/>
      <c r="G237" s="12"/>
      <c r="H237" s="29"/>
      <c r="I237" s="11">
        <f t="shared" si="44"/>
        <v>0</v>
      </c>
      <c r="J237" s="12">
        <f t="shared" si="45"/>
        <v>0</v>
      </c>
      <c r="K237" s="29"/>
      <c r="L237" s="137">
        <f t="shared" si="47"/>
        <v>0</v>
      </c>
      <c r="M237" s="186">
        <f t="shared" si="48"/>
        <v>0</v>
      </c>
    </row>
    <row r="238" spans="1:13" hidden="1" outlineLevel="1">
      <c r="A238" s="25">
        <v>43326</v>
      </c>
      <c r="B238" s="26">
        <f t="shared" si="46"/>
        <v>8</v>
      </c>
      <c r="C238" s="11"/>
      <c r="D238" s="12"/>
      <c r="E238" s="29"/>
      <c r="F238" s="11"/>
      <c r="G238" s="12"/>
      <c r="H238" s="29"/>
      <c r="I238" s="11">
        <f t="shared" si="44"/>
        <v>0</v>
      </c>
      <c r="J238" s="12">
        <f t="shared" si="45"/>
        <v>0</v>
      </c>
      <c r="K238" s="29"/>
      <c r="L238" s="137">
        <f t="shared" si="47"/>
        <v>0</v>
      </c>
      <c r="M238" s="186">
        <f t="shared" si="48"/>
        <v>0</v>
      </c>
    </row>
    <row r="239" spans="1:13" hidden="1" outlineLevel="1">
      <c r="A239" s="25">
        <v>43327</v>
      </c>
      <c r="B239" s="26">
        <f t="shared" si="46"/>
        <v>8</v>
      </c>
      <c r="C239" s="11"/>
      <c r="D239" s="12"/>
      <c r="E239" s="29"/>
      <c r="F239" s="11"/>
      <c r="G239" s="12"/>
      <c r="H239" s="29"/>
      <c r="I239" s="11">
        <f t="shared" si="44"/>
        <v>0</v>
      </c>
      <c r="J239" s="12">
        <f t="shared" si="45"/>
        <v>0</v>
      </c>
      <c r="K239" s="29"/>
      <c r="L239" s="137">
        <f t="shared" si="47"/>
        <v>0</v>
      </c>
      <c r="M239" s="186">
        <f t="shared" si="48"/>
        <v>0</v>
      </c>
    </row>
    <row r="240" spans="1:13" hidden="1" outlineLevel="1">
      <c r="A240" s="25">
        <v>43328</v>
      </c>
      <c r="B240" s="26">
        <f t="shared" si="46"/>
        <v>8</v>
      </c>
      <c r="C240" s="11"/>
      <c r="D240" s="12"/>
      <c r="E240" s="29"/>
      <c r="F240" s="11"/>
      <c r="G240" s="12"/>
      <c r="H240" s="29"/>
      <c r="I240" s="11">
        <f t="shared" si="44"/>
        <v>0</v>
      </c>
      <c r="J240" s="12">
        <f t="shared" si="45"/>
        <v>0</v>
      </c>
      <c r="K240" s="29"/>
      <c r="L240" s="137">
        <f t="shared" si="47"/>
        <v>0</v>
      </c>
      <c r="M240" s="186">
        <f t="shared" si="48"/>
        <v>0</v>
      </c>
    </row>
    <row r="241" spans="1:13" hidden="1" outlineLevel="1">
      <c r="A241" s="25">
        <v>43329</v>
      </c>
      <c r="B241" s="26">
        <f t="shared" si="46"/>
        <v>8</v>
      </c>
      <c r="C241" s="11"/>
      <c r="D241" s="12"/>
      <c r="E241" s="29"/>
      <c r="F241" s="11"/>
      <c r="G241" s="12"/>
      <c r="H241" s="29"/>
      <c r="I241" s="11">
        <f t="shared" si="44"/>
        <v>0</v>
      </c>
      <c r="J241" s="12">
        <f t="shared" si="45"/>
        <v>0</v>
      </c>
      <c r="K241" s="29"/>
      <c r="L241" s="137">
        <f t="shared" si="47"/>
        <v>0</v>
      </c>
      <c r="M241" s="186">
        <f t="shared" si="48"/>
        <v>0</v>
      </c>
    </row>
    <row r="242" spans="1:13" hidden="1" outlineLevel="1">
      <c r="A242" s="25">
        <v>43330</v>
      </c>
      <c r="B242" s="26">
        <f t="shared" si="46"/>
        <v>8</v>
      </c>
      <c r="C242" s="11"/>
      <c r="D242" s="12"/>
      <c r="E242" s="29"/>
      <c r="F242" s="11"/>
      <c r="G242" s="12"/>
      <c r="H242" s="29"/>
      <c r="I242" s="11">
        <f t="shared" si="44"/>
        <v>0</v>
      </c>
      <c r="J242" s="12">
        <f t="shared" si="45"/>
        <v>0</v>
      </c>
      <c r="K242" s="29"/>
      <c r="L242" s="137">
        <f t="shared" si="47"/>
        <v>0</v>
      </c>
      <c r="M242" s="186">
        <f t="shared" si="48"/>
        <v>0</v>
      </c>
    </row>
    <row r="243" spans="1:13" hidden="1" outlineLevel="1">
      <c r="A243" s="25">
        <v>43331</v>
      </c>
      <c r="B243" s="26">
        <f t="shared" si="46"/>
        <v>8</v>
      </c>
      <c r="C243" s="11"/>
      <c r="D243" s="12"/>
      <c r="E243" s="29"/>
      <c r="F243" s="11"/>
      <c r="G243" s="12"/>
      <c r="H243" s="29"/>
      <c r="I243" s="11">
        <f t="shared" si="44"/>
        <v>0</v>
      </c>
      <c r="J243" s="12">
        <f t="shared" si="45"/>
        <v>0</v>
      </c>
      <c r="K243" s="29"/>
      <c r="L243" s="137">
        <f t="shared" si="47"/>
        <v>0</v>
      </c>
      <c r="M243" s="186">
        <f t="shared" si="48"/>
        <v>0</v>
      </c>
    </row>
    <row r="244" spans="1:13" hidden="1" outlineLevel="1">
      <c r="A244" s="25">
        <v>43332</v>
      </c>
      <c r="B244" s="26">
        <f t="shared" si="46"/>
        <v>8</v>
      </c>
      <c r="C244" s="11"/>
      <c r="D244" s="12"/>
      <c r="E244" s="29"/>
      <c r="F244" s="11"/>
      <c r="G244" s="12"/>
      <c r="H244" s="29"/>
      <c r="I244" s="11">
        <f t="shared" si="44"/>
        <v>0</v>
      </c>
      <c r="J244" s="12">
        <f t="shared" si="45"/>
        <v>0</v>
      </c>
      <c r="K244" s="29"/>
      <c r="L244" s="137">
        <f t="shared" si="47"/>
        <v>0</v>
      </c>
      <c r="M244" s="186">
        <f t="shared" si="48"/>
        <v>0</v>
      </c>
    </row>
    <row r="245" spans="1:13" hidden="1" outlineLevel="1">
      <c r="A245" s="25">
        <v>43333</v>
      </c>
      <c r="B245" s="26">
        <f t="shared" si="46"/>
        <v>8</v>
      </c>
      <c r="C245" s="11"/>
      <c r="D245" s="12"/>
      <c r="E245" s="29"/>
      <c r="F245" s="11"/>
      <c r="G245" s="12"/>
      <c r="H245" s="29"/>
      <c r="I245" s="11">
        <f t="shared" si="44"/>
        <v>0</v>
      </c>
      <c r="J245" s="12">
        <f t="shared" si="45"/>
        <v>0</v>
      </c>
      <c r="K245" s="29"/>
      <c r="L245" s="137">
        <f t="shared" si="47"/>
        <v>0</v>
      </c>
      <c r="M245" s="186">
        <f t="shared" si="48"/>
        <v>0</v>
      </c>
    </row>
    <row r="246" spans="1:13" hidden="1" outlineLevel="1">
      <c r="A246" s="25">
        <v>43334</v>
      </c>
      <c r="B246" s="26">
        <f t="shared" si="46"/>
        <v>8</v>
      </c>
      <c r="C246" s="11"/>
      <c r="D246" s="12"/>
      <c r="E246" s="29"/>
      <c r="F246" s="11"/>
      <c r="G246" s="12"/>
      <c r="H246" s="29"/>
      <c r="I246" s="11">
        <f t="shared" si="44"/>
        <v>0</v>
      </c>
      <c r="J246" s="12">
        <f t="shared" si="45"/>
        <v>0</v>
      </c>
      <c r="K246" s="29"/>
      <c r="L246" s="137">
        <f t="shared" si="47"/>
        <v>0</v>
      </c>
      <c r="M246" s="186">
        <f t="shared" si="48"/>
        <v>0</v>
      </c>
    </row>
    <row r="247" spans="1:13" hidden="1" outlineLevel="1">
      <c r="A247" s="25">
        <v>43335</v>
      </c>
      <c r="B247" s="26">
        <f t="shared" si="46"/>
        <v>8</v>
      </c>
      <c r="C247" s="11"/>
      <c r="D247" s="12"/>
      <c r="E247" s="29"/>
      <c r="F247" s="11"/>
      <c r="G247" s="12"/>
      <c r="H247" s="29"/>
      <c r="I247" s="11">
        <f t="shared" si="44"/>
        <v>0</v>
      </c>
      <c r="J247" s="12">
        <f t="shared" si="45"/>
        <v>0</v>
      </c>
      <c r="K247" s="29"/>
      <c r="L247" s="137">
        <f t="shared" si="47"/>
        <v>0</v>
      </c>
      <c r="M247" s="186">
        <f t="shared" si="48"/>
        <v>0</v>
      </c>
    </row>
    <row r="248" spans="1:13" hidden="1" outlineLevel="1">
      <c r="A248" s="25">
        <v>43336</v>
      </c>
      <c r="B248" s="26">
        <f t="shared" si="46"/>
        <v>8</v>
      </c>
      <c r="C248" s="11"/>
      <c r="D248" s="12"/>
      <c r="E248" s="29"/>
      <c r="F248" s="11"/>
      <c r="G248" s="12"/>
      <c r="H248" s="29"/>
      <c r="I248" s="11">
        <f t="shared" si="44"/>
        <v>0</v>
      </c>
      <c r="J248" s="12">
        <f t="shared" si="45"/>
        <v>0</v>
      </c>
      <c r="K248" s="29"/>
      <c r="L248" s="137">
        <f t="shared" si="47"/>
        <v>0</v>
      </c>
      <c r="M248" s="186">
        <f t="shared" si="48"/>
        <v>0</v>
      </c>
    </row>
    <row r="249" spans="1:13" hidden="1" outlineLevel="1">
      <c r="A249" s="25">
        <v>43337</v>
      </c>
      <c r="B249" s="26">
        <f t="shared" si="46"/>
        <v>8</v>
      </c>
      <c r="C249" s="11"/>
      <c r="D249" s="12"/>
      <c r="E249" s="29"/>
      <c r="F249" s="11"/>
      <c r="G249" s="12"/>
      <c r="H249" s="29"/>
      <c r="I249" s="11">
        <f t="shared" si="44"/>
        <v>0</v>
      </c>
      <c r="J249" s="12">
        <f t="shared" si="45"/>
        <v>0</v>
      </c>
      <c r="K249" s="29"/>
      <c r="L249" s="137">
        <f t="shared" si="47"/>
        <v>0</v>
      </c>
      <c r="M249" s="186">
        <f t="shared" si="48"/>
        <v>0</v>
      </c>
    </row>
    <row r="250" spans="1:13" hidden="1" outlineLevel="1">
      <c r="A250" s="25">
        <v>43338</v>
      </c>
      <c r="B250" s="26">
        <f t="shared" si="46"/>
        <v>8</v>
      </c>
      <c r="C250" s="11"/>
      <c r="D250" s="12"/>
      <c r="E250" s="29"/>
      <c r="F250" s="11"/>
      <c r="G250" s="12"/>
      <c r="H250" s="29"/>
      <c r="I250" s="11">
        <f t="shared" si="44"/>
        <v>0</v>
      </c>
      <c r="J250" s="12">
        <f t="shared" si="45"/>
        <v>0</v>
      </c>
      <c r="K250" s="29"/>
      <c r="L250" s="137">
        <f t="shared" si="47"/>
        <v>0</v>
      </c>
      <c r="M250" s="186">
        <f t="shared" si="48"/>
        <v>0</v>
      </c>
    </row>
    <row r="251" spans="1:13" hidden="1" outlineLevel="1">
      <c r="A251" s="25">
        <v>43339</v>
      </c>
      <c r="B251" s="26">
        <f t="shared" si="46"/>
        <v>8</v>
      </c>
      <c r="C251" s="11"/>
      <c r="D251" s="12"/>
      <c r="E251" s="29"/>
      <c r="F251" s="11"/>
      <c r="G251" s="12"/>
      <c r="H251" s="29"/>
      <c r="I251" s="11">
        <f t="shared" si="44"/>
        <v>0</v>
      </c>
      <c r="J251" s="12">
        <f t="shared" si="45"/>
        <v>0</v>
      </c>
      <c r="K251" s="29"/>
      <c r="L251" s="137">
        <f t="shared" si="47"/>
        <v>0</v>
      </c>
      <c r="M251" s="186">
        <f t="shared" si="48"/>
        <v>0</v>
      </c>
    </row>
    <row r="252" spans="1:13" hidden="1" outlineLevel="1">
      <c r="A252" s="25">
        <v>43340</v>
      </c>
      <c r="B252" s="26">
        <f t="shared" si="46"/>
        <v>8</v>
      </c>
      <c r="C252" s="11"/>
      <c r="D252" s="12"/>
      <c r="E252" s="29"/>
      <c r="F252" s="11"/>
      <c r="G252" s="12"/>
      <c r="H252" s="29"/>
      <c r="I252" s="11">
        <f t="shared" si="44"/>
        <v>0</v>
      </c>
      <c r="J252" s="12">
        <f t="shared" si="45"/>
        <v>0</v>
      </c>
      <c r="K252" s="29"/>
      <c r="L252" s="137">
        <f t="shared" si="47"/>
        <v>0</v>
      </c>
      <c r="M252" s="186">
        <f t="shared" si="48"/>
        <v>0</v>
      </c>
    </row>
    <row r="253" spans="1:13" hidden="1" outlineLevel="1">
      <c r="A253" s="25">
        <v>43341</v>
      </c>
      <c r="B253" s="26">
        <f t="shared" si="46"/>
        <v>8</v>
      </c>
      <c r="C253" s="11"/>
      <c r="D253" s="12"/>
      <c r="E253" s="29"/>
      <c r="F253" s="11"/>
      <c r="G253" s="12"/>
      <c r="H253" s="29"/>
      <c r="I253" s="11">
        <f t="shared" si="44"/>
        <v>0</v>
      </c>
      <c r="J253" s="12">
        <f t="shared" si="45"/>
        <v>0</v>
      </c>
      <c r="K253" s="29"/>
      <c r="L253" s="137">
        <f t="shared" si="47"/>
        <v>0</v>
      </c>
      <c r="M253" s="186">
        <f t="shared" si="48"/>
        <v>0</v>
      </c>
    </row>
    <row r="254" spans="1:13" hidden="1" outlineLevel="1">
      <c r="A254" s="25">
        <v>43342</v>
      </c>
      <c r="B254" s="26">
        <f t="shared" si="46"/>
        <v>8</v>
      </c>
      <c r="C254" s="11"/>
      <c r="D254" s="12"/>
      <c r="E254" s="29"/>
      <c r="F254" s="11"/>
      <c r="G254" s="12"/>
      <c r="H254" s="29"/>
      <c r="I254" s="11">
        <f t="shared" si="44"/>
        <v>0</v>
      </c>
      <c r="J254" s="12">
        <f t="shared" si="45"/>
        <v>0</v>
      </c>
      <c r="K254" s="29"/>
      <c r="L254" s="137">
        <f t="shared" si="47"/>
        <v>0</v>
      </c>
      <c r="M254" s="186">
        <f t="shared" si="48"/>
        <v>0</v>
      </c>
    </row>
    <row r="255" spans="1:13" hidden="1" outlineLevel="1">
      <c r="A255" s="25">
        <v>43343</v>
      </c>
      <c r="B255" s="26">
        <f t="shared" si="46"/>
        <v>8</v>
      </c>
      <c r="C255" s="11"/>
      <c r="D255" s="12"/>
      <c r="E255" s="29"/>
      <c r="F255" s="11"/>
      <c r="G255" s="12"/>
      <c r="H255" s="29"/>
      <c r="I255" s="11">
        <f t="shared" si="44"/>
        <v>0</v>
      </c>
      <c r="J255" s="12">
        <f t="shared" si="45"/>
        <v>0</v>
      </c>
      <c r="K255" s="29"/>
      <c r="L255" s="137">
        <f t="shared" si="47"/>
        <v>0</v>
      </c>
      <c r="M255" s="186">
        <f t="shared" si="48"/>
        <v>0</v>
      </c>
    </row>
    <row r="256" spans="1:13" collapsed="1">
      <c r="A256" s="32"/>
      <c r="B256" s="32" t="s">
        <v>20</v>
      </c>
      <c r="C256" s="33">
        <f t="shared" ref="C256:J256" si="49">SUBTOTAL(9,C257:C286)</f>
        <v>0</v>
      </c>
      <c r="D256" s="34">
        <f t="shared" si="49"/>
        <v>0</v>
      </c>
      <c r="E256" s="31"/>
      <c r="F256" s="33">
        <f t="shared" si="49"/>
        <v>0</v>
      </c>
      <c r="G256" s="34">
        <f t="shared" si="49"/>
        <v>0</v>
      </c>
      <c r="H256" s="31"/>
      <c r="I256" s="33">
        <f t="shared" si="49"/>
        <v>0</v>
      </c>
      <c r="J256" s="34">
        <f t="shared" si="49"/>
        <v>0</v>
      </c>
      <c r="K256" s="31"/>
      <c r="L256" s="137">
        <f t="shared" si="47"/>
        <v>0</v>
      </c>
      <c r="M256" s="186">
        <f t="shared" si="48"/>
        <v>0</v>
      </c>
    </row>
    <row r="257" spans="1:13" hidden="1" outlineLevel="1">
      <c r="A257" s="36">
        <v>43344</v>
      </c>
      <c r="B257" s="37">
        <f t="shared" si="46"/>
        <v>9</v>
      </c>
      <c r="C257" s="11"/>
      <c r="D257" s="12"/>
      <c r="E257" s="29"/>
      <c r="F257" s="11"/>
      <c r="G257" s="12"/>
      <c r="H257" s="29"/>
      <c r="I257" s="11">
        <f t="shared" ref="I257:I286" si="50">C257-F257</f>
        <v>0</v>
      </c>
      <c r="J257" s="12">
        <f t="shared" ref="J257:J286" si="51">D257-G257</f>
        <v>0</v>
      </c>
      <c r="K257" s="29"/>
      <c r="L257" s="137">
        <f t="shared" si="47"/>
        <v>0</v>
      </c>
      <c r="M257" s="186">
        <f t="shared" si="48"/>
        <v>0</v>
      </c>
    </row>
    <row r="258" spans="1:13" hidden="1" outlineLevel="1">
      <c r="A258" s="36">
        <v>43345</v>
      </c>
      <c r="B258" s="37">
        <f t="shared" si="46"/>
        <v>9</v>
      </c>
      <c r="C258" s="11"/>
      <c r="D258" s="12"/>
      <c r="E258" s="29"/>
      <c r="F258" s="11"/>
      <c r="G258" s="12"/>
      <c r="H258" s="29"/>
      <c r="I258" s="11">
        <f t="shared" si="50"/>
        <v>0</v>
      </c>
      <c r="J258" s="12">
        <f t="shared" si="51"/>
        <v>0</v>
      </c>
      <c r="K258" s="29"/>
      <c r="L258" s="137">
        <f t="shared" si="47"/>
        <v>0</v>
      </c>
      <c r="M258" s="186">
        <f t="shared" si="48"/>
        <v>0</v>
      </c>
    </row>
    <row r="259" spans="1:13" hidden="1" outlineLevel="1">
      <c r="A259" s="36">
        <v>43346</v>
      </c>
      <c r="B259" s="37">
        <f t="shared" si="46"/>
        <v>9</v>
      </c>
      <c r="C259" s="11"/>
      <c r="D259" s="12"/>
      <c r="E259" s="29"/>
      <c r="F259" s="11"/>
      <c r="G259" s="12"/>
      <c r="H259" s="29"/>
      <c r="I259" s="11">
        <f t="shared" si="50"/>
        <v>0</v>
      </c>
      <c r="J259" s="12">
        <f t="shared" si="51"/>
        <v>0</v>
      </c>
      <c r="K259" s="29"/>
      <c r="L259" s="137">
        <f t="shared" si="47"/>
        <v>0</v>
      </c>
      <c r="M259" s="186">
        <f t="shared" si="48"/>
        <v>0</v>
      </c>
    </row>
    <row r="260" spans="1:13" hidden="1" outlineLevel="1">
      <c r="A260" s="36">
        <v>43347</v>
      </c>
      <c r="B260" s="37">
        <f t="shared" si="46"/>
        <v>9</v>
      </c>
      <c r="C260" s="11"/>
      <c r="D260" s="12"/>
      <c r="E260" s="29"/>
      <c r="F260" s="11"/>
      <c r="G260" s="12"/>
      <c r="H260" s="29"/>
      <c r="I260" s="11">
        <f t="shared" si="50"/>
        <v>0</v>
      </c>
      <c r="J260" s="12">
        <f t="shared" si="51"/>
        <v>0</v>
      </c>
      <c r="K260" s="29"/>
      <c r="L260" s="137">
        <f t="shared" si="47"/>
        <v>0</v>
      </c>
      <c r="M260" s="186">
        <f t="shared" si="48"/>
        <v>0</v>
      </c>
    </row>
    <row r="261" spans="1:13" hidden="1" outlineLevel="1">
      <c r="A261" s="36">
        <v>43348</v>
      </c>
      <c r="B261" s="37">
        <f t="shared" si="46"/>
        <v>9</v>
      </c>
      <c r="C261" s="11"/>
      <c r="D261" s="12"/>
      <c r="E261" s="29"/>
      <c r="F261" s="11"/>
      <c r="G261" s="12"/>
      <c r="H261" s="29"/>
      <c r="I261" s="11">
        <f t="shared" si="50"/>
        <v>0</v>
      </c>
      <c r="J261" s="12">
        <f t="shared" si="51"/>
        <v>0</v>
      </c>
      <c r="K261" s="29"/>
      <c r="L261" s="137">
        <f t="shared" si="47"/>
        <v>0</v>
      </c>
      <c r="M261" s="186">
        <f t="shared" si="48"/>
        <v>0</v>
      </c>
    </row>
    <row r="262" spans="1:13" hidden="1" outlineLevel="1">
      <c r="A262" s="36">
        <v>43349</v>
      </c>
      <c r="B262" s="37">
        <f t="shared" si="46"/>
        <v>9</v>
      </c>
      <c r="C262" s="11"/>
      <c r="D262" s="12"/>
      <c r="E262" s="29"/>
      <c r="F262" s="11"/>
      <c r="G262" s="12"/>
      <c r="H262" s="29"/>
      <c r="I262" s="11">
        <f t="shared" si="50"/>
        <v>0</v>
      </c>
      <c r="J262" s="12">
        <f t="shared" si="51"/>
        <v>0</v>
      </c>
      <c r="K262" s="29"/>
      <c r="L262" s="137">
        <f t="shared" si="47"/>
        <v>0</v>
      </c>
      <c r="M262" s="186">
        <f t="shared" si="48"/>
        <v>0</v>
      </c>
    </row>
    <row r="263" spans="1:13" hidden="1" outlineLevel="1">
      <c r="A263" s="36">
        <v>43350</v>
      </c>
      <c r="B263" s="37">
        <f t="shared" si="46"/>
        <v>9</v>
      </c>
      <c r="C263" s="11"/>
      <c r="D263" s="12"/>
      <c r="E263" s="29"/>
      <c r="F263" s="11"/>
      <c r="G263" s="12"/>
      <c r="H263" s="29"/>
      <c r="I263" s="11">
        <f t="shared" si="50"/>
        <v>0</v>
      </c>
      <c r="J263" s="12">
        <f t="shared" si="51"/>
        <v>0</v>
      </c>
      <c r="K263" s="29"/>
      <c r="L263" s="137">
        <f t="shared" si="47"/>
        <v>0</v>
      </c>
      <c r="M263" s="186">
        <f t="shared" si="48"/>
        <v>0</v>
      </c>
    </row>
    <row r="264" spans="1:13" hidden="1" outlineLevel="1">
      <c r="A264" s="36">
        <v>43351</v>
      </c>
      <c r="B264" s="37">
        <f t="shared" si="46"/>
        <v>9</v>
      </c>
      <c r="C264" s="11"/>
      <c r="D264" s="12"/>
      <c r="E264" s="29"/>
      <c r="F264" s="11"/>
      <c r="G264" s="12"/>
      <c r="H264" s="29"/>
      <c r="I264" s="11">
        <f t="shared" si="50"/>
        <v>0</v>
      </c>
      <c r="J264" s="12">
        <f t="shared" si="51"/>
        <v>0</v>
      </c>
      <c r="K264" s="29"/>
      <c r="L264" s="137">
        <f t="shared" si="47"/>
        <v>0</v>
      </c>
      <c r="M264" s="186">
        <f t="shared" si="48"/>
        <v>0</v>
      </c>
    </row>
    <row r="265" spans="1:13" hidden="1" outlineLevel="1">
      <c r="A265" s="36">
        <v>43352</v>
      </c>
      <c r="B265" s="37">
        <f t="shared" si="46"/>
        <v>9</v>
      </c>
      <c r="C265" s="11"/>
      <c r="D265" s="12"/>
      <c r="E265" s="29"/>
      <c r="F265" s="11"/>
      <c r="G265" s="12"/>
      <c r="H265" s="29"/>
      <c r="I265" s="11">
        <f t="shared" si="50"/>
        <v>0</v>
      </c>
      <c r="J265" s="12">
        <f t="shared" si="51"/>
        <v>0</v>
      </c>
      <c r="K265" s="29"/>
      <c r="L265" s="137">
        <f t="shared" si="47"/>
        <v>0</v>
      </c>
      <c r="M265" s="186">
        <f t="shared" si="48"/>
        <v>0</v>
      </c>
    </row>
    <row r="266" spans="1:13" hidden="1" outlineLevel="1">
      <c r="A266" s="36">
        <v>43353</v>
      </c>
      <c r="B266" s="37">
        <f t="shared" si="46"/>
        <v>9</v>
      </c>
      <c r="C266" s="11"/>
      <c r="D266" s="12"/>
      <c r="E266" s="29"/>
      <c r="F266" s="11"/>
      <c r="G266" s="12"/>
      <c r="H266" s="29"/>
      <c r="I266" s="11">
        <f t="shared" si="50"/>
        <v>0</v>
      </c>
      <c r="J266" s="12">
        <f t="shared" si="51"/>
        <v>0</v>
      </c>
      <c r="K266" s="29"/>
      <c r="L266" s="137">
        <f t="shared" si="47"/>
        <v>0</v>
      </c>
      <c r="M266" s="186">
        <f t="shared" si="48"/>
        <v>0</v>
      </c>
    </row>
    <row r="267" spans="1:13" hidden="1" outlineLevel="1">
      <c r="A267" s="36">
        <v>43354</v>
      </c>
      <c r="B267" s="37">
        <f t="shared" si="46"/>
        <v>9</v>
      </c>
      <c r="C267" s="11"/>
      <c r="D267" s="12"/>
      <c r="E267" s="29"/>
      <c r="F267" s="11"/>
      <c r="G267" s="12"/>
      <c r="H267" s="29"/>
      <c r="I267" s="11">
        <f t="shared" si="50"/>
        <v>0</v>
      </c>
      <c r="J267" s="12">
        <f t="shared" si="51"/>
        <v>0</v>
      </c>
      <c r="K267" s="29"/>
      <c r="L267" s="137">
        <f t="shared" si="47"/>
        <v>0</v>
      </c>
      <c r="M267" s="186">
        <f t="shared" si="48"/>
        <v>0</v>
      </c>
    </row>
    <row r="268" spans="1:13" hidden="1" outlineLevel="1">
      <c r="A268" s="36">
        <v>43355</v>
      </c>
      <c r="B268" s="37">
        <f t="shared" si="46"/>
        <v>9</v>
      </c>
      <c r="C268" s="11"/>
      <c r="D268" s="12"/>
      <c r="E268" s="29"/>
      <c r="F268" s="11"/>
      <c r="G268" s="12"/>
      <c r="H268" s="29"/>
      <c r="I268" s="11">
        <f t="shared" si="50"/>
        <v>0</v>
      </c>
      <c r="J268" s="12">
        <f t="shared" si="51"/>
        <v>0</v>
      </c>
      <c r="K268" s="29"/>
      <c r="L268" s="137">
        <f t="shared" si="47"/>
        <v>0</v>
      </c>
      <c r="M268" s="186">
        <f t="shared" si="48"/>
        <v>0</v>
      </c>
    </row>
    <row r="269" spans="1:13" hidden="1" outlineLevel="1">
      <c r="A269" s="36">
        <v>43356</v>
      </c>
      <c r="B269" s="37">
        <f t="shared" si="46"/>
        <v>9</v>
      </c>
      <c r="C269" s="11"/>
      <c r="D269" s="12"/>
      <c r="E269" s="29"/>
      <c r="F269" s="11"/>
      <c r="G269" s="12"/>
      <c r="H269" s="29"/>
      <c r="I269" s="11">
        <f t="shared" si="50"/>
        <v>0</v>
      </c>
      <c r="J269" s="12">
        <f t="shared" si="51"/>
        <v>0</v>
      </c>
      <c r="K269" s="29"/>
      <c r="L269" s="137">
        <f t="shared" si="47"/>
        <v>0</v>
      </c>
      <c r="M269" s="186">
        <f t="shared" si="48"/>
        <v>0</v>
      </c>
    </row>
    <row r="270" spans="1:13" hidden="1" outlineLevel="1">
      <c r="A270" s="36">
        <v>43357</v>
      </c>
      <c r="B270" s="37">
        <f t="shared" si="46"/>
        <v>9</v>
      </c>
      <c r="C270" s="11"/>
      <c r="D270" s="12"/>
      <c r="E270" s="29"/>
      <c r="F270" s="11"/>
      <c r="G270" s="12"/>
      <c r="H270" s="29"/>
      <c r="I270" s="11">
        <f t="shared" si="50"/>
        <v>0</v>
      </c>
      <c r="J270" s="12">
        <f t="shared" si="51"/>
        <v>0</v>
      </c>
      <c r="K270" s="29"/>
      <c r="L270" s="137">
        <f t="shared" si="47"/>
        <v>0</v>
      </c>
      <c r="M270" s="186">
        <f t="shared" si="48"/>
        <v>0</v>
      </c>
    </row>
    <row r="271" spans="1:13" hidden="1" outlineLevel="1">
      <c r="A271" s="36">
        <v>43358</v>
      </c>
      <c r="B271" s="37">
        <f t="shared" si="46"/>
        <v>9</v>
      </c>
      <c r="C271" s="11"/>
      <c r="D271" s="12"/>
      <c r="E271" s="29"/>
      <c r="F271" s="11"/>
      <c r="G271" s="12"/>
      <c r="H271" s="29"/>
      <c r="I271" s="11">
        <f t="shared" si="50"/>
        <v>0</v>
      </c>
      <c r="J271" s="12">
        <f t="shared" si="51"/>
        <v>0</v>
      </c>
      <c r="K271" s="29"/>
      <c r="L271" s="137">
        <f t="shared" si="47"/>
        <v>0</v>
      </c>
      <c r="M271" s="186">
        <f t="shared" si="48"/>
        <v>0</v>
      </c>
    </row>
    <row r="272" spans="1:13" hidden="1" outlineLevel="1">
      <c r="A272" s="36">
        <v>43359</v>
      </c>
      <c r="B272" s="37">
        <f t="shared" si="46"/>
        <v>9</v>
      </c>
      <c r="C272" s="11"/>
      <c r="D272" s="12"/>
      <c r="E272" s="29"/>
      <c r="F272" s="11"/>
      <c r="G272" s="12"/>
      <c r="H272" s="29"/>
      <c r="I272" s="11">
        <f t="shared" si="50"/>
        <v>0</v>
      </c>
      <c r="J272" s="12">
        <f t="shared" si="51"/>
        <v>0</v>
      </c>
      <c r="K272" s="29"/>
      <c r="L272" s="137">
        <f t="shared" si="47"/>
        <v>0</v>
      </c>
      <c r="M272" s="186">
        <f t="shared" si="48"/>
        <v>0</v>
      </c>
    </row>
    <row r="273" spans="1:13" hidden="1" outlineLevel="1">
      <c r="A273" s="36">
        <v>43360</v>
      </c>
      <c r="B273" s="37">
        <f t="shared" si="46"/>
        <v>9</v>
      </c>
      <c r="C273" s="11"/>
      <c r="D273" s="12"/>
      <c r="E273" s="29"/>
      <c r="F273" s="11"/>
      <c r="G273" s="12"/>
      <c r="H273" s="29"/>
      <c r="I273" s="11">
        <f t="shared" si="50"/>
        <v>0</v>
      </c>
      <c r="J273" s="12">
        <f t="shared" si="51"/>
        <v>0</v>
      </c>
      <c r="K273" s="29"/>
      <c r="L273" s="137">
        <f t="shared" si="47"/>
        <v>0</v>
      </c>
      <c r="M273" s="186">
        <f t="shared" si="48"/>
        <v>0</v>
      </c>
    </row>
    <row r="274" spans="1:13" hidden="1" outlineLevel="1">
      <c r="A274" s="36">
        <v>43361</v>
      </c>
      <c r="B274" s="37">
        <f t="shared" si="46"/>
        <v>9</v>
      </c>
      <c r="C274" s="11"/>
      <c r="D274" s="12"/>
      <c r="E274" s="29"/>
      <c r="F274" s="11"/>
      <c r="G274" s="12"/>
      <c r="H274" s="29"/>
      <c r="I274" s="11">
        <f t="shared" si="50"/>
        <v>0</v>
      </c>
      <c r="J274" s="12">
        <f t="shared" si="51"/>
        <v>0</v>
      </c>
      <c r="K274" s="29"/>
      <c r="L274" s="137">
        <f t="shared" si="47"/>
        <v>0</v>
      </c>
      <c r="M274" s="186">
        <f t="shared" si="48"/>
        <v>0</v>
      </c>
    </row>
    <row r="275" spans="1:13" hidden="1" outlineLevel="1">
      <c r="A275" s="36">
        <v>43362</v>
      </c>
      <c r="B275" s="37">
        <f t="shared" si="46"/>
        <v>9</v>
      </c>
      <c r="C275" s="11"/>
      <c r="D275" s="12"/>
      <c r="E275" s="29"/>
      <c r="F275" s="11"/>
      <c r="G275" s="12"/>
      <c r="H275" s="29"/>
      <c r="I275" s="11">
        <f t="shared" si="50"/>
        <v>0</v>
      </c>
      <c r="J275" s="12">
        <f t="shared" si="51"/>
        <v>0</v>
      </c>
      <c r="K275" s="29"/>
      <c r="L275" s="137">
        <f t="shared" si="47"/>
        <v>0</v>
      </c>
      <c r="M275" s="186">
        <f t="shared" si="48"/>
        <v>0</v>
      </c>
    </row>
    <row r="276" spans="1:13" hidden="1" outlineLevel="1">
      <c r="A276" s="36">
        <v>43363</v>
      </c>
      <c r="B276" s="37">
        <f t="shared" si="46"/>
        <v>9</v>
      </c>
      <c r="C276" s="11"/>
      <c r="D276" s="12"/>
      <c r="E276" s="29"/>
      <c r="F276" s="11"/>
      <c r="G276" s="12"/>
      <c r="H276" s="29"/>
      <c r="I276" s="11">
        <f t="shared" si="50"/>
        <v>0</v>
      </c>
      <c r="J276" s="12">
        <f t="shared" si="51"/>
        <v>0</v>
      </c>
      <c r="K276" s="29"/>
      <c r="L276" s="137">
        <f t="shared" si="47"/>
        <v>0</v>
      </c>
      <c r="M276" s="186">
        <f t="shared" si="48"/>
        <v>0</v>
      </c>
    </row>
    <row r="277" spans="1:13" hidden="1" outlineLevel="1">
      <c r="A277" s="36">
        <v>43364</v>
      </c>
      <c r="B277" s="37">
        <f t="shared" si="46"/>
        <v>9</v>
      </c>
      <c r="C277" s="11"/>
      <c r="D277" s="12"/>
      <c r="E277" s="29"/>
      <c r="F277" s="11"/>
      <c r="G277" s="12"/>
      <c r="H277" s="29"/>
      <c r="I277" s="11">
        <f t="shared" si="50"/>
        <v>0</v>
      </c>
      <c r="J277" s="12">
        <f t="shared" si="51"/>
        <v>0</v>
      </c>
      <c r="K277" s="29"/>
      <c r="L277" s="137">
        <f t="shared" si="47"/>
        <v>0</v>
      </c>
      <c r="M277" s="186">
        <f t="shared" si="48"/>
        <v>0</v>
      </c>
    </row>
    <row r="278" spans="1:13" hidden="1" outlineLevel="1">
      <c r="A278" s="36">
        <v>43365</v>
      </c>
      <c r="B278" s="37">
        <f t="shared" si="46"/>
        <v>9</v>
      </c>
      <c r="C278" s="11"/>
      <c r="D278" s="12"/>
      <c r="E278" s="29"/>
      <c r="F278" s="11"/>
      <c r="G278" s="12"/>
      <c r="H278" s="29"/>
      <c r="I278" s="11">
        <f t="shared" si="50"/>
        <v>0</v>
      </c>
      <c r="J278" s="12">
        <f t="shared" si="51"/>
        <v>0</v>
      </c>
      <c r="K278" s="29"/>
      <c r="L278" s="137">
        <f t="shared" si="47"/>
        <v>0</v>
      </c>
      <c r="M278" s="186">
        <f t="shared" si="48"/>
        <v>0</v>
      </c>
    </row>
    <row r="279" spans="1:13" hidden="1" outlineLevel="1">
      <c r="A279" s="36">
        <v>43366</v>
      </c>
      <c r="B279" s="37">
        <f t="shared" si="46"/>
        <v>9</v>
      </c>
      <c r="C279" s="11"/>
      <c r="D279" s="12"/>
      <c r="E279" s="29"/>
      <c r="F279" s="11"/>
      <c r="G279" s="12"/>
      <c r="H279" s="29"/>
      <c r="I279" s="11">
        <f t="shared" si="50"/>
        <v>0</v>
      </c>
      <c r="J279" s="12">
        <f t="shared" si="51"/>
        <v>0</v>
      </c>
      <c r="K279" s="29"/>
      <c r="L279" s="137">
        <f t="shared" si="47"/>
        <v>0</v>
      </c>
      <c r="M279" s="186">
        <f t="shared" si="48"/>
        <v>0</v>
      </c>
    </row>
    <row r="280" spans="1:13" hidden="1" outlineLevel="1">
      <c r="A280" s="36">
        <v>43367</v>
      </c>
      <c r="B280" s="37">
        <f t="shared" si="46"/>
        <v>9</v>
      </c>
      <c r="C280" s="11"/>
      <c r="D280" s="12"/>
      <c r="E280" s="29"/>
      <c r="F280" s="11"/>
      <c r="G280" s="12"/>
      <c r="H280" s="29"/>
      <c r="I280" s="11">
        <f t="shared" si="50"/>
        <v>0</v>
      </c>
      <c r="J280" s="12">
        <f t="shared" si="51"/>
        <v>0</v>
      </c>
      <c r="K280" s="29"/>
      <c r="L280" s="137">
        <f t="shared" si="47"/>
        <v>0</v>
      </c>
      <c r="M280" s="186">
        <f t="shared" si="48"/>
        <v>0</v>
      </c>
    </row>
    <row r="281" spans="1:13" hidden="1" outlineLevel="1">
      <c r="A281" s="36">
        <v>43368</v>
      </c>
      <c r="B281" s="37">
        <f t="shared" si="46"/>
        <v>9</v>
      </c>
      <c r="C281" s="11"/>
      <c r="D281" s="12"/>
      <c r="E281" s="29"/>
      <c r="F281" s="11"/>
      <c r="G281" s="12"/>
      <c r="H281" s="29"/>
      <c r="I281" s="11">
        <f t="shared" si="50"/>
        <v>0</v>
      </c>
      <c r="J281" s="12">
        <f t="shared" si="51"/>
        <v>0</v>
      </c>
      <c r="K281" s="29"/>
      <c r="L281" s="137">
        <f t="shared" si="47"/>
        <v>0</v>
      </c>
      <c r="M281" s="186">
        <f t="shared" si="48"/>
        <v>0</v>
      </c>
    </row>
    <row r="282" spans="1:13" hidden="1" outlineLevel="1">
      <c r="A282" s="36">
        <v>43369</v>
      </c>
      <c r="B282" s="37">
        <f t="shared" si="46"/>
        <v>9</v>
      </c>
      <c r="C282" s="11"/>
      <c r="D282" s="12"/>
      <c r="E282" s="29"/>
      <c r="F282" s="11"/>
      <c r="G282" s="12"/>
      <c r="H282" s="29"/>
      <c r="I282" s="11">
        <f t="shared" si="50"/>
        <v>0</v>
      </c>
      <c r="J282" s="12">
        <f t="shared" si="51"/>
        <v>0</v>
      </c>
      <c r="K282" s="29"/>
      <c r="L282" s="137">
        <f t="shared" si="47"/>
        <v>0</v>
      </c>
      <c r="M282" s="186">
        <f t="shared" si="48"/>
        <v>0</v>
      </c>
    </row>
    <row r="283" spans="1:13" hidden="1" outlineLevel="1">
      <c r="A283" s="36">
        <v>43370</v>
      </c>
      <c r="B283" s="37">
        <f t="shared" si="46"/>
        <v>9</v>
      </c>
      <c r="C283" s="11"/>
      <c r="D283" s="12"/>
      <c r="E283" s="29"/>
      <c r="F283" s="11"/>
      <c r="G283" s="12"/>
      <c r="H283" s="29"/>
      <c r="I283" s="11">
        <f t="shared" si="50"/>
        <v>0</v>
      </c>
      <c r="J283" s="12">
        <f t="shared" si="51"/>
        <v>0</v>
      </c>
      <c r="K283" s="29"/>
      <c r="L283" s="137">
        <f t="shared" si="47"/>
        <v>0</v>
      </c>
      <c r="M283" s="186">
        <f t="shared" si="48"/>
        <v>0</v>
      </c>
    </row>
    <row r="284" spans="1:13" hidden="1" outlineLevel="1">
      <c r="A284" s="36">
        <v>43371</v>
      </c>
      <c r="B284" s="37">
        <f t="shared" si="46"/>
        <v>9</v>
      </c>
      <c r="C284" s="11"/>
      <c r="D284" s="12"/>
      <c r="E284" s="29"/>
      <c r="F284" s="11"/>
      <c r="G284" s="12"/>
      <c r="H284" s="29"/>
      <c r="I284" s="11">
        <f t="shared" si="50"/>
        <v>0</v>
      </c>
      <c r="J284" s="12">
        <f t="shared" si="51"/>
        <v>0</v>
      </c>
      <c r="K284" s="29"/>
      <c r="L284" s="137">
        <f t="shared" si="47"/>
        <v>0</v>
      </c>
      <c r="M284" s="186">
        <f t="shared" si="48"/>
        <v>0</v>
      </c>
    </row>
    <row r="285" spans="1:13" hidden="1" outlineLevel="1">
      <c r="A285" s="36">
        <v>43372</v>
      </c>
      <c r="B285" s="37">
        <f t="shared" si="46"/>
        <v>9</v>
      </c>
      <c r="C285" s="11"/>
      <c r="D285" s="12"/>
      <c r="E285" s="29"/>
      <c r="F285" s="11"/>
      <c r="G285" s="12"/>
      <c r="H285" s="29"/>
      <c r="I285" s="11">
        <f t="shared" si="50"/>
        <v>0</v>
      </c>
      <c r="J285" s="12">
        <f t="shared" si="51"/>
        <v>0</v>
      </c>
      <c r="K285" s="29"/>
      <c r="L285" s="137">
        <f t="shared" si="47"/>
        <v>0</v>
      </c>
      <c r="M285" s="186">
        <f t="shared" si="48"/>
        <v>0</v>
      </c>
    </row>
    <row r="286" spans="1:13" hidden="1" outlineLevel="1">
      <c r="A286" s="36">
        <v>43373</v>
      </c>
      <c r="B286" s="37">
        <f t="shared" si="46"/>
        <v>9</v>
      </c>
      <c r="C286" s="11"/>
      <c r="D286" s="12"/>
      <c r="E286" s="29"/>
      <c r="F286" s="11"/>
      <c r="G286" s="12"/>
      <c r="H286" s="29"/>
      <c r="I286" s="11">
        <f t="shared" si="50"/>
        <v>0</v>
      </c>
      <c r="J286" s="12">
        <f t="shared" si="51"/>
        <v>0</v>
      </c>
      <c r="K286" s="29"/>
      <c r="L286" s="137">
        <f t="shared" si="47"/>
        <v>0</v>
      </c>
      <c r="M286" s="186">
        <f t="shared" si="48"/>
        <v>0</v>
      </c>
    </row>
    <row r="287" spans="1:13" collapsed="1">
      <c r="A287" s="32"/>
      <c r="B287" s="32" t="s">
        <v>21</v>
      </c>
      <c r="C287" s="33">
        <f t="shared" ref="C287:J287" si="52">SUBTOTAL(9,C288:C318)</f>
        <v>0</v>
      </c>
      <c r="D287" s="34">
        <f t="shared" si="52"/>
        <v>0</v>
      </c>
      <c r="E287" s="31"/>
      <c r="F287" s="33">
        <f t="shared" si="52"/>
        <v>0</v>
      </c>
      <c r="G287" s="34">
        <f t="shared" si="52"/>
        <v>0</v>
      </c>
      <c r="H287" s="31"/>
      <c r="I287" s="33">
        <f t="shared" si="52"/>
        <v>0</v>
      </c>
      <c r="J287" s="34">
        <f t="shared" si="52"/>
        <v>0</v>
      </c>
      <c r="K287" s="31"/>
      <c r="L287" s="137">
        <f t="shared" si="47"/>
        <v>0</v>
      </c>
      <c r="M287" s="186">
        <f t="shared" si="48"/>
        <v>0</v>
      </c>
    </row>
    <row r="288" spans="1:13" hidden="1" outlineLevel="1">
      <c r="A288" s="25">
        <v>43374</v>
      </c>
      <c r="B288" s="26">
        <f t="shared" si="46"/>
        <v>10</v>
      </c>
      <c r="C288" s="11"/>
      <c r="D288" s="12"/>
      <c r="E288" s="29"/>
      <c r="F288" s="11"/>
      <c r="G288" s="12"/>
      <c r="H288" s="29"/>
      <c r="I288" s="11">
        <f t="shared" ref="I288:I318" si="53">C288-F288</f>
        <v>0</v>
      </c>
      <c r="J288" s="12">
        <f t="shared" ref="J288:J318" si="54">D288-G288</f>
        <v>0</v>
      </c>
      <c r="K288" s="29"/>
      <c r="L288" s="137">
        <f t="shared" si="47"/>
        <v>0</v>
      </c>
      <c r="M288" s="186">
        <f t="shared" si="48"/>
        <v>0</v>
      </c>
    </row>
    <row r="289" spans="1:13" hidden="1" outlineLevel="1">
      <c r="A289" s="25">
        <v>43375</v>
      </c>
      <c r="B289" s="26">
        <f t="shared" si="46"/>
        <v>10</v>
      </c>
      <c r="C289" s="11"/>
      <c r="D289" s="12"/>
      <c r="E289" s="29"/>
      <c r="F289" s="11"/>
      <c r="G289" s="12"/>
      <c r="H289" s="29"/>
      <c r="I289" s="11">
        <f t="shared" si="53"/>
        <v>0</v>
      </c>
      <c r="J289" s="12">
        <f t="shared" si="54"/>
        <v>0</v>
      </c>
      <c r="K289" s="29"/>
      <c r="L289" s="137">
        <f t="shared" si="47"/>
        <v>0</v>
      </c>
      <c r="M289" s="186">
        <f t="shared" si="48"/>
        <v>0</v>
      </c>
    </row>
    <row r="290" spans="1:13" hidden="1" outlineLevel="1">
      <c r="A290" s="25">
        <v>43376</v>
      </c>
      <c r="B290" s="26">
        <f t="shared" si="46"/>
        <v>10</v>
      </c>
      <c r="C290" s="11"/>
      <c r="D290" s="12"/>
      <c r="E290" s="29"/>
      <c r="F290" s="11"/>
      <c r="G290" s="12"/>
      <c r="H290" s="29"/>
      <c r="I290" s="11">
        <f t="shared" si="53"/>
        <v>0</v>
      </c>
      <c r="J290" s="12">
        <f t="shared" si="54"/>
        <v>0</v>
      </c>
      <c r="K290" s="29"/>
      <c r="L290" s="137">
        <f t="shared" si="47"/>
        <v>0</v>
      </c>
      <c r="M290" s="186">
        <f t="shared" si="48"/>
        <v>0</v>
      </c>
    </row>
    <row r="291" spans="1:13" hidden="1" outlineLevel="1">
      <c r="A291" s="25">
        <v>43377</v>
      </c>
      <c r="B291" s="26">
        <f t="shared" si="46"/>
        <v>10</v>
      </c>
      <c r="C291" s="11"/>
      <c r="D291" s="12"/>
      <c r="E291" s="29"/>
      <c r="F291" s="11"/>
      <c r="G291" s="12"/>
      <c r="H291" s="29"/>
      <c r="I291" s="11">
        <f t="shared" si="53"/>
        <v>0</v>
      </c>
      <c r="J291" s="12">
        <f t="shared" si="54"/>
        <v>0</v>
      </c>
      <c r="K291" s="29"/>
      <c r="L291" s="137">
        <f t="shared" si="47"/>
        <v>0</v>
      </c>
      <c r="M291" s="186">
        <f t="shared" si="48"/>
        <v>0</v>
      </c>
    </row>
    <row r="292" spans="1:13" hidden="1" outlineLevel="1">
      <c r="A292" s="25">
        <v>43378</v>
      </c>
      <c r="B292" s="26">
        <f t="shared" ref="B292:B357" si="55">MONTH(A292)</f>
        <v>10</v>
      </c>
      <c r="C292" s="11"/>
      <c r="D292" s="12"/>
      <c r="E292" s="29"/>
      <c r="F292" s="11"/>
      <c r="G292" s="12"/>
      <c r="H292" s="29"/>
      <c r="I292" s="11">
        <f t="shared" si="53"/>
        <v>0</v>
      </c>
      <c r="J292" s="12">
        <f t="shared" si="54"/>
        <v>0</v>
      </c>
      <c r="K292" s="29"/>
      <c r="L292" s="137">
        <f t="shared" ref="L292:L350" si="56">SUM(C292)</f>
        <v>0</v>
      </c>
      <c r="M292" s="186">
        <f t="shared" ref="M292:M350" si="57">SUM(D292)</f>
        <v>0</v>
      </c>
    </row>
    <row r="293" spans="1:13" hidden="1" outlineLevel="1">
      <c r="A293" s="25">
        <v>43379</v>
      </c>
      <c r="B293" s="26">
        <f t="shared" si="55"/>
        <v>10</v>
      </c>
      <c r="C293" s="11"/>
      <c r="D293" s="12"/>
      <c r="E293" s="29"/>
      <c r="F293" s="11"/>
      <c r="G293" s="12"/>
      <c r="H293" s="29"/>
      <c r="I293" s="11">
        <f t="shared" si="53"/>
        <v>0</v>
      </c>
      <c r="J293" s="12">
        <f t="shared" si="54"/>
        <v>0</v>
      </c>
      <c r="K293" s="29"/>
      <c r="L293" s="137">
        <f t="shared" si="56"/>
        <v>0</v>
      </c>
      <c r="M293" s="186">
        <f t="shared" si="57"/>
        <v>0</v>
      </c>
    </row>
    <row r="294" spans="1:13" hidden="1" outlineLevel="1">
      <c r="A294" s="25">
        <v>43380</v>
      </c>
      <c r="B294" s="26">
        <f t="shared" si="55"/>
        <v>10</v>
      </c>
      <c r="C294" s="11"/>
      <c r="D294" s="12"/>
      <c r="E294" s="29"/>
      <c r="F294" s="11"/>
      <c r="G294" s="12"/>
      <c r="H294" s="29"/>
      <c r="I294" s="11">
        <f t="shared" si="53"/>
        <v>0</v>
      </c>
      <c r="J294" s="12">
        <f t="shared" si="54"/>
        <v>0</v>
      </c>
      <c r="K294" s="29"/>
      <c r="L294" s="137">
        <f t="shared" si="56"/>
        <v>0</v>
      </c>
      <c r="M294" s="186">
        <f t="shared" si="57"/>
        <v>0</v>
      </c>
    </row>
    <row r="295" spans="1:13" hidden="1" outlineLevel="1">
      <c r="A295" s="25">
        <v>43381</v>
      </c>
      <c r="B295" s="26">
        <f t="shared" si="55"/>
        <v>10</v>
      </c>
      <c r="C295" s="11"/>
      <c r="D295" s="12"/>
      <c r="E295" s="29"/>
      <c r="F295" s="11"/>
      <c r="G295" s="12"/>
      <c r="H295" s="29"/>
      <c r="I295" s="11">
        <f t="shared" si="53"/>
        <v>0</v>
      </c>
      <c r="J295" s="12">
        <f t="shared" si="54"/>
        <v>0</v>
      </c>
      <c r="K295" s="29"/>
      <c r="L295" s="137">
        <f t="shared" si="56"/>
        <v>0</v>
      </c>
      <c r="M295" s="186">
        <f t="shared" si="57"/>
        <v>0</v>
      </c>
    </row>
    <row r="296" spans="1:13" hidden="1" outlineLevel="1">
      <c r="A296" s="25">
        <v>43382</v>
      </c>
      <c r="B296" s="26">
        <f t="shared" si="55"/>
        <v>10</v>
      </c>
      <c r="C296" s="11"/>
      <c r="D296" s="12"/>
      <c r="E296" s="29"/>
      <c r="F296" s="11"/>
      <c r="G296" s="12"/>
      <c r="H296" s="29"/>
      <c r="I296" s="11">
        <f t="shared" si="53"/>
        <v>0</v>
      </c>
      <c r="J296" s="12">
        <f t="shared" si="54"/>
        <v>0</v>
      </c>
      <c r="K296" s="29"/>
      <c r="L296" s="137">
        <f t="shared" si="56"/>
        <v>0</v>
      </c>
      <c r="M296" s="186">
        <f t="shared" si="57"/>
        <v>0</v>
      </c>
    </row>
    <row r="297" spans="1:13" hidden="1" outlineLevel="1">
      <c r="A297" s="25">
        <v>43383</v>
      </c>
      <c r="B297" s="26">
        <f t="shared" si="55"/>
        <v>10</v>
      </c>
      <c r="C297" s="11"/>
      <c r="D297" s="12"/>
      <c r="E297" s="29"/>
      <c r="F297" s="11"/>
      <c r="G297" s="12"/>
      <c r="H297" s="29"/>
      <c r="I297" s="11">
        <f t="shared" si="53"/>
        <v>0</v>
      </c>
      <c r="J297" s="12">
        <f t="shared" si="54"/>
        <v>0</v>
      </c>
      <c r="K297" s="29"/>
      <c r="L297" s="137">
        <f t="shared" si="56"/>
        <v>0</v>
      </c>
      <c r="M297" s="186">
        <f t="shared" si="57"/>
        <v>0</v>
      </c>
    </row>
    <row r="298" spans="1:13" hidden="1" outlineLevel="1">
      <c r="A298" s="25">
        <v>43384</v>
      </c>
      <c r="B298" s="26">
        <f t="shared" si="55"/>
        <v>10</v>
      </c>
      <c r="C298" s="11"/>
      <c r="D298" s="12"/>
      <c r="E298" s="29"/>
      <c r="F298" s="11"/>
      <c r="G298" s="12"/>
      <c r="H298" s="29"/>
      <c r="I298" s="11">
        <f t="shared" si="53"/>
        <v>0</v>
      </c>
      <c r="J298" s="12">
        <f t="shared" si="54"/>
        <v>0</v>
      </c>
      <c r="K298" s="29"/>
      <c r="L298" s="137">
        <f t="shared" si="56"/>
        <v>0</v>
      </c>
      <c r="M298" s="186">
        <f t="shared" si="57"/>
        <v>0</v>
      </c>
    </row>
    <row r="299" spans="1:13" hidden="1" outlineLevel="1">
      <c r="A299" s="25">
        <v>43385</v>
      </c>
      <c r="B299" s="26">
        <f t="shared" si="55"/>
        <v>10</v>
      </c>
      <c r="C299" s="11"/>
      <c r="D299" s="12"/>
      <c r="E299" s="29"/>
      <c r="F299" s="11"/>
      <c r="G299" s="12"/>
      <c r="H299" s="29"/>
      <c r="I299" s="11">
        <f t="shared" si="53"/>
        <v>0</v>
      </c>
      <c r="J299" s="12">
        <f t="shared" si="54"/>
        <v>0</v>
      </c>
      <c r="K299" s="29"/>
      <c r="L299" s="137">
        <f t="shared" si="56"/>
        <v>0</v>
      </c>
      <c r="M299" s="186">
        <f t="shared" si="57"/>
        <v>0</v>
      </c>
    </row>
    <row r="300" spans="1:13" hidden="1" outlineLevel="1">
      <c r="A300" s="25">
        <v>43386</v>
      </c>
      <c r="B300" s="26">
        <f t="shared" si="55"/>
        <v>10</v>
      </c>
      <c r="C300" s="11"/>
      <c r="D300" s="12"/>
      <c r="E300" s="29"/>
      <c r="F300" s="11"/>
      <c r="G300" s="12"/>
      <c r="H300" s="29"/>
      <c r="I300" s="11">
        <f t="shared" si="53"/>
        <v>0</v>
      </c>
      <c r="J300" s="12">
        <f t="shared" si="54"/>
        <v>0</v>
      </c>
      <c r="K300" s="29"/>
      <c r="L300" s="137">
        <f t="shared" si="56"/>
        <v>0</v>
      </c>
      <c r="M300" s="186">
        <f t="shared" si="57"/>
        <v>0</v>
      </c>
    </row>
    <row r="301" spans="1:13" hidden="1" outlineLevel="1">
      <c r="A301" s="25">
        <v>43387</v>
      </c>
      <c r="B301" s="26">
        <f t="shared" si="55"/>
        <v>10</v>
      </c>
      <c r="C301" s="11"/>
      <c r="D301" s="12"/>
      <c r="E301" s="29"/>
      <c r="F301" s="11"/>
      <c r="G301" s="12"/>
      <c r="H301" s="29"/>
      <c r="I301" s="11">
        <f t="shared" si="53"/>
        <v>0</v>
      </c>
      <c r="J301" s="12">
        <f t="shared" si="54"/>
        <v>0</v>
      </c>
      <c r="K301" s="29"/>
      <c r="L301" s="137">
        <f t="shared" si="56"/>
        <v>0</v>
      </c>
      <c r="M301" s="186">
        <f t="shared" si="57"/>
        <v>0</v>
      </c>
    </row>
    <row r="302" spans="1:13" hidden="1" outlineLevel="1">
      <c r="A302" s="25">
        <v>43388</v>
      </c>
      <c r="B302" s="26">
        <f t="shared" si="55"/>
        <v>10</v>
      </c>
      <c r="C302" s="11"/>
      <c r="D302" s="12"/>
      <c r="E302" s="29"/>
      <c r="F302" s="11"/>
      <c r="G302" s="12"/>
      <c r="H302" s="29"/>
      <c r="I302" s="11">
        <f t="shared" si="53"/>
        <v>0</v>
      </c>
      <c r="J302" s="12">
        <f t="shared" si="54"/>
        <v>0</v>
      </c>
      <c r="K302" s="29"/>
      <c r="L302" s="137">
        <f t="shared" si="56"/>
        <v>0</v>
      </c>
      <c r="M302" s="186">
        <f t="shared" si="57"/>
        <v>0</v>
      </c>
    </row>
    <row r="303" spans="1:13" hidden="1" outlineLevel="1">
      <c r="A303" s="25">
        <v>43389</v>
      </c>
      <c r="B303" s="26">
        <f t="shared" si="55"/>
        <v>10</v>
      </c>
      <c r="C303" s="11"/>
      <c r="D303" s="12"/>
      <c r="E303" s="29"/>
      <c r="F303" s="11"/>
      <c r="G303" s="12"/>
      <c r="H303" s="29"/>
      <c r="I303" s="11">
        <f t="shared" si="53"/>
        <v>0</v>
      </c>
      <c r="J303" s="12">
        <f t="shared" si="54"/>
        <v>0</v>
      </c>
      <c r="K303" s="29"/>
      <c r="L303" s="137">
        <f t="shared" si="56"/>
        <v>0</v>
      </c>
      <c r="M303" s="186">
        <f t="shared" si="57"/>
        <v>0</v>
      </c>
    </row>
    <row r="304" spans="1:13" hidden="1" outlineLevel="1">
      <c r="A304" s="25">
        <v>43390</v>
      </c>
      <c r="B304" s="26">
        <f t="shared" si="55"/>
        <v>10</v>
      </c>
      <c r="C304" s="11"/>
      <c r="D304" s="12"/>
      <c r="E304" s="29"/>
      <c r="F304" s="11"/>
      <c r="G304" s="12"/>
      <c r="H304" s="29"/>
      <c r="I304" s="11">
        <f t="shared" si="53"/>
        <v>0</v>
      </c>
      <c r="J304" s="12">
        <f t="shared" si="54"/>
        <v>0</v>
      </c>
      <c r="K304" s="29"/>
      <c r="L304" s="137">
        <f t="shared" si="56"/>
        <v>0</v>
      </c>
      <c r="M304" s="186">
        <f t="shared" si="57"/>
        <v>0</v>
      </c>
    </row>
    <row r="305" spans="1:13" hidden="1" outlineLevel="1">
      <c r="A305" s="25">
        <v>43391</v>
      </c>
      <c r="B305" s="26">
        <f t="shared" si="55"/>
        <v>10</v>
      </c>
      <c r="C305" s="11"/>
      <c r="D305" s="12"/>
      <c r="E305" s="29"/>
      <c r="F305" s="11"/>
      <c r="G305" s="12"/>
      <c r="H305" s="29"/>
      <c r="I305" s="11">
        <f t="shared" si="53"/>
        <v>0</v>
      </c>
      <c r="J305" s="12">
        <f t="shared" si="54"/>
        <v>0</v>
      </c>
      <c r="K305" s="29"/>
      <c r="L305" s="137">
        <f t="shared" si="56"/>
        <v>0</v>
      </c>
      <c r="M305" s="186">
        <f t="shared" si="57"/>
        <v>0</v>
      </c>
    </row>
    <row r="306" spans="1:13" hidden="1" outlineLevel="1">
      <c r="A306" s="25">
        <v>43392</v>
      </c>
      <c r="B306" s="26">
        <f t="shared" si="55"/>
        <v>10</v>
      </c>
      <c r="C306" s="11"/>
      <c r="D306" s="12"/>
      <c r="E306" s="29"/>
      <c r="F306" s="11"/>
      <c r="G306" s="12"/>
      <c r="H306" s="29"/>
      <c r="I306" s="11">
        <f t="shared" si="53"/>
        <v>0</v>
      </c>
      <c r="J306" s="12">
        <f t="shared" si="54"/>
        <v>0</v>
      </c>
      <c r="K306" s="29"/>
      <c r="L306" s="137">
        <f t="shared" si="56"/>
        <v>0</v>
      </c>
      <c r="M306" s="186">
        <f t="shared" si="57"/>
        <v>0</v>
      </c>
    </row>
    <row r="307" spans="1:13" hidden="1" outlineLevel="1">
      <c r="A307" s="25">
        <v>43393</v>
      </c>
      <c r="B307" s="26">
        <f t="shared" si="55"/>
        <v>10</v>
      </c>
      <c r="C307" s="11"/>
      <c r="D307" s="12"/>
      <c r="E307" s="29"/>
      <c r="F307" s="11"/>
      <c r="G307" s="12"/>
      <c r="H307" s="29"/>
      <c r="I307" s="11">
        <f t="shared" si="53"/>
        <v>0</v>
      </c>
      <c r="J307" s="12">
        <f t="shared" si="54"/>
        <v>0</v>
      </c>
      <c r="K307" s="29"/>
      <c r="L307" s="137">
        <f t="shared" si="56"/>
        <v>0</v>
      </c>
      <c r="M307" s="186">
        <f t="shared" si="57"/>
        <v>0</v>
      </c>
    </row>
    <row r="308" spans="1:13" hidden="1" outlineLevel="1">
      <c r="A308" s="25">
        <v>43394</v>
      </c>
      <c r="B308" s="26">
        <f t="shared" si="55"/>
        <v>10</v>
      </c>
      <c r="C308" s="11"/>
      <c r="D308" s="12"/>
      <c r="E308" s="29"/>
      <c r="F308" s="11"/>
      <c r="G308" s="12"/>
      <c r="H308" s="29"/>
      <c r="I308" s="11">
        <f t="shared" si="53"/>
        <v>0</v>
      </c>
      <c r="J308" s="12">
        <f t="shared" si="54"/>
        <v>0</v>
      </c>
      <c r="K308" s="29"/>
      <c r="L308" s="137">
        <f t="shared" si="56"/>
        <v>0</v>
      </c>
      <c r="M308" s="186">
        <f t="shared" si="57"/>
        <v>0</v>
      </c>
    </row>
    <row r="309" spans="1:13" hidden="1" outlineLevel="1">
      <c r="A309" s="25">
        <v>43395</v>
      </c>
      <c r="B309" s="26">
        <f t="shared" si="55"/>
        <v>10</v>
      </c>
      <c r="C309" s="11"/>
      <c r="D309" s="12"/>
      <c r="E309" s="29"/>
      <c r="F309" s="11"/>
      <c r="G309" s="12"/>
      <c r="H309" s="29"/>
      <c r="I309" s="11">
        <f t="shared" si="53"/>
        <v>0</v>
      </c>
      <c r="J309" s="12">
        <f t="shared" si="54"/>
        <v>0</v>
      </c>
      <c r="K309" s="29"/>
      <c r="L309" s="137">
        <f t="shared" si="56"/>
        <v>0</v>
      </c>
      <c r="M309" s="186">
        <f t="shared" si="57"/>
        <v>0</v>
      </c>
    </row>
    <row r="310" spans="1:13" hidden="1" outlineLevel="1">
      <c r="A310" s="25">
        <v>43396</v>
      </c>
      <c r="B310" s="26">
        <f t="shared" si="55"/>
        <v>10</v>
      </c>
      <c r="C310" s="11"/>
      <c r="D310" s="12"/>
      <c r="E310" s="29"/>
      <c r="F310" s="11"/>
      <c r="G310" s="12"/>
      <c r="H310" s="29"/>
      <c r="I310" s="11">
        <f t="shared" si="53"/>
        <v>0</v>
      </c>
      <c r="J310" s="12">
        <f t="shared" si="54"/>
        <v>0</v>
      </c>
      <c r="K310" s="29"/>
      <c r="L310" s="137">
        <f t="shared" si="56"/>
        <v>0</v>
      </c>
      <c r="M310" s="186">
        <f t="shared" si="57"/>
        <v>0</v>
      </c>
    </row>
    <row r="311" spans="1:13" hidden="1" outlineLevel="1">
      <c r="A311" s="25">
        <v>43397</v>
      </c>
      <c r="B311" s="26">
        <f t="shared" si="55"/>
        <v>10</v>
      </c>
      <c r="C311" s="11"/>
      <c r="D311" s="12"/>
      <c r="E311" s="29"/>
      <c r="F311" s="11"/>
      <c r="G311" s="12"/>
      <c r="H311" s="29"/>
      <c r="I311" s="11">
        <f t="shared" si="53"/>
        <v>0</v>
      </c>
      <c r="J311" s="12">
        <f t="shared" si="54"/>
        <v>0</v>
      </c>
      <c r="K311" s="29"/>
      <c r="L311" s="137">
        <f t="shared" si="56"/>
        <v>0</v>
      </c>
      <c r="M311" s="186">
        <f t="shared" si="57"/>
        <v>0</v>
      </c>
    </row>
    <row r="312" spans="1:13" hidden="1" outlineLevel="1">
      <c r="A312" s="25">
        <v>43398</v>
      </c>
      <c r="B312" s="26">
        <f t="shared" si="55"/>
        <v>10</v>
      </c>
      <c r="C312" s="11"/>
      <c r="D312" s="12"/>
      <c r="E312" s="29"/>
      <c r="F312" s="11"/>
      <c r="G312" s="12"/>
      <c r="H312" s="29"/>
      <c r="I312" s="11">
        <f t="shared" si="53"/>
        <v>0</v>
      </c>
      <c r="J312" s="12">
        <f t="shared" si="54"/>
        <v>0</v>
      </c>
      <c r="K312" s="29"/>
      <c r="L312" s="137">
        <f t="shared" si="56"/>
        <v>0</v>
      </c>
      <c r="M312" s="186">
        <f t="shared" si="57"/>
        <v>0</v>
      </c>
    </row>
    <row r="313" spans="1:13" hidden="1" outlineLevel="1">
      <c r="A313" s="25">
        <v>43399</v>
      </c>
      <c r="B313" s="26">
        <f t="shared" si="55"/>
        <v>10</v>
      </c>
      <c r="C313" s="11"/>
      <c r="D313" s="12"/>
      <c r="E313" s="29"/>
      <c r="F313" s="11"/>
      <c r="G313" s="12"/>
      <c r="H313" s="29"/>
      <c r="I313" s="11">
        <f t="shared" si="53"/>
        <v>0</v>
      </c>
      <c r="J313" s="12">
        <f t="shared" si="54"/>
        <v>0</v>
      </c>
      <c r="K313" s="29"/>
      <c r="L313" s="137">
        <f t="shared" si="56"/>
        <v>0</v>
      </c>
      <c r="M313" s="186">
        <f t="shared" si="57"/>
        <v>0</v>
      </c>
    </row>
    <row r="314" spans="1:13" hidden="1" outlineLevel="1">
      <c r="A314" s="25">
        <v>43400</v>
      </c>
      <c r="B314" s="26">
        <f t="shared" si="55"/>
        <v>10</v>
      </c>
      <c r="C314" s="11"/>
      <c r="D314" s="12"/>
      <c r="E314" s="29"/>
      <c r="F314" s="11"/>
      <c r="G314" s="12"/>
      <c r="H314" s="29"/>
      <c r="I314" s="11">
        <f t="shared" si="53"/>
        <v>0</v>
      </c>
      <c r="J314" s="12">
        <f t="shared" si="54"/>
        <v>0</v>
      </c>
      <c r="K314" s="29"/>
      <c r="L314" s="137">
        <f t="shared" si="56"/>
        <v>0</v>
      </c>
      <c r="M314" s="186">
        <f t="shared" si="57"/>
        <v>0</v>
      </c>
    </row>
    <row r="315" spans="1:13" hidden="1" outlineLevel="1">
      <c r="A315" s="25">
        <v>43401</v>
      </c>
      <c r="B315" s="26">
        <f t="shared" si="55"/>
        <v>10</v>
      </c>
      <c r="C315" s="11"/>
      <c r="D315" s="12"/>
      <c r="E315" s="29"/>
      <c r="F315" s="11"/>
      <c r="G315" s="12"/>
      <c r="H315" s="29"/>
      <c r="I315" s="11">
        <f t="shared" si="53"/>
        <v>0</v>
      </c>
      <c r="J315" s="12">
        <f t="shared" si="54"/>
        <v>0</v>
      </c>
      <c r="K315" s="29"/>
      <c r="L315" s="137">
        <f t="shared" si="56"/>
        <v>0</v>
      </c>
      <c r="M315" s="186">
        <f t="shared" si="57"/>
        <v>0</v>
      </c>
    </row>
    <row r="316" spans="1:13" hidden="1" outlineLevel="1">
      <c r="A316" s="25">
        <v>43402</v>
      </c>
      <c r="B316" s="26">
        <f t="shared" si="55"/>
        <v>10</v>
      </c>
      <c r="C316" s="11"/>
      <c r="D316" s="12"/>
      <c r="E316" s="29"/>
      <c r="F316" s="11"/>
      <c r="G316" s="12"/>
      <c r="H316" s="29"/>
      <c r="I316" s="11">
        <f t="shared" si="53"/>
        <v>0</v>
      </c>
      <c r="J316" s="12">
        <f t="shared" si="54"/>
        <v>0</v>
      </c>
      <c r="K316" s="29"/>
      <c r="L316" s="137">
        <f t="shared" si="56"/>
        <v>0</v>
      </c>
      <c r="M316" s="186">
        <f t="shared" si="57"/>
        <v>0</v>
      </c>
    </row>
    <row r="317" spans="1:13" hidden="1" outlineLevel="1">
      <c r="A317" s="25">
        <v>43403</v>
      </c>
      <c r="B317" s="26">
        <f t="shared" si="55"/>
        <v>10</v>
      </c>
      <c r="C317" s="11"/>
      <c r="D317" s="12"/>
      <c r="E317" s="29"/>
      <c r="F317" s="11"/>
      <c r="G317" s="12"/>
      <c r="H317" s="29"/>
      <c r="I317" s="11">
        <f t="shared" si="53"/>
        <v>0</v>
      </c>
      <c r="J317" s="12">
        <f t="shared" si="54"/>
        <v>0</v>
      </c>
      <c r="K317" s="29"/>
      <c r="L317" s="137">
        <f t="shared" si="56"/>
        <v>0</v>
      </c>
      <c r="M317" s="186">
        <f t="shared" si="57"/>
        <v>0</v>
      </c>
    </row>
    <row r="318" spans="1:13" hidden="1" outlineLevel="1">
      <c r="A318" s="25">
        <v>43404</v>
      </c>
      <c r="B318" s="26">
        <f t="shared" si="55"/>
        <v>10</v>
      </c>
      <c r="C318" s="11"/>
      <c r="D318" s="12"/>
      <c r="E318" s="29"/>
      <c r="F318" s="11"/>
      <c r="G318" s="12"/>
      <c r="H318" s="29"/>
      <c r="I318" s="11">
        <f t="shared" si="53"/>
        <v>0</v>
      </c>
      <c r="J318" s="12">
        <f t="shared" si="54"/>
        <v>0</v>
      </c>
      <c r="K318" s="29"/>
      <c r="L318" s="137">
        <f t="shared" si="56"/>
        <v>0</v>
      </c>
      <c r="M318" s="186">
        <f t="shared" si="57"/>
        <v>0</v>
      </c>
    </row>
    <row r="319" spans="1:13" collapsed="1">
      <c r="A319" s="32"/>
      <c r="B319" s="32" t="s">
        <v>22</v>
      </c>
      <c r="C319" s="33">
        <f t="shared" ref="C319:J319" si="58">SUBTOTAL(9,C320:C349)</f>
        <v>0</v>
      </c>
      <c r="D319" s="34">
        <f t="shared" si="58"/>
        <v>0</v>
      </c>
      <c r="E319" s="31"/>
      <c r="F319" s="33">
        <f t="shared" si="58"/>
        <v>0</v>
      </c>
      <c r="G319" s="34">
        <f t="shared" si="58"/>
        <v>0</v>
      </c>
      <c r="H319" s="31"/>
      <c r="I319" s="33">
        <f t="shared" si="58"/>
        <v>0</v>
      </c>
      <c r="J319" s="34">
        <f t="shared" si="58"/>
        <v>0</v>
      </c>
      <c r="K319" s="31"/>
      <c r="L319" s="137">
        <f t="shared" si="56"/>
        <v>0</v>
      </c>
      <c r="M319" s="186">
        <f t="shared" si="57"/>
        <v>0</v>
      </c>
    </row>
    <row r="320" spans="1:13" hidden="1" outlineLevel="1">
      <c r="A320" s="36">
        <v>43405</v>
      </c>
      <c r="B320" s="37">
        <f t="shared" si="55"/>
        <v>11</v>
      </c>
      <c r="C320" s="11"/>
      <c r="D320" s="12"/>
      <c r="E320" s="29"/>
      <c r="F320" s="11"/>
      <c r="G320" s="12"/>
      <c r="H320" s="29"/>
      <c r="I320" s="11">
        <f t="shared" ref="I320:I349" si="59">C320-F320</f>
        <v>0</v>
      </c>
      <c r="J320" s="12">
        <f t="shared" ref="J320:J349" si="60">D320-G320</f>
        <v>0</v>
      </c>
      <c r="K320" s="29"/>
      <c r="L320" s="137">
        <f t="shared" si="56"/>
        <v>0</v>
      </c>
      <c r="M320" s="186">
        <f t="shared" si="57"/>
        <v>0</v>
      </c>
    </row>
    <row r="321" spans="1:13" hidden="1" outlineLevel="1">
      <c r="A321" s="36">
        <v>43406</v>
      </c>
      <c r="B321" s="37">
        <f t="shared" si="55"/>
        <v>11</v>
      </c>
      <c r="C321" s="11"/>
      <c r="D321" s="12"/>
      <c r="E321" s="29"/>
      <c r="F321" s="11"/>
      <c r="G321" s="12"/>
      <c r="H321" s="29"/>
      <c r="I321" s="11">
        <f t="shared" si="59"/>
        <v>0</v>
      </c>
      <c r="J321" s="12">
        <f t="shared" si="60"/>
        <v>0</v>
      </c>
      <c r="K321" s="29"/>
      <c r="L321" s="137">
        <f t="shared" si="56"/>
        <v>0</v>
      </c>
      <c r="M321" s="186">
        <f t="shared" si="57"/>
        <v>0</v>
      </c>
    </row>
    <row r="322" spans="1:13" hidden="1" outlineLevel="1">
      <c r="A322" s="36">
        <v>43407</v>
      </c>
      <c r="B322" s="37">
        <f t="shared" si="55"/>
        <v>11</v>
      </c>
      <c r="C322" s="11"/>
      <c r="D322" s="12"/>
      <c r="E322" s="29"/>
      <c r="F322" s="11"/>
      <c r="G322" s="12"/>
      <c r="H322" s="29"/>
      <c r="I322" s="11">
        <f t="shared" si="59"/>
        <v>0</v>
      </c>
      <c r="J322" s="12">
        <f t="shared" si="60"/>
        <v>0</v>
      </c>
      <c r="K322" s="29"/>
      <c r="L322" s="137">
        <f t="shared" si="56"/>
        <v>0</v>
      </c>
      <c r="M322" s="186">
        <f t="shared" si="57"/>
        <v>0</v>
      </c>
    </row>
    <row r="323" spans="1:13" hidden="1" outlineLevel="1">
      <c r="A323" s="36">
        <v>43408</v>
      </c>
      <c r="B323" s="37">
        <f t="shared" si="55"/>
        <v>11</v>
      </c>
      <c r="C323" s="11"/>
      <c r="D323" s="12"/>
      <c r="E323" s="29"/>
      <c r="F323" s="11"/>
      <c r="G323" s="12"/>
      <c r="H323" s="29"/>
      <c r="I323" s="11">
        <f t="shared" si="59"/>
        <v>0</v>
      </c>
      <c r="J323" s="12">
        <f t="shared" si="60"/>
        <v>0</v>
      </c>
      <c r="K323" s="29"/>
      <c r="L323" s="137">
        <f t="shared" si="56"/>
        <v>0</v>
      </c>
      <c r="M323" s="186">
        <f t="shared" si="57"/>
        <v>0</v>
      </c>
    </row>
    <row r="324" spans="1:13" hidden="1" outlineLevel="1">
      <c r="A324" s="36">
        <v>43409</v>
      </c>
      <c r="B324" s="37">
        <f t="shared" si="55"/>
        <v>11</v>
      </c>
      <c r="C324" s="11"/>
      <c r="D324" s="12"/>
      <c r="E324" s="29"/>
      <c r="F324" s="11"/>
      <c r="G324" s="12"/>
      <c r="H324" s="29"/>
      <c r="I324" s="11">
        <f t="shared" si="59"/>
        <v>0</v>
      </c>
      <c r="J324" s="12">
        <f t="shared" si="60"/>
        <v>0</v>
      </c>
      <c r="K324" s="29"/>
      <c r="L324" s="137">
        <f t="shared" si="56"/>
        <v>0</v>
      </c>
      <c r="M324" s="186">
        <f t="shared" si="57"/>
        <v>0</v>
      </c>
    </row>
    <row r="325" spans="1:13" hidden="1" outlineLevel="1">
      <c r="A325" s="36">
        <v>43410</v>
      </c>
      <c r="B325" s="37">
        <f t="shared" si="55"/>
        <v>11</v>
      </c>
      <c r="C325" s="11"/>
      <c r="D325" s="12"/>
      <c r="E325" s="29"/>
      <c r="F325" s="11"/>
      <c r="G325" s="12"/>
      <c r="H325" s="29"/>
      <c r="I325" s="11">
        <f t="shared" si="59"/>
        <v>0</v>
      </c>
      <c r="J325" s="12">
        <f t="shared" si="60"/>
        <v>0</v>
      </c>
      <c r="K325" s="29"/>
      <c r="L325" s="137">
        <f t="shared" si="56"/>
        <v>0</v>
      </c>
      <c r="M325" s="186">
        <f t="shared" si="57"/>
        <v>0</v>
      </c>
    </row>
    <row r="326" spans="1:13" hidden="1" outlineLevel="1">
      <c r="A326" s="36">
        <v>43411</v>
      </c>
      <c r="B326" s="37">
        <f t="shared" si="55"/>
        <v>11</v>
      </c>
      <c r="C326" s="11"/>
      <c r="D326" s="12"/>
      <c r="E326" s="29"/>
      <c r="F326" s="11"/>
      <c r="G326" s="12"/>
      <c r="H326" s="29"/>
      <c r="I326" s="11">
        <f t="shared" si="59"/>
        <v>0</v>
      </c>
      <c r="J326" s="12">
        <f t="shared" si="60"/>
        <v>0</v>
      </c>
      <c r="K326" s="29"/>
      <c r="L326" s="137">
        <f t="shared" si="56"/>
        <v>0</v>
      </c>
      <c r="M326" s="186">
        <f t="shared" si="57"/>
        <v>0</v>
      </c>
    </row>
    <row r="327" spans="1:13" hidden="1" outlineLevel="1">
      <c r="A327" s="36">
        <v>43412</v>
      </c>
      <c r="B327" s="37">
        <f t="shared" si="55"/>
        <v>11</v>
      </c>
      <c r="C327" s="11"/>
      <c r="D327" s="12"/>
      <c r="E327" s="29"/>
      <c r="F327" s="11"/>
      <c r="G327" s="12"/>
      <c r="H327" s="29"/>
      <c r="I327" s="11">
        <f t="shared" si="59"/>
        <v>0</v>
      </c>
      <c r="J327" s="12">
        <f t="shared" si="60"/>
        <v>0</v>
      </c>
      <c r="K327" s="29"/>
      <c r="L327" s="137">
        <f t="shared" si="56"/>
        <v>0</v>
      </c>
      <c r="M327" s="186">
        <f t="shared" si="57"/>
        <v>0</v>
      </c>
    </row>
    <row r="328" spans="1:13" hidden="1" outlineLevel="1">
      <c r="A328" s="36">
        <v>43413</v>
      </c>
      <c r="B328" s="37">
        <f t="shared" si="55"/>
        <v>11</v>
      </c>
      <c r="C328" s="11"/>
      <c r="D328" s="12"/>
      <c r="E328" s="29"/>
      <c r="F328" s="11"/>
      <c r="G328" s="12"/>
      <c r="H328" s="29"/>
      <c r="I328" s="11">
        <f t="shared" si="59"/>
        <v>0</v>
      </c>
      <c r="J328" s="12">
        <f t="shared" si="60"/>
        <v>0</v>
      </c>
      <c r="K328" s="29"/>
      <c r="L328" s="137">
        <f t="shared" si="56"/>
        <v>0</v>
      </c>
      <c r="M328" s="186">
        <f t="shared" si="57"/>
        <v>0</v>
      </c>
    </row>
    <row r="329" spans="1:13" hidden="1" outlineLevel="1">
      <c r="A329" s="36">
        <v>43414</v>
      </c>
      <c r="B329" s="37">
        <f t="shared" si="55"/>
        <v>11</v>
      </c>
      <c r="C329" s="11"/>
      <c r="D329" s="12"/>
      <c r="E329" s="29"/>
      <c r="F329" s="11"/>
      <c r="G329" s="12"/>
      <c r="H329" s="29"/>
      <c r="I329" s="11">
        <f t="shared" si="59"/>
        <v>0</v>
      </c>
      <c r="J329" s="12">
        <f t="shared" si="60"/>
        <v>0</v>
      </c>
      <c r="K329" s="29"/>
      <c r="L329" s="137">
        <f t="shared" si="56"/>
        <v>0</v>
      </c>
      <c r="M329" s="186">
        <f t="shared" si="57"/>
        <v>0</v>
      </c>
    </row>
    <row r="330" spans="1:13" hidden="1" outlineLevel="1">
      <c r="A330" s="36">
        <v>43415</v>
      </c>
      <c r="B330" s="37">
        <f t="shared" si="55"/>
        <v>11</v>
      </c>
      <c r="C330" s="11"/>
      <c r="D330" s="12"/>
      <c r="E330" s="29"/>
      <c r="F330" s="11"/>
      <c r="G330" s="12"/>
      <c r="H330" s="29"/>
      <c r="I330" s="11">
        <f t="shared" si="59"/>
        <v>0</v>
      </c>
      <c r="J330" s="12">
        <f t="shared" si="60"/>
        <v>0</v>
      </c>
      <c r="K330" s="29"/>
      <c r="L330" s="137">
        <f t="shared" si="56"/>
        <v>0</v>
      </c>
      <c r="M330" s="186">
        <f t="shared" si="57"/>
        <v>0</v>
      </c>
    </row>
    <row r="331" spans="1:13" hidden="1" outlineLevel="1">
      <c r="A331" s="36">
        <v>43416</v>
      </c>
      <c r="B331" s="37">
        <f t="shared" si="55"/>
        <v>11</v>
      </c>
      <c r="C331" s="11"/>
      <c r="D331" s="12"/>
      <c r="E331" s="29"/>
      <c r="F331" s="11"/>
      <c r="G331" s="12"/>
      <c r="H331" s="29"/>
      <c r="I331" s="11">
        <f t="shared" si="59"/>
        <v>0</v>
      </c>
      <c r="J331" s="12">
        <f t="shared" si="60"/>
        <v>0</v>
      </c>
      <c r="K331" s="29"/>
      <c r="L331" s="137">
        <f t="shared" si="56"/>
        <v>0</v>
      </c>
      <c r="M331" s="186">
        <f t="shared" si="57"/>
        <v>0</v>
      </c>
    </row>
    <row r="332" spans="1:13" hidden="1" outlineLevel="1">
      <c r="A332" s="36">
        <v>43417</v>
      </c>
      <c r="B332" s="37">
        <f t="shared" si="55"/>
        <v>11</v>
      </c>
      <c r="C332" s="11"/>
      <c r="D332" s="12"/>
      <c r="E332" s="29"/>
      <c r="F332" s="11"/>
      <c r="G332" s="12"/>
      <c r="H332" s="29"/>
      <c r="I332" s="11">
        <f t="shared" si="59"/>
        <v>0</v>
      </c>
      <c r="J332" s="12">
        <f t="shared" si="60"/>
        <v>0</v>
      </c>
      <c r="K332" s="29"/>
      <c r="L332" s="137">
        <f t="shared" si="56"/>
        <v>0</v>
      </c>
      <c r="M332" s="186">
        <f t="shared" si="57"/>
        <v>0</v>
      </c>
    </row>
    <row r="333" spans="1:13" hidden="1" outlineLevel="1">
      <c r="A333" s="36">
        <v>43418</v>
      </c>
      <c r="B333" s="37">
        <f t="shared" si="55"/>
        <v>11</v>
      </c>
      <c r="C333" s="11"/>
      <c r="D333" s="12"/>
      <c r="E333" s="29"/>
      <c r="F333" s="11"/>
      <c r="G333" s="12"/>
      <c r="H333" s="29"/>
      <c r="I333" s="11">
        <f t="shared" si="59"/>
        <v>0</v>
      </c>
      <c r="J333" s="12">
        <f t="shared" si="60"/>
        <v>0</v>
      </c>
      <c r="K333" s="29"/>
      <c r="L333" s="137">
        <f t="shared" si="56"/>
        <v>0</v>
      </c>
      <c r="M333" s="186">
        <f t="shared" si="57"/>
        <v>0</v>
      </c>
    </row>
    <row r="334" spans="1:13" hidden="1" outlineLevel="1">
      <c r="A334" s="36">
        <v>43419</v>
      </c>
      <c r="B334" s="37">
        <f t="shared" si="55"/>
        <v>11</v>
      </c>
      <c r="C334" s="11"/>
      <c r="D334" s="12"/>
      <c r="E334" s="29"/>
      <c r="F334" s="11"/>
      <c r="G334" s="12"/>
      <c r="H334" s="29"/>
      <c r="I334" s="11">
        <f t="shared" si="59"/>
        <v>0</v>
      </c>
      <c r="J334" s="12">
        <f t="shared" si="60"/>
        <v>0</v>
      </c>
      <c r="K334" s="29"/>
      <c r="L334" s="137">
        <f t="shared" si="56"/>
        <v>0</v>
      </c>
      <c r="M334" s="186">
        <f t="shared" si="57"/>
        <v>0</v>
      </c>
    </row>
    <row r="335" spans="1:13" hidden="1" outlineLevel="1">
      <c r="A335" s="36">
        <v>43420</v>
      </c>
      <c r="B335" s="37">
        <f t="shared" si="55"/>
        <v>11</v>
      </c>
      <c r="C335" s="11"/>
      <c r="D335" s="12"/>
      <c r="E335" s="29"/>
      <c r="F335" s="11"/>
      <c r="G335" s="12"/>
      <c r="H335" s="29"/>
      <c r="I335" s="11">
        <f t="shared" si="59"/>
        <v>0</v>
      </c>
      <c r="J335" s="12">
        <f t="shared" si="60"/>
        <v>0</v>
      </c>
      <c r="K335" s="29"/>
      <c r="L335" s="137">
        <f t="shared" si="56"/>
        <v>0</v>
      </c>
      <c r="M335" s="186">
        <f t="shared" si="57"/>
        <v>0</v>
      </c>
    </row>
    <row r="336" spans="1:13" hidden="1" outlineLevel="1">
      <c r="A336" s="36">
        <v>43421</v>
      </c>
      <c r="B336" s="37">
        <f t="shared" si="55"/>
        <v>11</v>
      </c>
      <c r="C336" s="11"/>
      <c r="D336" s="12"/>
      <c r="E336" s="29"/>
      <c r="F336" s="11"/>
      <c r="G336" s="12"/>
      <c r="H336" s="29"/>
      <c r="I336" s="11">
        <f t="shared" si="59"/>
        <v>0</v>
      </c>
      <c r="J336" s="12">
        <f t="shared" si="60"/>
        <v>0</v>
      </c>
      <c r="K336" s="29"/>
      <c r="L336" s="137">
        <f t="shared" si="56"/>
        <v>0</v>
      </c>
      <c r="M336" s="186">
        <f t="shared" si="57"/>
        <v>0</v>
      </c>
    </row>
    <row r="337" spans="1:13" hidden="1" outlineLevel="1">
      <c r="A337" s="36">
        <v>43422</v>
      </c>
      <c r="B337" s="37">
        <f t="shared" si="55"/>
        <v>11</v>
      </c>
      <c r="C337" s="11"/>
      <c r="D337" s="12"/>
      <c r="E337" s="29"/>
      <c r="F337" s="11"/>
      <c r="G337" s="12"/>
      <c r="H337" s="29"/>
      <c r="I337" s="11">
        <f t="shared" si="59"/>
        <v>0</v>
      </c>
      <c r="J337" s="12">
        <f t="shared" si="60"/>
        <v>0</v>
      </c>
      <c r="K337" s="29"/>
      <c r="L337" s="137">
        <f t="shared" si="56"/>
        <v>0</v>
      </c>
      <c r="M337" s="186">
        <f t="shared" si="57"/>
        <v>0</v>
      </c>
    </row>
    <row r="338" spans="1:13" hidden="1" outlineLevel="1">
      <c r="A338" s="36">
        <v>43423</v>
      </c>
      <c r="B338" s="37">
        <f t="shared" si="55"/>
        <v>11</v>
      </c>
      <c r="C338" s="11"/>
      <c r="D338" s="12"/>
      <c r="E338" s="29"/>
      <c r="F338" s="11"/>
      <c r="G338" s="12"/>
      <c r="H338" s="29"/>
      <c r="I338" s="11">
        <f t="shared" si="59"/>
        <v>0</v>
      </c>
      <c r="J338" s="12">
        <f t="shared" si="60"/>
        <v>0</v>
      </c>
      <c r="K338" s="29"/>
      <c r="L338" s="137">
        <f t="shared" si="56"/>
        <v>0</v>
      </c>
      <c r="M338" s="186">
        <f t="shared" si="57"/>
        <v>0</v>
      </c>
    </row>
    <row r="339" spans="1:13" hidden="1" outlineLevel="1">
      <c r="A339" s="36">
        <v>43424</v>
      </c>
      <c r="B339" s="37">
        <f t="shared" si="55"/>
        <v>11</v>
      </c>
      <c r="C339" s="11"/>
      <c r="D339" s="12"/>
      <c r="E339" s="29"/>
      <c r="F339" s="11"/>
      <c r="G339" s="12"/>
      <c r="H339" s="29"/>
      <c r="I339" s="11">
        <f t="shared" si="59"/>
        <v>0</v>
      </c>
      <c r="J339" s="12">
        <f t="shared" si="60"/>
        <v>0</v>
      </c>
      <c r="K339" s="29"/>
      <c r="L339" s="137">
        <f t="shared" si="56"/>
        <v>0</v>
      </c>
      <c r="M339" s="186">
        <f t="shared" si="57"/>
        <v>0</v>
      </c>
    </row>
    <row r="340" spans="1:13" hidden="1" outlineLevel="1">
      <c r="A340" s="36">
        <v>43425</v>
      </c>
      <c r="B340" s="37">
        <f t="shared" si="55"/>
        <v>11</v>
      </c>
      <c r="C340" s="11"/>
      <c r="D340" s="12"/>
      <c r="E340" s="29"/>
      <c r="F340" s="11"/>
      <c r="G340" s="12"/>
      <c r="H340" s="29"/>
      <c r="I340" s="11">
        <f t="shared" si="59"/>
        <v>0</v>
      </c>
      <c r="J340" s="12">
        <f t="shared" si="60"/>
        <v>0</v>
      </c>
      <c r="K340" s="29"/>
      <c r="L340" s="137">
        <f t="shared" si="56"/>
        <v>0</v>
      </c>
      <c r="M340" s="186">
        <f t="shared" si="57"/>
        <v>0</v>
      </c>
    </row>
    <row r="341" spans="1:13" hidden="1" outlineLevel="1">
      <c r="A341" s="36">
        <v>43426</v>
      </c>
      <c r="B341" s="37">
        <f t="shared" si="55"/>
        <v>11</v>
      </c>
      <c r="C341" s="11"/>
      <c r="D341" s="12"/>
      <c r="E341" s="29"/>
      <c r="F341" s="11"/>
      <c r="G341" s="12"/>
      <c r="H341" s="29"/>
      <c r="I341" s="11">
        <f t="shared" si="59"/>
        <v>0</v>
      </c>
      <c r="J341" s="12">
        <f t="shared" si="60"/>
        <v>0</v>
      </c>
      <c r="K341" s="29"/>
      <c r="L341" s="137">
        <f t="shared" si="56"/>
        <v>0</v>
      </c>
      <c r="M341" s="186">
        <f t="shared" si="57"/>
        <v>0</v>
      </c>
    </row>
    <row r="342" spans="1:13" hidden="1" outlineLevel="1">
      <c r="A342" s="36">
        <v>43427</v>
      </c>
      <c r="B342" s="37">
        <f t="shared" si="55"/>
        <v>11</v>
      </c>
      <c r="C342" s="11"/>
      <c r="D342" s="12"/>
      <c r="E342" s="29"/>
      <c r="F342" s="11"/>
      <c r="G342" s="12"/>
      <c r="H342" s="29"/>
      <c r="I342" s="11">
        <f t="shared" si="59"/>
        <v>0</v>
      </c>
      <c r="J342" s="12">
        <f t="shared" si="60"/>
        <v>0</v>
      </c>
      <c r="K342" s="29"/>
      <c r="L342" s="137">
        <f t="shared" si="56"/>
        <v>0</v>
      </c>
      <c r="M342" s="186">
        <f t="shared" si="57"/>
        <v>0</v>
      </c>
    </row>
    <row r="343" spans="1:13" hidden="1" outlineLevel="1">
      <c r="A343" s="36">
        <v>43428</v>
      </c>
      <c r="B343" s="37">
        <f t="shared" si="55"/>
        <v>11</v>
      </c>
      <c r="C343" s="11"/>
      <c r="D343" s="12"/>
      <c r="E343" s="29"/>
      <c r="F343" s="11"/>
      <c r="G343" s="12"/>
      <c r="H343" s="29"/>
      <c r="I343" s="11">
        <f t="shared" si="59"/>
        <v>0</v>
      </c>
      <c r="J343" s="12">
        <f t="shared" si="60"/>
        <v>0</v>
      </c>
      <c r="K343" s="29"/>
      <c r="L343" s="137">
        <f t="shared" si="56"/>
        <v>0</v>
      </c>
      <c r="M343" s="186">
        <f t="shared" si="57"/>
        <v>0</v>
      </c>
    </row>
    <row r="344" spans="1:13" hidden="1" outlineLevel="1">
      <c r="A344" s="36">
        <v>43429</v>
      </c>
      <c r="B344" s="37">
        <f t="shared" si="55"/>
        <v>11</v>
      </c>
      <c r="C344" s="11"/>
      <c r="D344" s="12"/>
      <c r="E344" s="29"/>
      <c r="F344" s="11"/>
      <c r="G344" s="12"/>
      <c r="H344" s="29"/>
      <c r="I344" s="11">
        <f t="shared" si="59"/>
        <v>0</v>
      </c>
      <c r="J344" s="12">
        <f t="shared" si="60"/>
        <v>0</v>
      </c>
      <c r="K344" s="29"/>
      <c r="L344" s="137">
        <f t="shared" si="56"/>
        <v>0</v>
      </c>
      <c r="M344" s="186">
        <f t="shared" si="57"/>
        <v>0</v>
      </c>
    </row>
    <row r="345" spans="1:13" hidden="1" outlineLevel="1">
      <c r="A345" s="36">
        <v>43430</v>
      </c>
      <c r="B345" s="37">
        <f t="shared" si="55"/>
        <v>11</v>
      </c>
      <c r="C345" s="11"/>
      <c r="D345" s="12"/>
      <c r="E345" s="29"/>
      <c r="F345" s="11"/>
      <c r="G345" s="12"/>
      <c r="H345" s="29"/>
      <c r="I345" s="11">
        <f t="shared" si="59"/>
        <v>0</v>
      </c>
      <c r="J345" s="12">
        <f t="shared" si="60"/>
        <v>0</v>
      </c>
      <c r="K345" s="29"/>
      <c r="L345" s="137">
        <f t="shared" si="56"/>
        <v>0</v>
      </c>
      <c r="M345" s="186">
        <f t="shared" si="57"/>
        <v>0</v>
      </c>
    </row>
    <row r="346" spans="1:13" hidden="1" outlineLevel="1">
      <c r="A346" s="36">
        <v>43431</v>
      </c>
      <c r="B346" s="37">
        <f t="shared" si="55"/>
        <v>11</v>
      </c>
      <c r="C346" s="11"/>
      <c r="D346" s="12"/>
      <c r="E346" s="29"/>
      <c r="F346" s="11"/>
      <c r="G346" s="12"/>
      <c r="H346" s="29"/>
      <c r="I346" s="11">
        <f t="shared" si="59"/>
        <v>0</v>
      </c>
      <c r="J346" s="12">
        <f t="shared" si="60"/>
        <v>0</v>
      </c>
      <c r="K346" s="29"/>
      <c r="L346" s="137">
        <f t="shared" si="56"/>
        <v>0</v>
      </c>
      <c r="M346" s="186">
        <f t="shared" si="57"/>
        <v>0</v>
      </c>
    </row>
    <row r="347" spans="1:13" hidden="1" outlineLevel="1">
      <c r="A347" s="36">
        <v>43432</v>
      </c>
      <c r="B347" s="37">
        <f t="shared" si="55"/>
        <v>11</v>
      </c>
      <c r="C347" s="11"/>
      <c r="D347" s="12"/>
      <c r="E347" s="29"/>
      <c r="F347" s="11"/>
      <c r="G347" s="12"/>
      <c r="H347" s="29"/>
      <c r="I347" s="11">
        <f t="shared" si="59"/>
        <v>0</v>
      </c>
      <c r="J347" s="12">
        <f t="shared" si="60"/>
        <v>0</v>
      </c>
      <c r="K347" s="29"/>
      <c r="L347" s="137">
        <f t="shared" si="56"/>
        <v>0</v>
      </c>
      <c r="M347" s="186">
        <f t="shared" si="57"/>
        <v>0</v>
      </c>
    </row>
    <row r="348" spans="1:13" hidden="1" outlineLevel="1">
      <c r="A348" s="36">
        <v>43433</v>
      </c>
      <c r="B348" s="37">
        <f t="shared" si="55"/>
        <v>11</v>
      </c>
      <c r="C348" s="11"/>
      <c r="D348" s="12"/>
      <c r="E348" s="29"/>
      <c r="F348" s="11"/>
      <c r="G348" s="12"/>
      <c r="H348" s="29"/>
      <c r="I348" s="11">
        <f t="shared" si="59"/>
        <v>0</v>
      </c>
      <c r="J348" s="12">
        <f t="shared" si="60"/>
        <v>0</v>
      </c>
      <c r="K348" s="29"/>
      <c r="L348" s="137">
        <f t="shared" si="56"/>
        <v>0</v>
      </c>
      <c r="M348" s="186">
        <f t="shared" si="57"/>
        <v>0</v>
      </c>
    </row>
    <row r="349" spans="1:13" hidden="1" outlineLevel="1">
      <c r="A349" s="36">
        <v>43434</v>
      </c>
      <c r="B349" s="37">
        <f t="shared" si="55"/>
        <v>11</v>
      </c>
      <c r="C349" s="11"/>
      <c r="D349" s="12"/>
      <c r="E349" s="29"/>
      <c r="F349" s="11"/>
      <c r="G349" s="12"/>
      <c r="H349" s="29"/>
      <c r="I349" s="11">
        <f t="shared" si="59"/>
        <v>0</v>
      </c>
      <c r="J349" s="12">
        <f t="shared" si="60"/>
        <v>0</v>
      </c>
      <c r="K349" s="29"/>
      <c r="L349" s="137">
        <f t="shared" si="56"/>
        <v>0</v>
      </c>
      <c r="M349" s="186">
        <f t="shared" si="57"/>
        <v>0</v>
      </c>
    </row>
    <row r="350" spans="1:13" collapsed="1">
      <c r="A350" s="32"/>
      <c r="B350" s="32" t="s">
        <v>23</v>
      </c>
      <c r="C350" s="33">
        <f t="shared" ref="C350:J350" si="61">SUBTOTAL(9,C351:C381)</f>
        <v>0</v>
      </c>
      <c r="D350" s="34">
        <f t="shared" si="61"/>
        <v>0</v>
      </c>
      <c r="E350" s="31"/>
      <c r="F350" s="33">
        <f t="shared" si="61"/>
        <v>0</v>
      </c>
      <c r="G350" s="34">
        <f t="shared" si="61"/>
        <v>0</v>
      </c>
      <c r="H350" s="31"/>
      <c r="I350" s="33">
        <f t="shared" si="61"/>
        <v>0</v>
      </c>
      <c r="J350" s="34">
        <f t="shared" si="61"/>
        <v>0</v>
      </c>
      <c r="K350" s="31"/>
      <c r="L350" s="137">
        <f t="shared" si="56"/>
        <v>0</v>
      </c>
      <c r="M350" s="186">
        <f t="shared" si="57"/>
        <v>0</v>
      </c>
    </row>
    <row r="351" spans="1:13" hidden="1" outlineLevel="1">
      <c r="A351" s="25">
        <v>43435</v>
      </c>
      <c r="B351" s="26">
        <f t="shared" si="55"/>
        <v>12</v>
      </c>
      <c r="C351" s="11"/>
      <c r="D351" s="12"/>
      <c r="E351" s="31"/>
      <c r="F351" s="11"/>
      <c r="G351" s="12"/>
      <c r="H351" s="31"/>
      <c r="I351" s="11">
        <f t="shared" ref="I351:I381" si="62">C351-F351</f>
        <v>0</v>
      </c>
      <c r="J351" s="12">
        <f t="shared" ref="J351:J381" si="63">D351-G351</f>
        <v>0</v>
      </c>
      <c r="K351" s="31"/>
      <c r="L351" s="137"/>
      <c r="M351" s="186"/>
    </row>
    <row r="352" spans="1:13" hidden="1" outlineLevel="1">
      <c r="A352" s="25">
        <v>43436</v>
      </c>
      <c r="B352" s="26">
        <f t="shared" si="55"/>
        <v>12</v>
      </c>
      <c r="C352" s="11"/>
      <c r="D352" s="12"/>
      <c r="E352" s="31"/>
      <c r="F352" s="11"/>
      <c r="G352" s="12"/>
      <c r="H352" s="31"/>
      <c r="I352" s="11">
        <f t="shared" si="62"/>
        <v>0</v>
      </c>
      <c r="J352" s="12">
        <f t="shared" si="63"/>
        <v>0</v>
      </c>
      <c r="K352" s="31"/>
      <c r="L352" s="137"/>
      <c r="M352" s="186"/>
    </row>
    <row r="353" spans="1:13" hidden="1" outlineLevel="1">
      <c r="A353" s="25">
        <v>43437</v>
      </c>
      <c r="B353" s="26">
        <f t="shared" si="55"/>
        <v>12</v>
      </c>
      <c r="C353" s="11"/>
      <c r="D353" s="12"/>
      <c r="E353" s="31"/>
      <c r="F353" s="11"/>
      <c r="G353" s="12"/>
      <c r="H353" s="31"/>
      <c r="I353" s="11">
        <f t="shared" si="62"/>
        <v>0</v>
      </c>
      <c r="J353" s="12">
        <f t="shared" si="63"/>
        <v>0</v>
      </c>
      <c r="K353" s="31"/>
      <c r="L353" s="137"/>
      <c r="M353" s="186"/>
    </row>
    <row r="354" spans="1:13" hidden="1" outlineLevel="1">
      <c r="A354" s="25">
        <v>43438</v>
      </c>
      <c r="B354" s="26">
        <f t="shared" si="55"/>
        <v>12</v>
      </c>
      <c r="C354" s="11"/>
      <c r="D354" s="12"/>
      <c r="E354" s="31"/>
      <c r="F354" s="11"/>
      <c r="G354" s="12"/>
      <c r="H354" s="31"/>
      <c r="I354" s="11">
        <f t="shared" si="62"/>
        <v>0</v>
      </c>
      <c r="J354" s="12">
        <f t="shared" si="63"/>
        <v>0</v>
      </c>
      <c r="K354" s="31"/>
      <c r="L354" s="137"/>
      <c r="M354" s="186"/>
    </row>
    <row r="355" spans="1:13" hidden="1" outlineLevel="1">
      <c r="A355" s="25">
        <v>43439</v>
      </c>
      <c r="B355" s="26">
        <f t="shared" si="55"/>
        <v>12</v>
      </c>
      <c r="C355" s="11"/>
      <c r="D355" s="12"/>
      <c r="E355" s="31"/>
      <c r="F355" s="11"/>
      <c r="G355" s="12"/>
      <c r="H355" s="31"/>
      <c r="I355" s="11">
        <f t="shared" si="62"/>
        <v>0</v>
      </c>
      <c r="J355" s="12">
        <f t="shared" si="63"/>
        <v>0</v>
      </c>
      <c r="K355" s="31"/>
      <c r="L355" s="137"/>
      <c r="M355" s="186"/>
    </row>
    <row r="356" spans="1:13" hidden="1" outlineLevel="1">
      <c r="A356" s="25">
        <v>43440</v>
      </c>
      <c r="B356" s="26">
        <f t="shared" si="55"/>
        <v>12</v>
      </c>
      <c r="C356" s="11"/>
      <c r="D356" s="12"/>
      <c r="E356" s="31"/>
      <c r="F356" s="11"/>
      <c r="G356" s="12"/>
      <c r="H356" s="31"/>
      <c r="I356" s="11">
        <f t="shared" si="62"/>
        <v>0</v>
      </c>
      <c r="J356" s="12">
        <f t="shared" si="63"/>
        <v>0</v>
      </c>
      <c r="K356" s="31"/>
      <c r="L356" s="137"/>
      <c r="M356" s="186"/>
    </row>
    <row r="357" spans="1:13" hidden="1" outlineLevel="1">
      <c r="A357" s="25">
        <v>43441</v>
      </c>
      <c r="B357" s="26">
        <f t="shared" si="55"/>
        <v>12</v>
      </c>
      <c r="C357" s="11"/>
      <c r="D357" s="12"/>
      <c r="E357" s="31"/>
      <c r="F357" s="11"/>
      <c r="G357" s="12"/>
      <c r="H357" s="31"/>
      <c r="I357" s="11">
        <f t="shared" si="62"/>
        <v>0</v>
      </c>
      <c r="J357" s="12">
        <f t="shared" si="63"/>
        <v>0</v>
      </c>
      <c r="K357" s="31"/>
      <c r="L357" s="137"/>
      <c r="M357" s="186"/>
    </row>
    <row r="358" spans="1:13" hidden="1" outlineLevel="1">
      <c r="A358" s="25">
        <v>43442</v>
      </c>
      <c r="B358" s="26">
        <f t="shared" ref="B358:B381" si="64">MONTH(A358)</f>
        <v>12</v>
      </c>
      <c r="C358" s="11"/>
      <c r="D358" s="12"/>
      <c r="E358" s="31"/>
      <c r="F358" s="11"/>
      <c r="G358" s="12"/>
      <c r="H358" s="31"/>
      <c r="I358" s="11">
        <f t="shared" si="62"/>
        <v>0</v>
      </c>
      <c r="J358" s="12">
        <f t="shared" si="63"/>
        <v>0</v>
      </c>
      <c r="K358" s="31"/>
      <c r="L358" s="137"/>
      <c r="M358" s="186"/>
    </row>
    <row r="359" spans="1:13" hidden="1" outlineLevel="1">
      <c r="A359" s="25">
        <v>43443</v>
      </c>
      <c r="B359" s="26">
        <f t="shared" si="64"/>
        <v>12</v>
      </c>
      <c r="C359" s="11"/>
      <c r="D359" s="12"/>
      <c r="E359" s="31"/>
      <c r="F359" s="11"/>
      <c r="G359" s="12"/>
      <c r="H359" s="31"/>
      <c r="I359" s="11">
        <f t="shared" si="62"/>
        <v>0</v>
      </c>
      <c r="J359" s="12">
        <f t="shared" si="63"/>
        <v>0</v>
      </c>
      <c r="K359" s="31"/>
      <c r="L359" s="137"/>
      <c r="M359" s="186"/>
    </row>
    <row r="360" spans="1:13" hidden="1" outlineLevel="1">
      <c r="A360" s="25">
        <v>43444</v>
      </c>
      <c r="B360" s="26">
        <f t="shared" si="64"/>
        <v>12</v>
      </c>
      <c r="C360" s="11"/>
      <c r="D360" s="12"/>
      <c r="E360" s="31"/>
      <c r="F360" s="11"/>
      <c r="G360" s="12"/>
      <c r="H360" s="31"/>
      <c r="I360" s="11">
        <f t="shared" si="62"/>
        <v>0</v>
      </c>
      <c r="J360" s="12">
        <f t="shared" si="63"/>
        <v>0</v>
      </c>
      <c r="K360" s="31"/>
      <c r="L360" s="137"/>
      <c r="M360" s="186"/>
    </row>
    <row r="361" spans="1:13" hidden="1" outlineLevel="1">
      <c r="A361" s="25">
        <v>43445</v>
      </c>
      <c r="B361" s="26">
        <f t="shared" si="64"/>
        <v>12</v>
      </c>
      <c r="C361" s="11"/>
      <c r="D361" s="12"/>
      <c r="E361" s="31"/>
      <c r="F361" s="11"/>
      <c r="G361" s="12"/>
      <c r="H361" s="31"/>
      <c r="I361" s="11">
        <f t="shared" si="62"/>
        <v>0</v>
      </c>
      <c r="J361" s="12">
        <f t="shared" si="63"/>
        <v>0</v>
      </c>
      <c r="K361" s="31"/>
      <c r="L361" s="137"/>
      <c r="M361" s="186"/>
    </row>
    <row r="362" spans="1:13" hidden="1" outlineLevel="1">
      <c r="A362" s="25">
        <v>43446</v>
      </c>
      <c r="B362" s="26">
        <f t="shared" si="64"/>
        <v>12</v>
      </c>
      <c r="C362" s="11"/>
      <c r="D362" s="12"/>
      <c r="E362" s="31"/>
      <c r="F362" s="11"/>
      <c r="G362" s="12"/>
      <c r="H362" s="31"/>
      <c r="I362" s="11">
        <f t="shared" si="62"/>
        <v>0</v>
      </c>
      <c r="J362" s="12">
        <f t="shared" si="63"/>
        <v>0</v>
      </c>
      <c r="K362" s="31"/>
      <c r="L362" s="137"/>
      <c r="M362" s="186"/>
    </row>
    <row r="363" spans="1:13" hidden="1" outlineLevel="1">
      <c r="A363" s="25">
        <v>43447</v>
      </c>
      <c r="B363" s="26">
        <f t="shared" si="64"/>
        <v>12</v>
      </c>
      <c r="C363" s="11"/>
      <c r="D363" s="12"/>
      <c r="E363" s="31"/>
      <c r="F363" s="11"/>
      <c r="G363" s="12"/>
      <c r="H363" s="31"/>
      <c r="I363" s="11">
        <f t="shared" si="62"/>
        <v>0</v>
      </c>
      <c r="J363" s="12">
        <f t="shared" si="63"/>
        <v>0</v>
      </c>
      <c r="K363" s="31"/>
      <c r="L363" s="137"/>
      <c r="M363" s="186"/>
    </row>
    <row r="364" spans="1:13" hidden="1" outlineLevel="1">
      <c r="A364" s="25">
        <v>43448</v>
      </c>
      <c r="B364" s="26">
        <f t="shared" si="64"/>
        <v>12</v>
      </c>
      <c r="C364" s="11"/>
      <c r="D364" s="12"/>
      <c r="E364" s="31"/>
      <c r="F364" s="11"/>
      <c r="G364" s="12"/>
      <c r="H364" s="31"/>
      <c r="I364" s="11">
        <f t="shared" si="62"/>
        <v>0</v>
      </c>
      <c r="J364" s="12">
        <f t="shared" si="63"/>
        <v>0</v>
      </c>
      <c r="K364" s="31"/>
      <c r="L364" s="137"/>
      <c r="M364" s="186"/>
    </row>
    <row r="365" spans="1:13" hidden="1" outlineLevel="1">
      <c r="A365" s="25">
        <v>43449</v>
      </c>
      <c r="B365" s="26">
        <f t="shared" si="64"/>
        <v>12</v>
      </c>
      <c r="C365" s="11"/>
      <c r="D365" s="12"/>
      <c r="E365" s="31"/>
      <c r="F365" s="11"/>
      <c r="G365" s="12"/>
      <c r="H365" s="31"/>
      <c r="I365" s="11">
        <f t="shared" si="62"/>
        <v>0</v>
      </c>
      <c r="J365" s="12">
        <f t="shared" si="63"/>
        <v>0</v>
      </c>
      <c r="K365" s="31"/>
      <c r="L365" s="137"/>
      <c r="M365" s="186"/>
    </row>
    <row r="366" spans="1:13" hidden="1" outlineLevel="1">
      <c r="A366" s="25">
        <v>43450</v>
      </c>
      <c r="B366" s="26">
        <f t="shared" si="64"/>
        <v>12</v>
      </c>
      <c r="C366" s="11"/>
      <c r="D366" s="12"/>
      <c r="E366" s="31"/>
      <c r="F366" s="11"/>
      <c r="G366" s="12"/>
      <c r="H366" s="31"/>
      <c r="I366" s="11">
        <f t="shared" si="62"/>
        <v>0</v>
      </c>
      <c r="J366" s="12">
        <f t="shared" si="63"/>
        <v>0</v>
      </c>
      <c r="K366" s="31"/>
      <c r="L366" s="137"/>
      <c r="M366" s="186"/>
    </row>
    <row r="367" spans="1:13" hidden="1" outlineLevel="1">
      <c r="A367" s="25">
        <v>43451</v>
      </c>
      <c r="B367" s="26">
        <f t="shared" si="64"/>
        <v>12</v>
      </c>
      <c r="C367" s="11"/>
      <c r="D367" s="12"/>
      <c r="E367" s="31"/>
      <c r="F367" s="11"/>
      <c r="G367" s="12"/>
      <c r="H367" s="31"/>
      <c r="I367" s="11">
        <f t="shared" si="62"/>
        <v>0</v>
      </c>
      <c r="J367" s="12">
        <f t="shared" si="63"/>
        <v>0</v>
      </c>
      <c r="K367" s="31"/>
      <c r="L367" s="137"/>
      <c r="M367" s="186"/>
    </row>
    <row r="368" spans="1:13" hidden="1" outlineLevel="1">
      <c r="A368" s="25">
        <v>43452</v>
      </c>
      <c r="B368" s="26">
        <f t="shared" si="64"/>
        <v>12</v>
      </c>
      <c r="C368" s="11"/>
      <c r="D368" s="12"/>
      <c r="E368" s="31"/>
      <c r="F368" s="11"/>
      <c r="G368" s="12"/>
      <c r="H368" s="31"/>
      <c r="I368" s="11">
        <f t="shared" si="62"/>
        <v>0</v>
      </c>
      <c r="J368" s="12">
        <f t="shared" si="63"/>
        <v>0</v>
      </c>
      <c r="K368" s="31"/>
      <c r="L368" s="137"/>
      <c r="M368" s="186"/>
    </row>
    <row r="369" spans="1:13" hidden="1" outlineLevel="1">
      <c r="A369" s="25">
        <v>43453</v>
      </c>
      <c r="B369" s="26">
        <f t="shared" si="64"/>
        <v>12</v>
      </c>
      <c r="C369" s="11"/>
      <c r="D369" s="12"/>
      <c r="E369" s="31"/>
      <c r="F369" s="11"/>
      <c r="G369" s="12"/>
      <c r="H369" s="31"/>
      <c r="I369" s="11">
        <f t="shared" si="62"/>
        <v>0</v>
      </c>
      <c r="J369" s="12">
        <f t="shared" si="63"/>
        <v>0</v>
      </c>
      <c r="K369" s="31"/>
      <c r="L369" s="137"/>
      <c r="M369" s="186"/>
    </row>
    <row r="370" spans="1:13" hidden="1" outlineLevel="1">
      <c r="A370" s="25">
        <v>43454</v>
      </c>
      <c r="B370" s="26">
        <f t="shared" si="64"/>
        <v>12</v>
      </c>
      <c r="C370" s="11"/>
      <c r="D370" s="12"/>
      <c r="E370" s="31"/>
      <c r="F370" s="11"/>
      <c r="G370" s="12"/>
      <c r="H370" s="31"/>
      <c r="I370" s="11">
        <f t="shared" si="62"/>
        <v>0</v>
      </c>
      <c r="J370" s="12">
        <f t="shared" si="63"/>
        <v>0</v>
      </c>
      <c r="K370" s="31"/>
      <c r="L370" s="137"/>
      <c r="M370" s="186"/>
    </row>
    <row r="371" spans="1:13" hidden="1" outlineLevel="1">
      <c r="A371" s="25">
        <v>43455</v>
      </c>
      <c r="B371" s="26">
        <f t="shared" si="64"/>
        <v>12</v>
      </c>
      <c r="C371" s="11"/>
      <c r="D371" s="12"/>
      <c r="E371" s="31"/>
      <c r="F371" s="11"/>
      <c r="G371" s="12"/>
      <c r="H371" s="31"/>
      <c r="I371" s="11">
        <f t="shared" si="62"/>
        <v>0</v>
      </c>
      <c r="J371" s="12">
        <f t="shared" si="63"/>
        <v>0</v>
      </c>
      <c r="K371" s="31"/>
      <c r="L371" s="137"/>
      <c r="M371" s="186"/>
    </row>
    <row r="372" spans="1:13" hidden="1" outlineLevel="1">
      <c r="A372" s="25">
        <v>43456</v>
      </c>
      <c r="B372" s="26">
        <f t="shared" si="64"/>
        <v>12</v>
      </c>
      <c r="C372" s="11"/>
      <c r="D372" s="12"/>
      <c r="E372" s="31"/>
      <c r="F372" s="11"/>
      <c r="G372" s="12"/>
      <c r="H372" s="31"/>
      <c r="I372" s="11">
        <f t="shared" si="62"/>
        <v>0</v>
      </c>
      <c r="J372" s="12">
        <f t="shared" si="63"/>
        <v>0</v>
      </c>
      <c r="K372" s="31"/>
      <c r="L372" s="137"/>
      <c r="M372" s="186"/>
    </row>
    <row r="373" spans="1:13" hidden="1" outlineLevel="1">
      <c r="A373" s="25">
        <v>43457</v>
      </c>
      <c r="B373" s="26">
        <f t="shared" si="64"/>
        <v>12</v>
      </c>
      <c r="C373" s="11"/>
      <c r="D373" s="12"/>
      <c r="E373" s="31"/>
      <c r="F373" s="11"/>
      <c r="G373" s="12"/>
      <c r="H373" s="31"/>
      <c r="I373" s="11">
        <f t="shared" si="62"/>
        <v>0</v>
      </c>
      <c r="J373" s="12">
        <f t="shared" si="63"/>
        <v>0</v>
      </c>
      <c r="K373" s="31"/>
      <c r="L373" s="137"/>
      <c r="M373" s="186"/>
    </row>
    <row r="374" spans="1:13" hidden="1" outlineLevel="1">
      <c r="A374" s="25">
        <v>43458</v>
      </c>
      <c r="B374" s="26">
        <f t="shared" si="64"/>
        <v>12</v>
      </c>
      <c r="C374" s="11"/>
      <c r="D374" s="12"/>
      <c r="E374" s="31"/>
      <c r="F374" s="11"/>
      <c r="G374" s="12"/>
      <c r="H374" s="31"/>
      <c r="I374" s="11">
        <f t="shared" si="62"/>
        <v>0</v>
      </c>
      <c r="J374" s="12">
        <f t="shared" si="63"/>
        <v>0</v>
      </c>
      <c r="K374" s="31"/>
      <c r="L374" s="137"/>
      <c r="M374" s="186"/>
    </row>
    <row r="375" spans="1:13" hidden="1" outlineLevel="1">
      <c r="A375" s="25">
        <v>43459</v>
      </c>
      <c r="B375" s="26">
        <f t="shared" si="64"/>
        <v>12</v>
      </c>
      <c r="C375" s="11"/>
      <c r="D375" s="12"/>
      <c r="E375" s="31"/>
      <c r="F375" s="11"/>
      <c r="G375" s="12"/>
      <c r="H375" s="31"/>
      <c r="I375" s="11">
        <f t="shared" si="62"/>
        <v>0</v>
      </c>
      <c r="J375" s="12">
        <f t="shared" si="63"/>
        <v>0</v>
      </c>
      <c r="K375" s="31"/>
      <c r="L375" s="137"/>
      <c r="M375" s="186"/>
    </row>
    <row r="376" spans="1:13" hidden="1" outlineLevel="1">
      <c r="A376" s="25">
        <v>43460</v>
      </c>
      <c r="B376" s="26">
        <f t="shared" si="64"/>
        <v>12</v>
      </c>
      <c r="C376" s="11"/>
      <c r="D376" s="12"/>
      <c r="E376" s="31"/>
      <c r="F376" s="11"/>
      <c r="G376" s="12"/>
      <c r="H376" s="31"/>
      <c r="I376" s="11">
        <f t="shared" si="62"/>
        <v>0</v>
      </c>
      <c r="J376" s="12">
        <f t="shared" si="63"/>
        <v>0</v>
      </c>
      <c r="K376" s="31"/>
      <c r="L376" s="137"/>
      <c r="M376" s="186"/>
    </row>
    <row r="377" spans="1:13" hidden="1" outlineLevel="1">
      <c r="A377" s="25">
        <v>43461</v>
      </c>
      <c r="B377" s="26">
        <f t="shared" si="64"/>
        <v>12</v>
      </c>
      <c r="C377" s="11"/>
      <c r="D377" s="12"/>
      <c r="E377" s="31"/>
      <c r="F377" s="11"/>
      <c r="G377" s="12"/>
      <c r="H377" s="31"/>
      <c r="I377" s="11">
        <f t="shared" si="62"/>
        <v>0</v>
      </c>
      <c r="J377" s="12">
        <f t="shared" si="63"/>
        <v>0</v>
      </c>
      <c r="K377" s="31"/>
      <c r="L377" s="137"/>
      <c r="M377" s="186"/>
    </row>
    <row r="378" spans="1:13" hidden="1" outlineLevel="1">
      <c r="A378" s="25">
        <v>43462</v>
      </c>
      <c r="B378" s="26">
        <f t="shared" si="64"/>
        <v>12</v>
      </c>
      <c r="C378" s="11"/>
      <c r="D378" s="12"/>
      <c r="E378" s="31"/>
      <c r="F378" s="11"/>
      <c r="G378" s="12"/>
      <c r="H378" s="31"/>
      <c r="I378" s="11">
        <f t="shared" si="62"/>
        <v>0</v>
      </c>
      <c r="J378" s="12">
        <f t="shared" si="63"/>
        <v>0</v>
      </c>
      <c r="K378" s="31"/>
      <c r="L378" s="137"/>
      <c r="M378" s="186"/>
    </row>
    <row r="379" spans="1:13" hidden="1" outlineLevel="1">
      <c r="A379" s="25">
        <v>43463</v>
      </c>
      <c r="B379" s="26">
        <f t="shared" si="64"/>
        <v>12</v>
      </c>
      <c r="C379" s="11"/>
      <c r="D379" s="12"/>
      <c r="E379" s="31"/>
      <c r="F379" s="11"/>
      <c r="G379" s="12"/>
      <c r="H379" s="31"/>
      <c r="I379" s="11">
        <f t="shared" si="62"/>
        <v>0</v>
      </c>
      <c r="J379" s="12">
        <f t="shared" si="63"/>
        <v>0</v>
      </c>
      <c r="K379" s="31"/>
      <c r="L379" s="137"/>
      <c r="M379" s="186"/>
    </row>
    <row r="380" spans="1:13" hidden="1" outlineLevel="1">
      <c r="A380" s="25">
        <v>43464</v>
      </c>
      <c r="B380" s="26">
        <f t="shared" si="64"/>
        <v>12</v>
      </c>
      <c r="C380" s="11"/>
      <c r="D380" s="12"/>
      <c r="E380" s="31"/>
      <c r="F380" s="11"/>
      <c r="G380" s="12"/>
      <c r="H380" s="31"/>
      <c r="I380" s="11">
        <f t="shared" si="62"/>
        <v>0</v>
      </c>
      <c r="J380" s="12">
        <f t="shared" si="63"/>
        <v>0</v>
      </c>
      <c r="K380" s="31"/>
      <c r="L380" s="137"/>
      <c r="M380" s="186"/>
    </row>
    <row r="381" spans="1:13" hidden="1" outlineLevel="1">
      <c r="A381" s="25">
        <v>43465</v>
      </c>
      <c r="B381" s="26">
        <f t="shared" si="64"/>
        <v>12</v>
      </c>
      <c r="C381" s="11"/>
      <c r="D381" s="12"/>
      <c r="E381" s="31"/>
      <c r="F381" s="11"/>
      <c r="G381" s="12"/>
      <c r="H381" s="31"/>
      <c r="I381" s="11">
        <f t="shared" si="62"/>
        <v>0</v>
      </c>
      <c r="J381" s="12">
        <f t="shared" si="63"/>
        <v>0</v>
      </c>
      <c r="K381" s="31"/>
      <c r="L381" s="137"/>
      <c r="M381" s="186"/>
    </row>
    <row r="382" spans="1:13" collapsed="1">
      <c r="E382" s="31"/>
      <c r="H382" s="31"/>
      <c r="K382" s="31"/>
    </row>
    <row r="383" spans="1:13">
      <c r="A383" s="30" t="s">
        <v>61</v>
      </c>
      <c r="C383" s="225" t="s">
        <v>1</v>
      </c>
      <c r="D383" s="225"/>
      <c r="E383" s="31"/>
      <c r="F383" s="225" t="s">
        <v>1</v>
      </c>
      <c r="G383" s="225"/>
      <c r="H383" s="31"/>
      <c r="I383" s="225" t="s">
        <v>1</v>
      </c>
      <c r="J383" s="225"/>
      <c r="K383" s="31"/>
    </row>
    <row r="384" spans="1:13">
      <c r="C384" s="1" t="s">
        <v>60</v>
      </c>
      <c r="D384" s="1" t="s">
        <v>25</v>
      </c>
      <c r="E384" s="31"/>
      <c r="F384" s="1" t="s">
        <v>60</v>
      </c>
      <c r="G384" s="1" t="s">
        <v>25</v>
      </c>
      <c r="H384" s="31"/>
      <c r="I384" s="1" t="s">
        <v>60</v>
      </c>
      <c r="J384" s="1" t="s">
        <v>25</v>
      </c>
      <c r="K384" s="31"/>
    </row>
    <row r="385" spans="1:11">
      <c r="B385" s="134" t="s">
        <v>12</v>
      </c>
      <c r="C385" s="130">
        <f>'YouTube Performance'!C51</f>
        <v>569674736.83402956</v>
      </c>
      <c r="D385" s="131">
        <f>'YouTube Performance'!C21</f>
        <v>712243496</v>
      </c>
      <c r="E385" s="31"/>
      <c r="F385" s="130">
        <f>'YouTube Performance'!F51</f>
        <v>537203276.83448982</v>
      </c>
      <c r="G385" s="131">
        <f>'YouTube Performance'!F21</f>
        <v>600131253</v>
      </c>
      <c r="H385" s="31"/>
      <c r="I385" s="130">
        <f>'YouTube Performance'!I51</f>
        <v>32471459.999539733</v>
      </c>
      <c r="J385" s="131">
        <f>'YouTube Performance'!I21</f>
        <v>112112243</v>
      </c>
      <c r="K385" s="31"/>
    </row>
    <row r="386" spans="1:11">
      <c r="B386" s="134" t="s">
        <v>13</v>
      </c>
      <c r="C386" s="130">
        <f>'YouTube Performance'!C52</f>
        <v>508439589.17777473</v>
      </c>
      <c r="D386" s="131">
        <f>'YouTube Performance'!C22</f>
        <v>640353919</v>
      </c>
      <c r="E386" s="31"/>
      <c r="F386" s="130">
        <f>'YouTube Performance'!F52</f>
        <v>479458532.59464157</v>
      </c>
      <c r="G386" s="131">
        <f>'YouTube Performance'!F22</f>
        <v>559835027</v>
      </c>
      <c r="H386" s="31"/>
      <c r="I386" s="130">
        <f>'YouTube Performance'!I52</f>
        <v>28981056.583133161</v>
      </c>
      <c r="J386" s="131">
        <f>'YouTube Performance'!I22</f>
        <v>80518892</v>
      </c>
      <c r="K386" s="31"/>
    </row>
    <row r="387" spans="1:11">
      <c r="B387" s="134" t="s">
        <v>14</v>
      </c>
      <c r="C387" s="130">
        <f>'YouTube Performance'!C53</f>
        <v>627519177.87771106</v>
      </c>
      <c r="D387" s="131">
        <f>'YouTube Performance'!C23</f>
        <v>663392460</v>
      </c>
      <c r="E387" s="31"/>
      <c r="F387" s="130">
        <f>'YouTube Performance'!F53</f>
        <v>591750584.73868155</v>
      </c>
      <c r="G387" s="131">
        <f>'YouTube Performance'!F23</f>
        <v>551862891</v>
      </c>
      <c r="H387" s="31"/>
      <c r="I387" s="130">
        <f>'YouTube Performance'!I53</f>
        <v>35768593.139029503</v>
      </c>
      <c r="J387" s="131">
        <f>'YouTube Performance'!I23</f>
        <v>111529569</v>
      </c>
      <c r="K387" s="31"/>
    </row>
    <row r="388" spans="1:11">
      <c r="B388" s="134" t="s">
        <v>15</v>
      </c>
      <c r="C388" s="130">
        <f>'YouTube Performance'!C54</f>
        <v>658895895.71846128</v>
      </c>
      <c r="D388" s="131">
        <f>'YouTube Performance'!C24</f>
        <v>22073667</v>
      </c>
      <c r="E388" s="31"/>
      <c r="F388" s="130">
        <f>'YouTube Performance'!F54</f>
        <v>621338829.66250896</v>
      </c>
      <c r="G388" s="131">
        <f>'YouTube Performance'!F24</f>
        <v>15676335</v>
      </c>
      <c r="H388" s="31"/>
      <c r="I388" s="130">
        <f>'YouTube Performance'!I54</f>
        <v>37557066.055952311</v>
      </c>
      <c r="J388" s="131">
        <f>'YouTube Performance'!I24</f>
        <v>6397332</v>
      </c>
      <c r="K388" s="31"/>
    </row>
    <row r="389" spans="1:11">
      <c r="B389" s="134" t="s">
        <v>16</v>
      </c>
      <c r="C389" s="130">
        <f>'YouTube Performance'!C55</f>
        <v>713830067.76421547</v>
      </c>
      <c r="D389" s="131">
        <f>'YouTube Performance'!C25</f>
        <v>0</v>
      </c>
      <c r="E389" s="31"/>
      <c r="F389" s="130">
        <f>'YouTube Performance'!F55</f>
        <v>673141753.9016552</v>
      </c>
      <c r="G389" s="131">
        <f>'YouTube Performance'!F25</f>
        <v>0</v>
      </c>
      <c r="H389" s="31"/>
      <c r="I389" s="130">
        <f>'YouTube Performance'!I55</f>
        <v>40688313.862560272</v>
      </c>
      <c r="J389" s="131">
        <f>'YouTube Performance'!I25</f>
        <v>0</v>
      </c>
      <c r="K389" s="31"/>
    </row>
    <row r="390" spans="1:11">
      <c r="B390" s="134" t="s">
        <v>17</v>
      </c>
      <c r="C390" s="130">
        <f>'YouTube Performance'!C56</f>
        <v>700547432.74220216</v>
      </c>
      <c r="D390" s="131">
        <f>'YouTube Performance'!C26</f>
        <v>0</v>
      </c>
      <c r="E390" s="31"/>
      <c r="F390" s="130">
        <f>'YouTube Performance'!F56</f>
        <v>660616229.07589662</v>
      </c>
      <c r="G390" s="131">
        <f>'YouTube Performance'!F26</f>
        <v>0</v>
      </c>
      <c r="H390" s="31"/>
      <c r="I390" s="130">
        <f>'YouTube Performance'!I56</f>
        <v>39931203.666305542</v>
      </c>
      <c r="J390" s="131">
        <f>'YouTube Performance'!I26</f>
        <v>0</v>
      </c>
      <c r="K390" s="31"/>
    </row>
    <row r="391" spans="1:11">
      <c r="B391" s="134" t="s">
        <v>18</v>
      </c>
      <c r="C391" s="130">
        <f>'YouTube Performance'!C57</f>
        <v>756363432.58724153</v>
      </c>
      <c r="D391" s="131">
        <f>'YouTube Performance'!C27</f>
        <v>0</v>
      </c>
      <c r="E391" s="31"/>
      <c r="F391" s="130">
        <f>'YouTube Performance'!F57</f>
        <v>713250716.92976868</v>
      </c>
      <c r="G391" s="131">
        <f>'YouTube Performance'!F27</f>
        <v>0</v>
      </c>
      <c r="H391" s="31"/>
      <c r="I391" s="130">
        <f>'YouTube Performance'!I57</f>
        <v>43112715.657472849</v>
      </c>
      <c r="J391" s="131">
        <f>'YouTube Performance'!I27</f>
        <v>0</v>
      </c>
      <c r="K391" s="31"/>
    </row>
    <row r="392" spans="1:11">
      <c r="B392" s="134" t="s">
        <v>19</v>
      </c>
      <c r="C392" s="130">
        <f>'YouTube Performance'!C58</f>
        <v>749302914.2797215</v>
      </c>
      <c r="D392" s="131">
        <f>'YouTube Performance'!C28</f>
        <v>0</v>
      </c>
      <c r="E392" s="31"/>
      <c r="F392" s="130">
        <f>'YouTube Performance'!F58</f>
        <v>706592648.16577733</v>
      </c>
      <c r="G392" s="131">
        <f>'YouTube Performance'!F28</f>
        <v>0</v>
      </c>
      <c r="H392" s="31"/>
      <c r="I392" s="130">
        <f>'YouTube Performance'!I58</f>
        <v>42710266.113944173</v>
      </c>
      <c r="J392" s="131">
        <f>'YouTube Performance'!I28</f>
        <v>0</v>
      </c>
      <c r="K392" s="31"/>
    </row>
    <row r="393" spans="1:11">
      <c r="B393" s="134" t="s">
        <v>20</v>
      </c>
      <c r="C393" s="130">
        <f>'YouTube Performance'!C59</f>
        <v>790556961.82225585</v>
      </c>
      <c r="D393" s="131">
        <f>'YouTube Performance'!C29</f>
        <v>0</v>
      </c>
      <c r="E393" s="31"/>
      <c r="F393" s="130">
        <f>'YouTube Performance'!F59</f>
        <v>745495214.99838722</v>
      </c>
      <c r="G393" s="131">
        <f>'YouTube Performance'!F29</f>
        <v>0</v>
      </c>
      <c r="H393" s="31"/>
      <c r="I393" s="130">
        <f>'YouTube Performance'!I59</f>
        <v>45061746.823868632</v>
      </c>
      <c r="J393" s="131">
        <f>'YouTube Performance'!I29</f>
        <v>0</v>
      </c>
      <c r="K393" s="31"/>
    </row>
    <row r="394" spans="1:11">
      <c r="B394" s="134" t="s">
        <v>21</v>
      </c>
      <c r="C394" s="130">
        <f>'YouTube Performance'!C60</f>
        <v>848257957.42272496</v>
      </c>
      <c r="D394" s="131">
        <f>'YouTube Performance'!C30</f>
        <v>0</v>
      </c>
      <c r="E394" s="31"/>
      <c r="F394" s="130">
        <f>'YouTube Performance'!F60</f>
        <v>799907253.84962964</v>
      </c>
      <c r="G394" s="131">
        <f>'YouTube Performance'!F30</f>
        <v>0</v>
      </c>
      <c r="H394" s="31"/>
      <c r="I394" s="130">
        <f>'YouTube Performance'!I60</f>
        <v>48350703.573095322</v>
      </c>
      <c r="J394" s="131">
        <f>'YouTube Performance'!I30</f>
        <v>0</v>
      </c>
      <c r="K394" s="31"/>
    </row>
    <row r="395" spans="1:11">
      <c r="B395" s="134" t="s">
        <v>22</v>
      </c>
      <c r="C395" s="130">
        <f>'YouTube Performance'!C61</f>
        <v>865704178.90948462</v>
      </c>
      <c r="D395" s="131">
        <f>'YouTube Performance'!C31</f>
        <v>0</v>
      </c>
      <c r="E395" s="31"/>
      <c r="F395" s="130">
        <f>'YouTube Performance'!F61</f>
        <v>816359040.71164393</v>
      </c>
      <c r="G395" s="131">
        <f>'YouTube Performance'!F31</f>
        <v>0</v>
      </c>
      <c r="H395" s="31"/>
      <c r="I395" s="130">
        <f>'YouTube Performance'!I61</f>
        <v>49345138.197840691</v>
      </c>
      <c r="J395" s="131">
        <f>'YouTube Performance'!I31</f>
        <v>0</v>
      </c>
      <c r="K395" s="31"/>
    </row>
    <row r="396" spans="1:11">
      <c r="B396" s="134" t="s">
        <v>23</v>
      </c>
      <c r="C396" s="130">
        <f>'YouTube Performance'!C62</f>
        <v>960907654.86417639</v>
      </c>
      <c r="D396" s="131">
        <f>'YouTube Performance'!C32</f>
        <v>0</v>
      </c>
      <c r="E396" s="31"/>
      <c r="F396" s="130">
        <f>'YouTube Performance'!F62</f>
        <v>906135918.53691828</v>
      </c>
      <c r="G396" s="131">
        <f>'YouTube Performance'!F32</f>
        <v>0</v>
      </c>
      <c r="H396" s="31"/>
      <c r="I396" s="130">
        <f>'YouTube Performance'!I62</f>
        <v>54771736.32725811</v>
      </c>
      <c r="J396" s="131">
        <f>'YouTube Performance'!I32</f>
        <v>0</v>
      </c>
      <c r="K396" s="31"/>
    </row>
    <row r="397" spans="1:11">
      <c r="B397" s="134" t="s">
        <v>4</v>
      </c>
      <c r="C397" s="128">
        <f t="shared" ref="C397:D397" si="65">SUM(C385:C396)</f>
        <v>8750000000</v>
      </c>
      <c r="D397" s="128">
        <f t="shared" si="65"/>
        <v>2038063542</v>
      </c>
      <c r="E397" s="31"/>
      <c r="F397" s="128">
        <f t="shared" ref="F397:G397" si="66">SUM(F385:F396)</f>
        <v>8251249999.999999</v>
      </c>
      <c r="G397" s="128">
        <f t="shared" si="66"/>
        <v>1727505506</v>
      </c>
      <c r="H397" s="31"/>
      <c r="I397" s="128">
        <f t="shared" ref="I397:J397" si="67">SUM(I385:I396)</f>
        <v>498750000.0000003</v>
      </c>
      <c r="J397" s="128">
        <f t="shared" si="67"/>
        <v>310558036</v>
      </c>
      <c r="K397" s="31"/>
    </row>
    <row r="398" spans="1:11">
      <c r="E398" s="31"/>
      <c r="H398" s="31"/>
      <c r="K398" s="31"/>
    </row>
    <row r="399" spans="1:11">
      <c r="A399" s="30" t="s">
        <v>62</v>
      </c>
      <c r="C399" s="225" t="s">
        <v>1</v>
      </c>
      <c r="D399" s="225"/>
      <c r="E399" s="31"/>
      <c r="F399" s="225" t="s">
        <v>1</v>
      </c>
      <c r="G399" s="225"/>
      <c r="H399" s="31"/>
      <c r="I399" s="225" t="s">
        <v>1</v>
      </c>
      <c r="J399" s="225"/>
      <c r="K399" s="31"/>
    </row>
    <row r="400" spans="1:11">
      <c r="C400" s="1" t="s">
        <v>60</v>
      </c>
      <c r="D400" s="1" t="s">
        <v>25</v>
      </c>
      <c r="E400" s="31"/>
      <c r="F400" s="1" t="s">
        <v>60</v>
      </c>
      <c r="G400" s="1" t="s">
        <v>25</v>
      </c>
      <c r="H400" s="31"/>
      <c r="I400" s="1" t="s">
        <v>60</v>
      </c>
      <c r="J400" s="1" t="s">
        <v>25</v>
      </c>
      <c r="K400" s="31"/>
    </row>
    <row r="401" spans="2:11">
      <c r="B401" s="134" t="s">
        <v>12</v>
      </c>
      <c r="C401" s="132">
        <f>'YouTube Performance'!D51</f>
        <v>118464.40869439059</v>
      </c>
      <c r="D401" s="132">
        <f>'YouTube Performance'!D21</f>
        <v>148369.26999999999</v>
      </c>
      <c r="E401" s="31"/>
      <c r="F401" s="132">
        <f>'YouTube Performance'!G51</f>
        <v>102246.79726097024</v>
      </c>
      <c r="G401" s="132">
        <f>'YouTube Performance'!G21</f>
        <v>115656.79299999999</v>
      </c>
      <c r="H401" s="31"/>
      <c r="I401" s="132">
        <f>'YouTube Performance'!J51</f>
        <v>16217.611433420345</v>
      </c>
      <c r="J401" s="132">
        <f>'YouTube Performance'!J21</f>
        <v>32712.477000000003</v>
      </c>
      <c r="K401" s="31"/>
    </row>
    <row r="402" spans="2:11">
      <c r="B402" s="134" t="s">
        <v>13</v>
      </c>
      <c r="C402" s="132">
        <f>'YouTube Performance'!D52</f>
        <v>105730.50092321732</v>
      </c>
      <c r="D402" s="132">
        <f>'YouTube Performance'!D22</f>
        <v>118213.66</v>
      </c>
      <c r="E402" s="31"/>
      <c r="F402" s="132">
        <f>'YouTube Performance'!G52</f>
        <v>91256.14360753505</v>
      </c>
      <c r="G402" s="132">
        <f>'YouTube Performance'!G22</f>
        <v>94450.7</v>
      </c>
      <c r="H402" s="31"/>
      <c r="I402" s="132">
        <f>'YouTube Performance'!J52</f>
        <v>14474.357315682268</v>
      </c>
      <c r="J402" s="132">
        <f>'YouTube Performance'!J22</f>
        <v>23762.960000000003</v>
      </c>
      <c r="K402" s="31"/>
    </row>
    <row r="403" spans="2:11">
      <c r="B403" s="134" t="s">
        <v>14</v>
      </c>
      <c r="C403" s="132">
        <f>'YouTube Performance'!D53</f>
        <v>130493.21576872235</v>
      </c>
      <c r="D403" s="132">
        <f>'YouTube Performance'!D23</f>
        <v>168146.83</v>
      </c>
      <c r="E403" s="31"/>
      <c r="F403" s="132">
        <f>'YouTube Performance'!G53</f>
        <v>112628.87751423339</v>
      </c>
      <c r="G403" s="132">
        <f>'YouTube Performance'!G23</f>
        <v>125455.74999999999</v>
      </c>
      <c r="H403" s="31"/>
      <c r="I403" s="132">
        <f>'YouTube Performance'!J53</f>
        <v>17864.338254488961</v>
      </c>
      <c r="J403" s="132">
        <f>'YouTube Performance'!J23</f>
        <v>42691.080000000009</v>
      </c>
      <c r="K403" s="31"/>
    </row>
    <row r="404" spans="2:11">
      <c r="B404" s="134" t="s">
        <v>15</v>
      </c>
      <c r="C404" s="132">
        <f>'YouTube Performance'!D54</f>
        <v>137018.03438088796</v>
      </c>
      <c r="D404" s="132">
        <f>'YouTube Performance'!D24</f>
        <v>5723.21</v>
      </c>
      <c r="E404" s="31"/>
      <c r="F404" s="132">
        <f>'YouTube Performance'!G54</f>
        <v>118260.45760782727</v>
      </c>
      <c r="G404" s="132">
        <f>'YouTube Performance'!G24</f>
        <v>3616.52</v>
      </c>
      <c r="H404" s="31"/>
      <c r="I404" s="132">
        <f>'YouTube Performance'!J54</f>
        <v>18757.576773060689</v>
      </c>
      <c r="J404" s="132">
        <f>'YouTube Performance'!J24</f>
        <v>2106.69</v>
      </c>
      <c r="K404" s="31"/>
    </row>
    <row r="405" spans="2:11">
      <c r="B405" s="134" t="s">
        <v>16</v>
      </c>
      <c r="C405" s="132">
        <f>'YouTube Performance'!D55</f>
        <v>148441.64822180182</v>
      </c>
      <c r="D405" s="132">
        <f>'YouTube Performance'!D25</f>
        <v>0</v>
      </c>
      <c r="E405" s="31"/>
      <c r="F405" s="132">
        <f>'YouTube Performance'!G55</f>
        <v>128120.19473269457</v>
      </c>
      <c r="G405" s="132">
        <f>'YouTube Performance'!G25</f>
        <v>0</v>
      </c>
      <c r="H405" s="31"/>
      <c r="I405" s="132">
        <f>'YouTube Performance'!J55</f>
        <v>20321.453489107254</v>
      </c>
      <c r="J405" s="132">
        <f>'YouTube Performance'!J25</f>
        <v>0</v>
      </c>
      <c r="K405" s="31"/>
    </row>
    <row r="406" spans="2:11">
      <c r="B406" s="134" t="s">
        <v>17</v>
      </c>
      <c r="C406" s="132">
        <f>'YouTube Performance'!D56</f>
        <v>145679.5115110692</v>
      </c>
      <c r="D406" s="132">
        <f>'YouTube Performance'!D26</f>
        <v>0</v>
      </c>
      <c r="E406" s="31"/>
      <c r="F406" s="132">
        <f>'YouTube Performance'!G56</f>
        <v>125736.19066445214</v>
      </c>
      <c r="G406" s="132">
        <f>'YouTube Performance'!G26</f>
        <v>0</v>
      </c>
      <c r="H406" s="31"/>
      <c r="I406" s="132">
        <f>'YouTube Performance'!J56</f>
        <v>19943.320846617062</v>
      </c>
      <c r="J406" s="132">
        <f>'YouTube Performance'!J26</f>
        <v>0</v>
      </c>
      <c r="K406" s="31"/>
    </row>
    <row r="407" spans="2:11">
      <c r="B407" s="134" t="s">
        <v>18</v>
      </c>
      <c r="C407" s="132">
        <f>'YouTube Performance'!D57</f>
        <v>157286.50228983568</v>
      </c>
      <c r="D407" s="132">
        <f>'YouTube Performance'!D27</f>
        <v>0</v>
      </c>
      <c r="E407" s="31"/>
      <c r="F407" s="132">
        <f>'YouTube Performance'!G57</f>
        <v>135754.20068152048</v>
      </c>
      <c r="G407" s="132">
        <f>'YouTube Performance'!G27</f>
        <v>0</v>
      </c>
      <c r="H407" s="31"/>
      <c r="I407" s="132">
        <f>'YouTube Performance'!J57</f>
        <v>21532.301608315203</v>
      </c>
      <c r="J407" s="132">
        <f>'YouTube Performance'!J27</f>
        <v>0</v>
      </c>
      <c r="K407" s="31"/>
    </row>
    <row r="408" spans="2:11">
      <c r="B408" s="134" t="s">
        <v>19</v>
      </c>
      <c r="C408" s="132">
        <f>'YouTube Performance'!D58</f>
        <v>155818.26072619413</v>
      </c>
      <c r="D408" s="132">
        <f>'YouTube Performance'!D28</f>
        <v>0</v>
      </c>
      <c r="E408" s="31"/>
      <c r="F408" s="132">
        <f>'YouTube Performance'!G58</f>
        <v>134486.9593290982</v>
      </c>
      <c r="G408" s="132">
        <f>'YouTube Performance'!G28</f>
        <v>0</v>
      </c>
      <c r="H408" s="31"/>
      <c r="I408" s="132">
        <f>'YouTube Performance'!J58</f>
        <v>21331.301397095929</v>
      </c>
      <c r="J408" s="132">
        <f>'YouTube Performance'!J28</f>
        <v>0</v>
      </c>
      <c r="K408" s="31"/>
    </row>
    <row r="409" spans="2:11">
      <c r="B409" s="134" t="s">
        <v>20</v>
      </c>
      <c r="C409" s="132">
        <f>'YouTube Performance'!D59</f>
        <v>164397.07953697184</v>
      </c>
      <c r="D409" s="132">
        <f>'YouTube Performance'!D29</f>
        <v>0</v>
      </c>
      <c r="E409" s="31"/>
      <c r="F409" s="132">
        <f>'YouTube Performance'!G59</f>
        <v>141891.34987433814</v>
      </c>
      <c r="G409" s="132">
        <f>'YouTube Performance'!G29</f>
        <v>0</v>
      </c>
      <c r="H409" s="31"/>
      <c r="I409" s="132">
        <f>'YouTube Performance'!J59</f>
        <v>22505.729662633705</v>
      </c>
      <c r="J409" s="132">
        <f>'YouTube Performance'!J29</f>
        <v>0</v>
      </c>
      <c r="K409" s="31"/>
    </row>
    <row r="410" spans="2:11">
      <c r="B410" s="134" t="s">
        <v>21</v>
      </c>
      <c r="C410" s="132">
        <f>'YouTube Performance'!D60</f>
        <v>176396.05699360892</v>
      </c>
      <c r="D410" s="132">
        <f>'YouTube Performance'!D30</f>
        <v>0</v>
      </c>
      <c r="E410" s="31"/>
      <c r="F410" s="132">
        <f>'YouTube Performance'!G60</f>
        <v>152247.68414274041</v>
      </c>
      <c r="G410" s="132">
        <f>'YouTube Performance'!G30</f>
        <v>0</v>
      </c>
      <c r="H410" s="31"/>
      <c r="I410" s="132">
        <f>'YouTube Performance'!J60</f>
        <v>24148.372850868502</v>
      </c>
      <c r="J410" s="132">
        <f>'YouTube Performance'!J30</f>
        <v>0</v>
      </c>
      <c r="K410" s="31"/>
    </row>
    <row r="411" spans="2:11">
      <c r="B411" s="134" t="s">
        <v>22</v>
      </c>
      <c r="C411" s="132">
        <f>'YouTube Performance'!D61</f>
        <v>180024.01550878966</v>
      </c>
      <c r="D411" s="132">
        <f>'YouTube Performance'!D31</f>
        <v>0</v>
      </c>
      <c r="E411" s="31"/>
      <c r="F411" s="132">
        <f>'YouTube Performance'!G61</f>
        <v>155378.98022450152</v>
      </c>
      <c r="G411" s="132">
        <f>'YouTube Performance'!G31</f>
        <v>0</v>
      </c>
      <c r="H411" s="31"/>
      <c r="I411" s="132">
        <f>'YouTube Performance'!J61</f>
        <v>24645.03528428814</v>
      </c>
      <c r="J411" s="132">
        <f>'YouTube Performance'!J31</f>
        <v>0</v>
      </c>
      <c r="K411" s="31"/>
    </row>
    <row r="412" spans="2:11">
      <c r="B412" s="134" t="s">
        <v>23</v>
      </c>
      <c r="C412" s="132">
        <f>'YouTube Performance'!D62</f>
        <v>199821.66977603344</v>
      </c>
      <c r="D412" s="132">
        <f>'YouTube Performance'!D32</f>
        <v>0</v>
      </c>
      <c r="E412" s="31"/>
      <c r="F412" s="132">
        <f>'YouTube Performance'!G62</f>
        <v>172466.36338384115</v>
      </c>
      <c r="G412" s="132">
        <f>'YouTube Performance'!G32</f>
        <v>0</v>
      </c>
      <c r="H412" s="31"/>
      <c r="I412" s="132">
        <f>'YouTube Performance'!J62</f>
        <v>27355.306392192288</v>
      </c>
      <c r="J412" s="132">
        <f>'YouTube Performance'!J32</f>
        <v>0</v>
      </c>
      <c r="K412" s="31"/>
    </row>
    <row r="413" spans="2:11">
      <c r="B413" s="134" t="s">
        <v>4</v>
      </c>
      <c r="C413" s="129">
        <f t="shared" ref="C413:D413" si="68">SUM(C401:C412)</f>
        <v>1819570.9043315225</v>
      </c>
      <c r="D413" s="129">
        <f t="shared" si="68"/>
        <v>440452.97000000003</v>
      </c>
      <c r="E413" s="31"/>
      <c r="F413" s="129">
        <f t="shared" ref="F413:G413" si="69">SUM(F401:F412)</f>
        <v>1570474.1990237527</v>
      </c>
      <c r="G413" s="129">
        <f t="shared" si="69"/>
        <v>339179.76299999998</v>
      </c>
      <c r="H413" s="31"/>
      <c r="I413" s="129">
        <f t="shared" ref="I413:J413" si="70">SUM(I401:I412)</f>
        <v>249096.70530777035</v>
      </c>
      <c r="J413" s="129">
        <f t="shared" si="70"/>
        <v>101273.20700000002</v>
      </c>
      <c r="K413" s="31"/>
    </row>
    <row r="414" spans="2:11">
      <c r="E414" s="31"/>
      <c r="H414" s="31"/>
      <c r="K414" s="31"/>
    </row>
    <row r="416" spans="2:11" hidden="1">
      <c r="C416" s="219" t="s">
        <v>1</v>
      </c>
      <c r="D416" s="220"/>
      <c r="F416" s="224"/>
      <c r="G416" s="224"/>
    </row>
    <row r="417" spans="1:7" hidden="1">
      <c r="C417" s="1" t="s">
        <v>64</v>
      </c>
      <c r="D417" s="1" t="s">
        <v>65</v>
      </c>
      <c r="F417" s="143" t="s">
        <v>1</v>
      </c>
    </row>
    <row r="418" spans="1:7" hidden="1">
      <c r="A418">
        <v>1</v>
      </c>
      <c r="B418" s="138" t="s">
        <v>12</v>
      </c>
      <c r="C418" s="137">
        <f>IF(IF(COUNTA(F6:F36)&lt;COUNTA($A6:$A36),('YouTube Performance'!F51-SUM(F6:F36))/(COUNTA($A6:$A36)-COUNTA(F6:F36)),0)&lt;0,0,IF(COUNTA(F6:F36)&lt;COUNTA($A6:$A36),('YouTube Performance'!F51-SUM(F6:F36))/(COUNTA($A6:$A36)-COUNTA(F6:F36)),0))</f>
        <v>0</v>
      </c>
      <c r="D418" s="137">
        <f>IF(IF(COUNTA(F6:F36)&lt;COUNTA($A6:$A36),('YouTube Performance'!I51-SUM(I6:I36))/(COUNTA($A6:$A36)-COUNTA(F6:F36)),0)&lt;0,0,IF(COUNTA(F6:F36)&lt;COUNTA($A6:$A36),('YouTube Performance'!I51-SUM(I6:I36))/(COUNTA($A6:$A36)-COUNTA(F6:F36)),0))</f>
        <v>0</v>
      </c>
      <c r="F418" s="137">
        <f>IFERROR(IF('YouTube Performance'!C36&lt;0,'YouTube Performance'!C36,0)/(COUNTA($A$6:$A$36)-COUNTA(C$6:C$36)),0)</f>
        <v>0</v>
      </c>
    </row>
    <row r="419" spans="1:7" hidden="1">
      <c r="A419">
        <v>2</v>
      </c>
      <c r="B419" s="138" t="s">
        <v>13</v>
      </c>
      <c r="C419" s="137">
        <f>IF(IF(COUNTA(F38:F65)&lt;COUNTA($A38:$A65),('YouTube Performance'!F52-SUM(F38:F65))/(COUNTA($A38:$A65)-COUNTA(F38:F65)),0)&lt;0,0,IF(COUNTA(F38:F65)&lt;COUNTA($A38:$A65),('YouTube Performance'!F52-SUM(F38:F65))/(COUNTA($A38:$A65)-COUNTA(F38:F65)),0))</f>
        <v>0</v>
      </c>
      <c r="D419" s="137">
        <f>IF(IF(COUNTA(F38:F65)&lt;COUNTA($A38:$A65),('YouTube Performance'!I52-SUM(I38:I65))/(COUNTA($A38:$A65)-COUNTA(F38:F65)),0)&lt;0,0,IF(COUNTA(F38:F65)&lt;COUNTA($A38:$A65),('YouTube Performance'!I52-SUM(I38:I637))/(COUNTA($A38:$A65)-COUNTA(F38:F65)),0))</f>
        <v>0</v>
      </c>
      <c r="F419" s="137">
        <f>IFERROR(IF('YouTube Performance'!C37&lt;0,'YouTube Performance'!C37,0)/(COUNTA($A$38:$A$65)-COUNTA(C$38:C$65)),0)*-1</f>
        <v>0</v>
      </c>
      <c r="G419" s="136"/>
    </row>
    <row r="420" spans="1:7" hidden="1">
      <c r="A420">
        <v>3</v>
      </c>
      <c r="B420" s="138" t="s">
        <v>14</v>
      </c>
      <c r="C420" s="137">
        <f>IF(IF(COUNTA(F67:F97)&lt;COUNTA($A67:$A97),('YouTube Performance'!F53-SUM(F67:F97))/(COUNTA($A67:$A97)-COUNTA(F67:F97)),0)&lt;0,0,IF(COUNTA(F67:F97)&lt;COUNTA($A67:$A97),('YouTube Performance'!F53-SUM(F67:F97))/(COUNTA($A67:$A97)-COUNTA(F67:F97)),0))</f>
        <v>0</v>
      </c>
      <c r="D420" s="137">
        <f>IF(IF(COUNTA(F67:F97)&lt;COUNTA($A67:$A97),('YouTube Performance'!I53-SUM(I67:I97))/(COUNTA($A67:$A97)-COUNTA(F67:F97)),0)&lt;0,0,IF(COUNTA(F67:F97)&lt;COUNTA($A67:$A97),('YouTube Performance'!I53-SUM(I67:I97))/(COUNTA($A67:$A97)-COUNTA(F67:F97)),0))</f>
        <v>0</v>
      </c>
      <c r="F420" s="137">
        <f>IFERROR(IF('YouTube Performance'!C38&lt;0,'YouTube Performance'!C38,0)/(COUNTA($A$67:$A$97)-COUNTA(C$67:C$97)),0)*-1</f>
        <v>0</v>
      </c>
      <c r="G420" s="136"/>
    </row>
    <row r="421" spans="1:7" hidden="1">
      <c r="A421">
        <v>4</v>
      </c>
      <c r="B421" s="138" t="s">
        <v>15</v>
      </c>
      <c r="C421" s="137">
        <f>IF(IF(COUNTA(F99:F128)&lt;COUNTA($A99:$A128),('YouTube Performance'!F54-SUM(F99:F128))/(COUNTA($A99:$A128)-COUNTA(F99:F128)),0)&lt;0,0,IF(COUNTA(F99:F128)&lt;COUNTA($A99:$A128),('YouTube Performance'!F54-SUM(F99:F128))/(COUNTA($A99:$A128)-COUNTA(F99:F128)),0))</f>
        <v>20884913.609052032</v>
      </c>
      <c r="D421" s="137">
        <f>IF(IF(COUNTA(F99:F128)&lt;COUNTA($A99:$A128),('YouTube Performance'!I54-SUM(I99:I128))/(COUNTA($A99:$A128)-COUNTA(F99:F128)),0)&lt;0,0,IF(COUNTA(F99:F128)&lt;COUNTA($A99:$A128),('YouTube Performance'!I54-SUM(I99:I128))/(COUNTA($A99:$A128)-COUNTA(F99:F128)),0))</f>
        <v>1074473.5881362865</v>
      </c>
      <c r="F421" s="137">
        <f>IFERROR(IF('YouTube Performance'!C39&lt;0,'YouTube Performance'!C39,0)/(COUNTA($A$99:$A$128)-COUNTA(C$99:C$128)),0)*-1</f>
        <v>21959387.197188322</v>
      </c>
      <c r="G421" s="136"/>
    </row>
    <row r="422" spans="1:7" hidden="1">
      <c r="A422">
        <v>5</v>
      </c>
      <c r="B422" s="138" t="s">
        <v>16</v>
      </c>
      <c r="C422" s="137">
        <f>IF(IF(COUNTA(F130:F160)&lt;COUNTA($A130:$A160),('YouTube Performance'!F55-SUM(F130:F160))/(COUNTA($A130:$A160)-COUNTA(F130:F160)),0)&lt;0,0,IF(COUNTA(F130:F160)&lt;COUNTA($A130:$A160),('YouTube Performance'!F55-SUM(F130:F160))/(COUNTA($A130:$A160)-COUNTA(F130:F160)),0))</f>
        <v>21714250.125859845</v>
      </c>
      <c r="D422" s="137">
        <f>IF(IF(COUNTA(F130:F160)&lt;COUNTA($A130:$A160),('YouTube Performance'!I55-SUM(I130:I160))/(COUNTA($A130:$A160)-COUNTA(F130:F160)),0)&lt;0,0,IF(COUNTA(F130:F160)&lt;COUNTA($A130:$A160),('YouTube Performance'!I55-SUM(I130:I160))/(COUNTA($A130:$A160)-COUNTA(F130:F160)),0))</f>
        <v>1312526.2536309764</v>
      </c>
      <c r="F422" s="137">
        <f>IFERROR(IF('YouTube Performance'!C40&lt;0,'YouTube Performance'!C40,0)/(COUNTA($A$130:$A$160)-COUNTA(C$130:C$160)),0)*-1</f>
        <v>23026776.379490823</v>
      </c>
      <c r="G422" s="136"/>
    </row>
    <row r="423" spans="1:7" hidden="1">
      <c r="A423">
        <v>6</v>
      </c>
      <c r="B423" s="138" t="s">
        <v>17</v>
      </c>
      <c r="C423" s="137">
        <f>IF(IF(COUNTA(F162:F191)&lt;COUNTA($A162:$A191),('YouTube Performance'!F56-SUM(F162:F191))/(COUNTA($A162:$A191)-COUNTA(F162:F191)),0)&lt;0,0,IF(COUNTA(F162:F191)&lt;COUNTA($A162:$A191),('YouTube Performance'!F56-SUM(F162:F191))/(COUNTA($A162:$A191)-COUNTA(F162:F191)),0))</f>
        <v>22020540.969196554</v>
      </c>
      <c r="D423" s="137">
        <f>IF(IF(COUNTA(F162:F191)&lt;COUNTA($A162:$A191),('YouTube Performance'!I56-SUM(I162:I191))/(COUNTA($A162:$A191)-COUNTA(F162:F191)),0)&lt;0,0,IF(COUNTA(F162:F191)&lt;COUNTA($A162:$A191),('YouTube Performance'!I56-SUM(I162:I191))/(COUNTA($A162:$A191)-COUNTA(F162:F191)),0))</f>
        <v>1331040.1222101848</v>
      </c>
      <c r="F423" s="137">
        <f>IFERROR(IF('YouTube Performance'!C41&lt;0,'YouTube Performance'!C41,0)/(COUNTA($A$162:$A$191)-COUNTA(C$162:C$191)),0)*-1</f>
        <v>23351581.09140674</v>
      </c>
      <c r="G423" s="136"/>
    </row>
    <row r="424" spans="1:7" hidden="1">
      <c r="A424">
        <v>7</v>
      </c>
      <c r="B424" s="138" t="s">
        <v>18</v>
      </c>
      <c r="C424" s="137">
        <f>IF(IF(COUNTA(F193:F223)&lt;COUNTA($A193:$A223),('YouTube Performance'!F57-SUM(F193:F223))/(COUNTA($A193:$A223)-COUNTA(F193:F223)),0)&lt;0,0,IF(COUNTA(F193:F223)&lt;COUNTA($A193:$A223),('YouTube Performance'!F57-SUM(F193:F223))/(COUNTA($A193:$A223)-COUNTA(F193:F223)),0))</f>
        <v>23008087.642895766</v>
      </c>
      <c r="D424" s="137">
        <f>IF(IF(COUNTA(F193:F223)&lt;COUNTA($A193:$A223),('YouTube Performance'!I57-SUM(I193:I223))/(COUNTA($A193:$A223)-COUNTA(F193:F223)),0)&lt;0,0,IF(COUNTA(F193:F223)&lt;COUNTA($A193:$A223),('YouTube Performance'!I57-SUM(I193:I223))/(COUNTA($A193:$A223)-COUNTA(F193:F223)),0))</f>
        <v>1390732.7631442854</v>
      </c>
      <c r="F424" s="137">
        <f>IFERROR(IF('YouTube Performance'!C42&lt;0,'YouTube Performance'!C42,0)/(COUNTA($A$193:$A$223)-COUNTA(C$193:C$223)),0)*-1</f>
        <v>24398820.40604005</v>
      </c>
      <c r="G424" s="136"/>
    </row>
    <row r="425" spans="1:7" hidden="1">
      <c r="A425">
        <v>8</v>
      </c>
      <c r="B425" s="138" t="s">
        <v>19</v>
      </c>
      <c r="C425" s="137">
        <f>IF(IF(COUNTA(F225:F255)&lt;COUNTA($A225:$A255),('YouTube Performance'!F58-SUM(F225:F255))/(COUNTA($A225:$A255)-COUNTA(F225:F255)),0)&lt;0,0,IF(COUNTA(F225:F255)&lt;COUNTA($A225:$A255),('YouTube Performance'!F58-SUM(F225:F255))/(COUNTA($A225:$A255)-COUNTA(F225:F255)),0))</f>
        <v>22793311.231154107</v>
      </c>
      <c r="D425" s="137">
        <f>IF(IF(COUNTA(F225:F255)&lt;COUNTA($A225:$A255),('YouTube Performance'!I58-SUM(I225:I255))/(COUNTA($A225:$A255)-COUNTA(F225:F255)),0)&lt;0,0,IF(COUNTA(F225:F255)&lt;COUNTA($A225:$A255),('YouTube Performance'!I58-SUM(I225:I255))/(COUNTA($A225:$A255)-COUNTA(F225:F255)),0))</f>
        <v>1377750.5198046507</v>
      </c>
      <c r="F425" s="137">
        <f>IFERROR(IF('YouTube Performance'!C43&lt;0,'YouTube Performance'!C43,0)/(COUNTA($A$225:$A$255)-COUNTA(C$225:C$255)),0)*-1</f>
        <v>24171061.750958759</v>
      </c>
      <c r="G425" s="136"/>
    </row>
    <row r="426" spans="1:7" hidden="1">
      <c r="A426">
        <v>9</v>
      </c>
      <c r="B426" s="138" t="s">
        <v>20</v>
      </c>
      <c r="C426" s="137">
        <f>IF(IF(COUNTA(F257:F286)&lt;COUNTA($A257:$A286),('YouTube Performance'!F59-SUM(F257:F286))/(COUNTA($A257:$A286)-COUNTA(F257:F286)),0)&lt;0,0,IF(COUNTA(F257:F286)&lt;COUNTA($A257:$A286),('YouTube Performance'!F59-SUM(F257:F286))/(COUNTA($A257:$A286)-COUNTA(F257:F286)),0))</f>
        <v>24849840.49994624</v>
      </c>
      <c r="D426" s="137">
        <f>IF(IF(COUNTA(F257:F286)&lt;COUNTA($A257:$A286),('YouTube Performance'!I59-SUM(I257:I286))/(COUNTA($A257:$A286)-COUNTA(F257:F286)),0)&lt;0,0,IF(COUNTA(F257:F286)&lt;COUNTA($A257:$A286),('YouTube Performance'!I59-SUM(I257:I286))/(COUNTA($A257:$A286)-COUNTA(F257:F286)),0))</f>
        <v>1502058.2274622878</v>
      </c>
      <c r="F426" s="137">
        <f>IFERROR(IF('YouTube Performance'!C44&lt;0,'YouTube Performance'!C44,0)/(COUNTA($A$257:$A$286)-COUNTA(C$257:C$286)),0)*-1</f>
        <v>26351898.727408528</v>
      </c>
      <c r="G426" s="136"/>
    </row>
    <row r="427" spans="1:7" hidden="1">
      <c r="A427">
        <v>10</v>
      </c>
      <c r="B427" s="138" t="s">
        <v>21</v>
      </c>
      <c r="C427" s="137">
        <f>IF(IF(COUNTA(F288:F318)&lt;COUNTA($A288:$A318),('YouTube Performance'!F60-SUM(F288:F318))/(COUNTA($A288:$A318)-COUNTA(F288:F318)),0)&lt;0,0,IF(COUNTA(F288:F318)&lt;COUNTA($A288:$A318),('YouTube Performance'!F60-SUM(F288:F318))/(COUNTA($A288:$A318)-COUNTA(F288:F318)),0))</f>
        <v>25803459.801600955</v>
      </c>
      <c r="D427" s="137">
        <f>IF(IF(COUNTA(F288:F318)&lt;COUNTA($A288:$A318),('YouTube Performance'!I60-SUM(I288:I318))/(COUNTA($A288:$A318)-COUNTA(F288:F318)),0)&lt;0,0,IF(COUNTA(F288:F318)&lt;COUNTA($A288:$A318),('YouTube Performance'!I60-SUM(I288:I318))/(COUNTA($A288:$A318)-COUNTA(F288:F318)),0))</f>
        <v>1559700.1152611393</v>
      </c>
      <c r="F427" s="137">
        <f>IFERROR(IF('YouTube Performance'!C45&lt;0,'YouTube Performance'!C45,0)/(COUNTA($A$288:$A$318)-COUNTA(C$288:C$318)),0)*-1</f>
        <v>27363159.916862097</v>
      </c>
      <c r="G427" s="136"/>
    </row>
    <row r="428" spans="1:7" hidden="1">
      <c r="A428">
        <v>11</v>
      </c>
      <c r="B428" s="138" t="s">
        <v>22</v>
      </c>
      <c r="C428" s="137">
        <f>IF(IF(COUNTA(F320:F349)&lt;COUNTA($A320:$A349),('YouTube Performance'!F61-SUM(F320:F349))/(COUNTA($A320:$A349)-COUNTA(F320:F349)),0)&lt;0,0,IF(COUNTA(F320:F349)&lt;COUNTA($A320:$A349),('YouTube Performance'!F61-SUM(F320:F349))/(COUNTA($A320:$A349)-COUNTA(F320:F349)),0))</f>
        <v>27211968.023721464</v>
      </c>
      <c r="D428" s="137">
        <f>IF(IF(COUNTA(F320:F349)&lt;COUNTA($A320:$A349),('YouTube Performance'!I61-SUM(I320:I349))/(COUNTA($A320:$A349)-COUNTA(F320:F349)),0)&lt;0,0,IF(COUNTA(F320:F349)&lt;COUNTA($A320:$A349),('YouTube Performance'!I61-SUM(I320:I349))/(COUNTA($A320:$A349)-COUNTA(F320:F349)),0))</f>
        <v>1644837.9399280229</v>
      </c>
      <c r="F428" s="137">
        <f>IFERROR(IF('YouTube Performance'!C46&lt;0,'YouTube Performance'!C46,0)/(COUNTA($A$320:$A$349)-COUNTA(C$320:C$349)),0)*-1</f>
        <v>28856805.963649489</v>
      </c>
      <c r="G428" s="136"/>
    </row>
    <row r="429" spans="1:7" hidden="1">
      <c r="A429">
        <v>12</v>
      </c>
      <c r="B429" s="138" t="s">
        <v>23</v>
      </c>
      <c r="C429" s="137">
        <f>IF(IF(COUNTA(F351:F381)&lt;COUNTA($A351:$A381),('YouTube Performance'!F62-SUM(F351:F381))/(COUNTA($A351:$A381)-COUNTA(F351:F381)),0)&lt;0,0,IF(COUNTA(F351:F381)&lt;COUNTA($A351:$A381),('YouTube Performance'!F62-SUM(F351:F381))/(COUNTA($A351:$A381)-COUNTA(F351:F381)),0))</f>
        <v>29230190.920545749</v>
      </c>
      <c r="D429" s="137">
        <f>IF(IF(COUNTA(F351:F381)&lt;COUNTA($A351:$A381),('YouTube Performance'!I62-SUM(I351:I381))/(COUNTA($A351:$A381)-COUNTA(F351:F381)),0)&lt;0,0,IF(COUNTA(F351:F381)&lt;COUNTA($A351:$A381),('YouTube Performance'!I62-SUM(I351:I381))/(COUNTA($A351:$A381)-COUNTA(F351:F381)),0))</f>
        <v>1766830.2041051004</v>
      </c>
      <c r="F429" s="137">
        <f>IFERROR(IF('YouTube Performance'!C47&lt;0,'YouTube Performance'!C47,0)/(COUNTA($A$351:$A$381)-COUNTA(C$351:C$381)),0)*-1</f>
        <v>30997021.124650851</v>
      </c>
      <c r="G429" s="136"/>
    </row>
  </sheetData>
  <mergeCells count="12">
    <mergeCell ref="L2:M2"/>
    <mergeCell ref="F416:G416"/>
    <mergeCell ref="C416:D416"/>
    <mergeCell ref="I383:J383"/>
    <mergeCell ref="I399:J399"/>
    <mergeCell ref="F383:G383"/>
    <mergeCell ref="C2:D2"/>
    <mergeCell ref="F2:G2"/>
    <mergeCell ref="I2:J2"/>
    <mergeCell ref="C383:D383"/>
    <mergeCell ref="C399:D399"/>
    <mergeCell ref="F399:G399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8.77734375" defaultRowHeight="14.4"/>
  <cols>
    <col min="1" max="1" width="2.44140625" style="149" customWidth="1"/>
    <col min="2" max="2" width="2.77734375" style="149" customWidth="1"/>
    <col min="3" max="3" width="14.44140625" style="149" customWidth="1"/>
    <col min="4" max="17" width="13" style="149" customWidth="1"/>
    <col min="18" max="18" width="11.6640625" style="149" customWidth="1"/>
    <col min="19" max="19" width="9.109375" style="149" customWidth="1"/>
    <col min="20" max="32" width="13.77734375" style="149" customWidth="1"/>
    <col min="33" max="33" width="10.44140625" style="149" customWidth="1"/>
    <col min="34" max="35" width="8" style="149" customWidth="1"/>
    <col min="36" max="48" width="13.77734375" style="149" customWidth="1"/>
    <col min="49" max="51" width="10.44140625" style="149" customWidth="1"/>
    <col min="52" max="52" width="8.77734375" style="149"/>
    <col min="53" max="65" width="13.77734375" style="149" customWidth="1"/>
    <col min="66" max="67" width="10.44140625" style="149" customWidth="1"/>
    <col min="68" max="68" width="14.77734375" style="149" bestFit="1" customWidth="1"/>
    <col min="69" max="16384" width="8.77734375" style="149"/>
  </cols>
  <sheetData>
    <row r="1" spans="2:68" s="185" customFormat="1" ht="24" customHeight="1">
      <c r="AJ1" s="185" t="s">
        <v>92</v>
      </c>
      <c r="BA1" s="185" t="s">
        <v>91</v>
      </c>
    </row>
    <row r="2" spans="2:68" s="151" customFormat="1" ht="57.6">
      <c r="D2" s="151" t="s">
        <v>73</v>
      </c>
      <c r="E2" s="152">
        <v>42005</v>
      </c>
      <c r="F2" s="152">
        <v>42036</v>
      </c>
      <c r="G2" s="152">
        <v>42064</v>
      </c>
      <c r="H2" s="152">
        <v>42095</v>
      </c>
      <c r="I2" s="152">
        <v>42125</v>
      </c>
      <c r="J2" s="152">
        <v>42156</v>
      </c>
      <c r="K2" s="152">
        <v>42186</v>
      </c>
      <c r="L2" s="152">
        <v>42217</v>
      </c>
      <c r="M2" s="152">
        <v>42248</v>
      </c>
      <c r="N2" s="152">
        <v>42278</v>
      </c>
      <c r="O2" s="152">
        <v>42309</v>
      </c>
      <c r="P2" s="152">
        <v>42339</v>
      </c>
      <c r="Q2" s="151" t="s">
        <v>74</v>
      </c>
      <c r="R2" s="151" t="s">
        <v>75</v>
      </c>
      <c r="S2" s="151" t="s">
        <v>76</v>
      </c>
      <c r="T2" s="152">
        <v>42370</v>
      </c>
      <c r="U2" s="152">
        <v>42401</v>
      </c>
      <c r="V2" s="152">
        <v>42430</v>
      </c>
      <c r="W2" s="152">
        <v>42461</v>
      </c>
      <c r="X2" s="152">
        <v>42491</v>
      </c>
      <c r="Y2" s="152">
        <v>42522</v>
      </c>
      <c r="Z2" s="152">
        <v>42552</v>
      </c>
      <c r="AA2" s="152">
        <v>42583</v>
      </c>
      <c r="AB2" s="152">
        <v>42614</v>
      </c>
      <c r="AC2" s="152">
        <v>42644</v>
      </c>
      <c r="AD2" s="152">
        <v>42675</v>
      </c>
      <c r="AE2" s="152">
        <v>42705</v>
      </c>
      <c r="AF2" s="152" t="s">
        <v>77</v>
      </c>
      <c r="AH2" s="151" t="s">
        <v>76</v>
      </c>
      <c r="AI2" s="151" t="s">
        <v>78</v>
      </c>
      <c r="AJ2" s="152">
        <v>42736</v>
      </c>
      <c r="AK2" s="152">
        <v>42767</v>
      </c>
      <c r="AL2" s="152">
        <v>42795</v>
      </c>
      <c r="AM2" s="152">
        <v>42826</v>
      </c>
      <c r="AN2" s="152">
        <v>42856</v>
      </c>
      <c r="AO2" s="152">
        <v>42887</v>
      </c>
      <c r="AP2" s="152">
        <v>42917</v>
      </c>
      <c r="AQ2" s="152">
        <v>42948</v>
      </c>
      <c r="AR2" s="152">
        <v>42979</v>
      </c>
      <c r="AS2" s="152">
        <v>43009</v>
      </c>
      <c r="AT2" s="152">
        <v>43040</v>
      </c>
      <c r="AU2" s="152">
        <v>43070</v>
      </c>
      <c r="AV2" s="152" t="s">
        <v>53</v>
      </c>
      <c r="AX2" s="151" t="s">
        <v>76</v>
      </c>
      <c r="AY2" s="151" t="s">
        <v>78</v>
      </c>
      <c r="BA2" s="183">
        <v>43101</v>
      </c>
      <c r="BB2" s="183">
        <v>43132</v>
      </c>
      <c r="BC2" s="183">
        <v>43160</v>
      </c>
      <c r="BD2" s="183">
        <v>43191</v>
      </c>
      <c r="BE2" s="183">
        <v>43221</v>
      </c>
      <c r="BF2" s="183">
        <v>43252</v>
      </c>
      <c r="BG2" s="183">
        <v>43282</v>
      </c>
      <c r="BH2" s="183">
        <v>43313</v>
      </c>
      <c r="BI2" s="183">
        <v>43344</v>
      </c>
      <c r="BJ2" s="183">
        <v>43374</v>
      </c>
      <c r="BK2" s="183">
        <v>43405</v>
      </c>
      <c r="BL2" s="183">
        <v>43435</v>
      </c>
      <c r="BM2" s="183" t="s">
        <v>52</v>
      </c>
      <c r="BO2" s="151" t="s">
        <v>76</v>
      </c>
      <c r="BP2" s="151" t="s">
        <v>78</v>
      </c>
    </row>
    <row r="3" spans="2:68" s="151" customFormat="1"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2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2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  <c r="BM3" s="152"/>
    </row>
    <row r="4" spans="2:68" s="154" customFormat="1" ht="13.2">
      <c r="B4" s="154" t="s">
        <v>79</v>
      </c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6"/>
      <c r="S4" s="156" t="e">
        <f>(#REF!+#REF!)/#REF!</f>
        <v>#REF!</v>
      </c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H4" s="157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X4" s="157"/>
      <c r="AZ4" s="159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5"/>
      <c r="BO4" s="157"/>
    </row>
    <row r="5" spans="2:68">
      <c r="C5" s="149" t="s">
        <v>82</v>
      </c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66"/>
      <c r="AE5" s="166"/>
      <c r="AF5" s="158"/>
      <c r="AG5" s="167"/>
      <c r="AI5" s="168"/>
      <c r="AJ5" s="158"/>
      <c r="AK5" s="158"/>
      <c r="AL5" s="158"/>
      <c r="AM5" s="158"/>
      <c r="AN5" s="158"/>
      <c r="AO5" s="158"/>
      <c r="AP5" s="158"/>
      <c r="AQ5" s="158"/>
      <c r="AR5" s="158"/>
      <c r="AS5" s="169"/>
      <c r="AT5" s="169"/>
      <c r="AU5" s="169"/>
      <c r="AV5" s="158"/>
      <c r="AW5" s="167"/>
      <c r="AY5" s="168"/>
      <c r="BA5" s="158"/>
      <c r="BB5" s="158"/>
      <c r="BC5" s="158"/>
      <c r="BD5" s="158"/>
      <c r="BE5" s="158"/>
      <c r="BF5" s="158"/>
      <c r="BG5" s="158"/>
      <c r="BH5" s="158"/>
      <c r="BI5" s="158"/>
      <c r="BJ5" s="169"/>
      <c r="BK5" s="169"/>
      <c r="BL5" s="169"/>
      <c r="BM5" s="158"/>
      <c r="BN5" s="167"/>
      <c r="BP5" s="168"/>
    </row>
    <row r="6" spans="2:68" s="161" customFormat="1" ht="13.2">
      <c r="D6" s="161" t="s">
        <v>80</v>
      </c>
      <c r="T6" s="162"/>
      <c r="U6" s="162"/>
      <c r="V6" s="162"/>
      <c r="W6" s="162">
        <v>83300</v>
      </c>
      <c r="X6" s="162">
        <v>87020917</v>
      </c>
      <c r="Y6" s="162">
        <v>157695919</v>
      </c>
      <c r="Z6" s="162">
        <v>151552025</v>
      </c>
      <c r="AA6" s="162">
        <v>152047030</v>
      </c>
      <c r="AB6" s="162">
        <v>151021224</v>
      </c>
      <c r="AC6" s="162">
        <v>167305311</v>
      </c>
      <c r="AD6" s="162">
        <v>172809952</v>
      </c>
      <c r="AE6" s="162">
        <v>180854192</v>
      </c>
      <c r="AF6" s="162">
        <f>SUM(T6:AE6)</f>
        <v>1220389870</v>
      </c>
      <c r="AG6" s="163"/>
      <c r="AH6" s="164">
        <f>AF6/AF8</f>
        <v>0.96683519170161925</v>
      </c>
      <c r="AI6" s="164" t="e">
        <f>AF6/Q6</f>
        <v>#DIV/0!</v>
      </c>
      <c r="AJ6" s="162">
        <v>187186683</v>
      </c>
      <c r="AK6" s="162">
        <v>169911500</v>
      </c>
      <c r="AL6" s="162">
        <v>200430391</v>
      </c>
      <c r="AM6" s="162">
        <v>230597851</v>
      </c>
      <c r="AN6" s="162">
        <v>252359210</v>
      </c>
      <c r="AO6" s="162">
        <v>256559583</v>
      </c>
      <c r="AP6" s="162">
        <v>314727121</v>
      </c>
      <c r="AQ6" s="162">
        <v>309671327</v>
      </c>
      <c r="AR6" s="162">
        <v>409679877</v>
      </c>
      <c r="AS6" s="162">
        <v>511016170</v>
      </c>
      <c r="AT6" s="162">
        <v>537817186</v>
      </c>
      <c r="AU6" s="162">
        <v>656584336</v>
      </c>
      <c r="AV6" s="162">
        <f>SUM(AJ6:AU6)</f>
        <v>4036541235</v>
      </c>
      <c r="AW6" s="163"/>
      <c r="AX6" s="164">
        <f>AV6/AV8</f>
        <v>0.9189226526106804</v>
      </c>
      <c r="AY6" s="164">
        <f>AV6/AF6</f>
        <v>3.3075833667809778</v>
      </c>
      <c r="BA6" s="162">
        <f>'2018 VN YouTube View'!R4</f>
        <v>600131253</v>
      </c>
      <c r="BB6" s="162">
        <f>'2018 VN YouTube View'!S4</f>
        <v>559835027</v>
      </c>
      <c r="BC6" s="162">
        <f>'2018 VN YouTube View'!T4</f>
        <v>551862891</v>
      </c>
      <c r="BD6" s="162">
        <f>'2018 VN YouTube View'!U4</f>
        <v>15676335</v>
      </c>
      <c r="BE6" s="162">
        <f>'2018 VN YouTube View'!V4</f>
        <v>0</v>
      </c>
      <c r="BF6" s="162">
        <f>'2018 VN YouTube View'!W4</f>
        <v>0</v>
      </c>
      <c r="BG6" s="162">
        <f>'2018 VN YouTube View'!X4</f>
        <v>0</v>
      </c>
      <c r="BH6" s="162">
        <f>'2018 VN YouTube View'!Y4</f>
        <v>0</v>
      </c>
      <c r="BI6" s="162">
        <f>'2018 VN YouTube View'!Z4</f>
        <v>0</v>
      </c>
      <c r="BJ6" s="162">
        <f>'2018 VN YouTube View'!AA4</f>
        <v>0</v>
      </c>
      <c r="BK6" s="162">
        <f>'2018 VN YouTube View'!AB4</f>
        <v>0</v>
      </c>
      <c r="BL6" s="162">
        <f>'2018 VN YouTube View'!AC4</f>
        <v>0</v>
      </c>
      <c r="BM6" s="162">
        <f>SUM(BA6:BL6)</f>
        <v>1727505506</v>
      </c>
      <c r="BN6" s="163"/>
      <c r="BO6" s="164">
        <f>BM6/BM8</f>
        <v>0.84762102378062165</v>
      </c>
      <c r="BP6" s="164">
        <f>BM6/AV6</f>
        <v>0.42796676794012734</v>
      </c>
    </row>
    <row r="7" spans="2:68" s="161" customFormat="1" ht="13.2">
      <c r="D7" s="161" t="s">
        <v>81</v>
      </c>
      <c r="T7" s="162"/>
      <c r="U7" s="162"/>
      <c r="V7" s="162"/>
      <c r="W7" s="162">
        <v>3278</v>
      </c>
      <c r="X7" s="162">
        <v>2344293</v>
      </c>
      <c r="Y7" s="162">
        <v>4101247</v>
      </c>
      <c r="Z7" s="162">
        <v>4255584</v>
      </c>
      <c r="AA7" s="162">
        <v>3628178</v>
      </c>
      <c r="AB7" s="162">
        <v>4311549</v>
      </c>
      <c r="AC7" s="162">
        <v>4225587</v>
      </c>
      <c r="AD7" s="162">
        <v>6937876</v>
      </c>
      <c r="AE7" s="162">
        <v>12054761</v>
      </c>
      <c r="AF7" s="162">
        <f>SUM(T7:AE7)</f>
        <v>41862353</v>
      </c>
      <c r="AG7" s="163"/>
      <c r="AH7" s="164">
        <f>AF7/AF8</f>
        <v>3.3164808298380789E-2</v>
      </c>
      <c r="AI7" s="164" t="e">
        <f>AF7/Q7</f>
        <v>#DIV/0!</v>
      </c>
      <c r="AJ7" s="162">
        <v>12634990</v>
      </c>
      <c r="AK7" s="162">
        <v>10521464</v>
      </c>
      <c r="AL7" s="162">
        <v>12768903</v>
      </c>
      <c r="AM7" s="162">
        <v>17048766</v>
      </c>
      <c r="AN7" s="162">
        <v>7513356</v>
      </c>
      <c r="AO7" s="162">
        <v>6264197</v>
      </c>
      <c r="AP7" s="162">
        <v>9398239</v>
      </c>
      <c r="AQ7" s="162">
        <v>9731559</v>
      </c>
      <c r="AR7" s="162">
        <v>13326066</v>
      </c>
      <c r="AS7" s="162">
        <v>53179449</v>
      </c>
      <c r="AT7" s="162">
        <v>70079374</v>
      </c>
      <c r="AU7" s="162">
        <v>118517286</v>
      </c>
      <c r="AV7" s="162">
        <f>SUM(AJ7:AU7)</f>
        <v>340983649</v>
      </c>
      <c r="AW7" s="163"/>
      <c r="AX7" s="164">
        <f>AV7/AV8</f>
        <v>7.7625269009781131E-2</v>
      </c>
      <c r="AY7" s="164">
        <f>AV7/AF7</f>
        <v>8.1453531529868854</v>
      </c>
      <c r="BA7" s="162">
        <f>'2018 VN YouTube View'!R5</f>
        <v>112112243</v>
      </c>
      <c r="BB7" s="162">
        <f>'2018 VN YouTube View'!S5</f>
        <v>80518892</v>
      </c>
      <c r="BC7" s="162">
        <f>'2018 VN YouTube View'!T5</f>
        <v>111529569</v>
      </c>
      <c r="BD7" s="162">
        <f>'2018 VN YouTube View'!U5</f>
        <v>6397332</v>
      </c>
      <c r="BE7" s="162">
        <f>'2018 VN YouTube View'!V5</f>
        <v>0</v>
      </c>
      <c r="BF7" s="162">
        <f>'2018 VN YouTube View'!W5</f>
        <v>0</v>
      </c>
      <c r="BG7" s="162">
        <f>'2018 VN YouTube View'!X5</f>
        <v>0</v>
      </c>
      <c r="BH7" s="162">
        <f>'2018 VN YouTube View'!Y5</f>
        <v>0</v>
      </c>
      <c r="BI7" s="162">
        <f>'2018 VN YouTube View'!Z5</f>
        <v>0</v>
      </c>
      <c r="BJ7" s="162">
        <f>'2018 VN YouTube View'!AA5</f>
        <v>0</v>
      </c>
      <c r="BK7" s="162">
        <f>'2018 VN YouTube View'!AB5</f>
        <v>0</v>
      </c>
      <c r="BL7" s="162">
        <f>'2018 VN YouTube View'!AC5</f>
        <v>0</v>
      </c>
      <c r="BM7" s="162">
        <f>SUM(BA7:BL7)</f>
        <v>310558036</v>
      </c>
      <c r="BN7" s="163"/>
      <c r="BO7" s="164">
        <f>BM7/BM8</f>
        <v>0.15237897621937835</v>
      </c>
      <c r="BP7" s="164">
        <f>BM7/AV7</f>
        <v>0.9107710499045073</v>
      </c>
    </row>
    <row r="8" spans="2:68" s="154" customFormat="1" ht="13.2">
      <c r="C8" s="154" t="s">
        <v>83</v>
      </c>
      <c r="T8" s="155">
        <f t="shared" ref="T8:AE8" si="0">SUM(T6:T7)</f>
        <v>0</v>
      </c>
      <c r="U8" s="155">
        <f t="shared" si="0"/>
        <v>0</v>
      </c>
      <c r="V8" s="155">
        <f t="shared" si="0"/>
        <v>0</v>
      </c>
      <c r="W8" s="155">
        <f t="shared" si="0"/>
        <v>86578</v>
      </c>
      <c r="X8" s="155">
        <f t="shared" si="0"/>
        <v>89365210</v>
      </c>
      <c r="Y8" s="155">
        <f t="shared" si="0"/>
        <v>161797166</v>
      </c>
      <c r="Z8" s="155">
        <f t="shared" si="0"/>
        <v>155807609</v>
      </c>
      <c r="AA8" s="155">
        <f t="shared" si="0"/>
        <v>155675208</v>
      </c>
      <c r="AB8" s="155">
        <f t="shared" si="0"/>
        <v>155332773</v>
      </c>
      <c r="AC8" s="155">
        <f t="shared" si="0"/>
        <v>171530898</v>
      </c>
      <c r="AD8" s="155">
        <f t="shared" si="0"/>
        <v>179747828</v>
      </c>
      <c r="AE8" s="155">
        <f t="shared" si="0"/>
        <v>192908953</v>
      </c>
      <c r="AF8" s="155">
        <f>SUM(T8:AE8)</f>
        <v>1262252223</v>
      </c>
      <c r="AG8" s="165"/>
      <c r="AI8" s="164" t="e">
        <f>AF8/Q8</f>
        <v>#DIV/0!</v>
      </c>
      <c r="AJ8" s="155">
        <f t="shared" ref="AJ8:AT8" si="1">SUM(AJ6:AJ7)</f>
        <v>199821673</v>
      </c>
      <c r="AK8" s="155">
        <f t="shared" si="1"/>
        <v>180432964</v>
      </c>
      <c r="AL8" s="155">
        <f t="shared" si="1"/>
        <v>213199294</v>
      </c>
      <c r="AM8" s="155">
        <f t="shared" si="1"/>
        <v>247646617</v>
      </c>
      <c r="AN8" s="155">
        <f t="shared" si="1"/>
        <v>259872566</v>
      </c>
      <c r="AO8" s="155">
        <f t="shared" si="1"/>
        <v>262823780</v>
      </c>
      <c r="AP8" s="155">
        <f t="shared" si="1"/>
        <v>324125360</v>
      </c>
      <c r="AQ8" s="155">
        <f t="shared" si="1"/>
        <v>319402886</v>
      </c>
      <c r="AR8" s="155">
        <f t="shared" si="1"/>
        <v>423005943</v>
      </c>
      <c r="AS8" s="155">
        <f t="shared" si="1"/>
        <v>564195619</v>
      </c>
      <c r="AT8" s="155">
        <f t="shared" si="1"/>
        <v>607896560</v>
      </c>
      <c r="AU8" s="155">
        <f>AT8*130%</f>
        <v>790265528</v>
      </c>
      <c r="AV8" s="155">
        <f>SUM(AJ8:AU8)</f>
        <v>4392688790</v>
      </c>
      <c r="AW8" s="165"/>
      <c r="AY8" s="164">
        <f>AV8/AF8</f>
        <v>3.4800404467182311</v>
      </c>
      <c r="BA8" s="155">
        <f t="shared" ref="BA8:BK8" si="2">SUM(BA6:BA7)</f>
        <v>712243496</v>
      </c>
      <c r="BB8" s="155">
        <f t="shared" si="2"/>
        <v>640353919</v>
      </c>
      <c r="BC8" s="155">
        <f t="shared" si="2"/>
        <v>663392460</v>
      </c>
      <c r="BD8" s="155">
        <f t="shared" si="2"/>
        <v>22073667</v>
      </c>
      <c r="BE8" s="155">
        <f t="shared" si="2"/>
        <v>0</v>
      </c>
      <c r="BF8" s="155">
        <f t="shared" si="2"/>
        <v>0</v>
      </c>
      <c r="BG8" s="155">
        <f t="shared" si="2"/>
        <v>0</v>
      </c>
      <c r="BH8" s="155">
        <f t="shared" si="2"/>
        <v>0</v>
      </c>
      <c r="BI8" s="155">
        <f t="shared" si="2"/>
        <v>0</v>
      </c>
      <c r="BJ8" s="155">
        <f t="shared" si="2"/>
        <v>0</v>
      </c>
      <c r="BK8" s="155">
        <f t="shared" si="2"/>
        <v>0</v>
      </c>
      <c r="BL8" s="155">
        <f>BK8*130%</f>
        <v>0</v>
      </c>
      <c r="BM8" s="155">
        <f>SUM(BA8:BL8)</f>
        <v>2038063542</v>
      </c>
      <c r="BN8" s="165"/>
      <c r="BP8" s="164">
        <f>BM8/AV8</f>
        <v>0.46396720537991948</v>
      </c>
    </row>
    <row r="9" spans="2:68"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66"/>
      <c r="AF9" s="155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</row>
    <row r="10" spans="2:68">
      <c r="B10" s="154" t="s">
        <v>6</v>
      </c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72" t="e">
        <f>SUM(#REF!,#REF!,Q13,#REF!)/#REF!</f>
        <v>#REF!</v>
      </c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4"/>
      <c r="AH10" s="172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72"/>
      <c r="AY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72"/>
      <c r="BP10" s="154"/>
    </row>
    <row r="11" spans="2:68">
      <c r="C11" s="149" t="s">
        <v>82</v>
      </c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67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67"/>
      <c r="AI11" s="164"/>
      <c r="AJ11" s="175"/>
      <c r="AK11" s="175"/>
      <c r="AL11" s="175"/>
      <c r="AM11" s="175"/>
      <c r="AN11" s="175"/>
      <c r="AO11" s="175"/>
      <c r="AP11" s="175"/>
      <c r="AQ11" s="175"/>
      <c r="AR11" s="176"/>
      <c r="AS11" s="176"/>
      <c r="AT11" s="176"/>
      <c r="AU11" s="176"/>
      <c r="AV11" s="175"/>
      <c r="AW11" s="167"/>
      <c r="AY11" s="164"/>
      <c r="BA11" s="175"/>
      <c r="BB11" s="175"/>
      <c r="BC11" s="175"/>
      <c r="BD11" s="175"/>
      <c r="BE11" s="175"/>
      <c r="BF11" s="175"/>
      <c r="BG11" s="175"/>
      <c r="BH11" s="175"/>
      <c r="BI11" s="176"/>
      <c r="BJ11" s="176"/>
      <c r="BK11" s="176"/>
      <c r="BL11" s="176"/>
      <c r="BM11" s="175"/>
      <c r="BN11" s="167"/>
      <c r="BP11" s="164"/>
    </row>
    <row r="12" spans="2:68">
      <c r="B12" s="161"/>
      <c r="C12" s="161"/>
      <c r="D12" s="161" t="s">
        <v>80</v>
      </c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>
        <f>SUM(E12:P12)</f>
        <v>0</v>
      </c>
      <c r="R12" s="163"/>
      <c r="S12" s="164" t="e">
        <f>Q12/Q14</f>
        <v>#DIV/0!</v>
      </c>
      <c r="T12" s="173"/>
      <c r="U12" s="173"/>
      <c r="V12" s="173"/>
      <c r="W12" s="173">
        <v>6.0294879999999997</v>
      </c>
      <c r="X12" s="173">
        <v>20913.589498000001</v>
      </c>
      <c r="Y12" s="173">
        <v>41317.813198999989</v>
      </c>
      <c r="Z12" s="173">
        <v>40693.308279999997</v>
      </c>
      <c r="AA12" s="173">
        <v>35884.606585000001</v>
      </c>
      <c r="AB12" s="173">
        <v>42398.665808999998</v>
      </c>
      <c r="AC12" s="173">
        <v>45180.523867999997</v>
      </c>
      <c r="AD12" s="173">
        <v>43541.150437999997</v>
      </c>
      <c r="AE12" s="173">
        <v>66631.719855999996</v>
      </c>
      <c r="AF12" s="173">
        <f>SUM(T12:AE12)</f>
        <v>336567.40702099993</v>
      </c>
      <c r="AG12" s="163"/>
      <c r="AH12" s="164">
        <f>AF12/AF14</f>
        <v>0.87778327941105505</v>
      </c>
      <c r="AI12" s="164" t="e">
        <f t="shared" ref="AI12:AI14" si="3">AF12/Q12</f>
        <v>#DIV/0!</v>
      </c>
      <c r="AJ12" s="173">
        <v>37802.617324999999</v>
      </c>
      <c r="AK12" s="173">
        <v>26928.673917</v>
      </c>
      <c r="AL12" s="173">
        <v>24944.528724</v>
      </c>
      <c r="AM12" s="173">
        <v>25417.427377</v>
      </c>
      <c r="AN12" s="173">
        <v>31322.45</v>
      </c>
      <c r="AO12" s="173">
        <v>35498.699999999997</v>
      </c>
      <c r="AP12" s="173">
        <v>39417.872330999999</v>
      </c>
      <c r="AQ12" s="173">
        <v>38460.339999999997</v>
      </c>
      <c r="AR12" s="173">
        <v>62245.521842000002</v>
      </c>
      <c r="AS12" s="173">
        <v>89882.654018999994</v>
      </c>
      <c r="AT12" s="173">
        <v>128822.43</v>
      </c>
      <c r="AU12" s="173">
        <v>192804.4</v>
      </c>
      <c r="AV12" s="173">
        <f>SUM(AJ12:AU12)</f>
        <v>733547.61553499999</v>
      </c>
      <c r="AW12" s="163"/>
      <c r="AX12" s="164">
        <f>AV12/AV14</f>
        <v>0.76007245666157131</v>
      </c>
      <c r="AY12" s="164">
        <f t="shared" ref="AY12:AY14" si="4">AV12/AF12</f>
        <v>2.1794968860108033</v>
      </c>
      <c r="BA12" s="173">
        <f>'2018 VN YouTube View'!R8</f>
        <v>115656.79299999999</v>
      </c>
      <c r="BB12" s="173">
        <f>'2018 VN YouTube View'!S8</f>
        <v>94450.7</v>
      </c>
      <c r="BC12" s="173">
        <f>'2018 VN YouTube View'!T8</f>
        <v>125455.74999999999</v>
      </c>
      <c r="BD12" s="173">
        <f>'2018 VN YouTube View'!U8</f>
        <v>3616.52</v>
      </c>
      <c r="BE12" s="173">
        <f>'2018 VN YouTube View'!V8</f>
        <v>0</v>
      </c>
      <c r="BF12" s="173">
        <f>'2018 VN YouTube View'!W8</f>
        <v>0</v>
      </c>
      <c r="BG12" s="173">
        <f>'2018 VN YouTube View'!X8</f>
        <v>0</v>
      </c>
      <c r="BH12" s="173">
        <f>'2018 VN YouTube View'!Y8</f>
        <v>0</v>
      </c>
      <c r="BI12" s="173">
        <f>'2018 VN YouTube View'!Z8</f>
        <v>0</v>
      </c>
      <c r="BJ12" s="173">
        <f>'2018 VN YouTube View'!AA8</f>
        <v>0</v>
      </c>
      <c r="BK12" s="173">
        <f>'2018 VN YouTube View'!AB8</f>
        <v>0</v>
      </c>
      <c r="BL12" s="173">
        <f>'2018 VN YouTube View'!AC8</f>
        <v>0</v>
      </c>
      <c r="BM12" s="173">
        <f>SUM(BA12:BL12)</f>
        <v>339179.76299999998</v>
      </c>
      <c r="BN12" s="163"/>
      <c r="BO12" s="164">
        <f>BM12/BM14</f>
        <v>0.77007032782637375</v>
      </c>
      <c r="BP12" s="164">
        <f>BM12/AV12</f>
        <v>0.46238274900890408</v>
      </c>
    </row>
    <row r="13" spans="2:68">
      <c r="B13" s="161"/>
      <c r="C13" s="161"/>
      <c r="D13" s="161" t="s">
        <v>81</v>
      </c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>
        <f>SUM(E13:P13)</f>
        <v>0</v>
      </c>
      <c r="R13" s="163"/>
      <c r="S13" s="164" t="e">
        <f>Q13/Q14</f>
        <v>#DIV/0!</v>
      </c>
      <c r="T13" s="173"/>
      <c r="U13" s="173"/>
      <c r="V13" s="173"/>
      <c r="W13" s="173">
        <v>3.8305119999999997</v>
      </c>
      <c r="X13" s="173">
        <v>3031.9305020000006</v>
      </c>
      <c r="Y13" s="173">
        <v>6033.9668010000096</v>
      </c>
      <c r="Z13" s="173">
        <v>5000.601698000004</v>
      </c>
      <c r="AA13" s="173">
        <v>5038.2134149999956</v>
      </c>
      <c r="AB13" s="173">
        <v>6936.804191000002</v>
      </c>
      <c r="AC13" s="173">
        <v>5942.1461319999999</v>
      </c>
      <c r="AD13" s="173">
        <v>6474.2895620000036</v>
      </c>
      <c r="AE13" s="173">
        <v>8399.6301440000043</v>
      </c>
      <c r="AF13" s="173">
        <f>SUM(T13:AE13)</f>
        <v>46861.412957000022</v>
      </c>
      <c r="AG13" s="163"/>
      <c r="AH13" s="164">
        <f>AF13/AF14</f>
        <v>0.12221672058894474</v>
      </c>
      <c r="AI13" s="164" t="e">
        <f t="shared" si="3"/>
        <v>#DIV/0!</v>
      </c>
      <c r="AJ13" s="173">
        <v>4809.6312289999996</v>
      </c>
      <c r="AK13" s="173">
        <v>5565.6233539999939</v>
      </c>
      <c r="AL13" s="173">
        <v>7747.4381760000051</v>
      </c>
      <c r="AM13" s="173">
        <v>7663.9250190000084</v>
      </c>
      <c r="AN13" s="173">
        <v>6565.876292999993</v>
      </c>
      <c r="AO13" s="173">
        <v>7317.6815769999876</v>
      </c>
      <c r="AP13" s="173">
        <v>8538.6450070000101</v>
      </c>
      <c r="AQ13" s="173">
        <v>8237.7700000000041</v>
      </c>
      <c r="AR13" s="173">
        <v>12999.158157999991</v>
      </c>
      <c r="AS13" s="173">
        <v>30150.075981000016</v>
      </c>
      <c r="AT13" s="173">
        <v>22419.510000000009</v>
      </c>
      <c r="AU13" s="173">
        <v>109539.26999999999</v>
      </c>
      <c r="AV13" s="173">
        <f>SUM(AJ13:AU13)</f>
        <v>231554.60479400001</v>
      </c>
      <c r="AW13" s="163"/>
      <c r="AX13" s="164">
        <f>AV13/AV14</f>
        <v>0.23992754333842883</v>
      </c>
      <c r="AY13" s="164">
        <f t="shared" si="4"/>
        <v>4.9412638284397072</v>
      </c>
      <c r="BA13" s="173">
        <f>'2018 VN YouTube View'!R9</f>
        <v>32712.477000000003</v>
      </c>
      <c r="BB13" s="173">
        <f>'2018 VN YouTube View'!S9</f>
        <v>23762.960000000003</v>
      </c>
      <c r="BC13" s="173">
        <f>'2018 VN YouTube View'!T9</f>
        <v>42691.080000000009</v>
      </c>
      <c r="BD13" s="173">
        <f>'2018 VN YouTube View'!U9</f>
        <v>2106.69</v>
      </c>
      <c r="BE13" s="173">
        <f>'2018 VN YouTube View'!V9</f>
        <v>0</v>
      </c>
      <c r="BF13" s="173">
        <f>'2018 VN YouTube View'!W9</f>
        <v>0</v>
      </c>
      <c r="BG13" s="173">
        <f>'2018 VN YouTube View'!X9</f>
        <v>0</v>
      </c>
      <c r="BH13" s="173">
        <f>'2018 VN YouTube View'!Y9</f>
        <v>0</v>
      </c>
      <c r="BI13" s="173">
        <f>'2018 VN YouTube View'!Z9</f>
        <v>0</v>
      </c>
      <c r="BJ13" s="173">
        <f>'2018 VN YouTube View'!AA9</f>
        <v>0</v>
      </c>
      <c r="BK13" s="173">
        <f>'2018 VN YouTube View'!AB9</f>
        <v>0</v>
      </c>
      <c r="BL13" s="173">
        <f>'2018 VN YouTube View'!AC9</f>
        <v>0</v>
      </c>
      <c r="BM13" s="173">
        <f>SUM(BA13:BL13)</f>
        <v>101273.20700000002</v>
      </c>
      <c r="BN13" s="163"/>
      <c r="BO13" s="164">
        <f>BM13/BM14</f>
        <v>0.2299296721736262</v>
      </c>
      <c r="BP13" s="164">
        <f>BM13/AV13</f>
        <v>0.43736209474260557</v>
      </c>
    </row>
    <row r="14" spans="2:68">
      <c r="B14" s="154"/>
      <c r="C14" s="154" t="s">
        <v>83</v>
      </c>
      <c r="D14" s="154"/>
      <c r="E14" s="174">
        <f>SUM(E12:E13)</f>
        <v>0</v>
      </c>
      <c r="F14" s="174">
        <f t="shared" ref="F14:P14" si="5">SUM(F12:F13)</f>
        <v>0</v>
      </c>
      <c r="G14" s="174">
        <f t="shared" si="5"/>
        <v>0</v>
      </c>
      <c r="H14" s="174">
        <f t="shared" si="5"/>
        <v>0</v>
      </c>
      <c r="I14" s="174">
        <f t="shared" si="5"/>
        <v>0</v>
      </c>
      <c r="J14" s="174">
        <f t="shared" si="5"/>
        <v>0</v>
      </c>
      <c r="K14" s="174">
        <f t="shared" si="5"/>
        <v>0</v>
      </c>
      <c r="L14" s="174">
        <f t="shared" si="5"/>
        <v>0</v>
      </c>
      <c r="M14" s="174">
        <f t="shared" si="5"/>
        <v>0</v>
      </c>
      <c r="N14" s="174">
        <f t="shared" si="5"/>
        <v>0</v>
      </c>
      <c r="O14" s="174">
        <f t="shared" si="5"/>
        <v>0</v>
      </c>
      <c r="P14" s="174">
        <f t="shared" si="5"/>
        <v>0</v>
      </c>
      <c r="Q14" s="174">
        <f>SUM(E14:P14)</f>
        <v>0</v>
      </c>
      <c r="R14" s="165" t="e">
        <f>Q14/#REF!</f>
        <v>#REF!</v>
      </c>
      <c r="S14" s="154"/>
      <c r="T14" s="174">
        <f t="shared" ref="T14:AE14" si="6">SUM(T12:T13)</f>
        <v>0</v>
      </c>
      <c r="U14" s="174">
        <f t="shared" si="6"/>
        <v>0</v>
      </c>
      <c r="V14" s="174">
        <f t="shared" si="6"/>
        <v>0</v>
      </c>
      <c r="W14" s="174">
        <f t="shared" si="6"/>
        <v>9.86</v>
      </c>
      <c r="X14" s="174">
        <f t="shared" si="6"/>
        <v>23945.52</v>
      </c>
      <c r="Y14" s="174">
        <f t="shared" si="6"/>
        <v>47351.78</v>
      </c>
      <c r="Z14" s="174">
        <f t="shared" si="6"/>
        <v>45693.909978000003</v>
      </c>
      <c r="AA14" s="174">
        <f t="shared" si="6"/>
        <v>40922.82</v>
      </c>
      <c r="AB14" s="174">
        <f t="shared" si="6"/>
        <v>49335.47</v>
      </c>
      <c r="AC14" s="174">
        <f t="shared" si="6"/>
        <v>51122.67</v>
      </c>
      <c r="AD14" s="174">
        <f t="shared" si="6"/>
        <v>50015.44</v>
      </c>
      <c r="AE14" s="174">
        <f t="shared" si="6"/>
        <v>75031.350000000006</v>
      </c>
      <c r="AF14" s="174">
        <f>SUM(T14:AE14)</f>
        <v>383428.81997800001</v>
      </c>
      <c r="AG14" s="165"/>
      <c r="AH14" s="154"/>
      <c r="AI14" s="164" t="e">
        <f t="shared" si="3"/>
        <v>#DIV/0!</v>
      </c>
      <c r="AJ14" s="174">
        <f t="shared" ref="AJ14:AU14" si="7">SUM(AJ12:AJ13)</f>
        <v>42612.248553999998</v>
      </c>
      <c r="AK14" s="174">
        <f t="shared" si="7"/>
        <v>32494.297270999996</v>
      </c>
      <c r="AL14" s="174">
        <f t="shared" si="7"/>
        <v>32691.966900000007</v>
      </c>
      <c r="AM14" s="174">
        <f t="shared" si="7"/>
        <v>33081.352396000009</v>
      </c>
      <c r="AN14" s="174">
        <f t="shared" si="7"/>
        <v>37888.326292999991</v>
      </c>
      <c r="AO14" s="174">
        <f t="shared" si="7"/>
        <v>42816.381576999986</v>
      </c>
      <c r="AP14" s="174">
        <f t="shared" si="7"/>
        <v>47956.517338000005</v>
      </c>
      <c r="AQ14" s="174">
        <f t="shared" si="7"/>
        <v>46698.11</v>
      </c>
      <c r="AR14" s="174">
        <f t="shared" si="7"/>
        <v>75244.679999999993</v>
      </c>
      <c r="AS14" s="174">
        <f t="shared" si="7"/>
        <v>120032.73000000001</v>
      </c>
      <c r="AT14" s="174">
        <f t="shared" si="7"/>
        <v>151241.94</v>
      </c>
      <c r="AU14" s="174">
        <f t="shared" si="7"/>
        <v>302343.67</v>
      </c>
      <c r="AV14" s="174">
        <f>SUM(AJ14:AU14)</f>
        <v>965102.22032899992</v>
      </c>
      <c r="AW14" s="165"/>
      <c r="AX14" s="154"/>
      <c r="AY14" s="164">
        <f t="shared" si="4"/>
        <v>2.5170309847454204</v>
      </c>
      <c r="BA14" s="174">
        <f t="shared" ref="BA14:BL14" si="8">SUM(BA12:BA13)</f>
        <v>148369.26999999999</v>
      </c>
      <c r="BB14" s="174">
        <f t="shared" si="8"/>
        <v>118213.66</v>
      </c>
      <c r="BC14" s="174">
        <f t="shared" si="8"/>
        <v>168146.83</v>
      </c>
      <c r="BD14" s="174">
        <f t="shared" si="8"/>
        <v>5723.21</v>
      </c>
      <c r="BE14" s="174">
        <f t="shared" si="8"/>
        <v>0</v>
      </c>
      <c r="BF14" s="174">
        <f t="shared" si="8"/>
        <v>0</v>
      </c>
      <c r="BG14" s="174">
        <f t="shared" si="8"/>
        <v>0</v>
      </c>
      <c r="BH14" s="174">
        <f t="shared" si="8"/>
        <v>0</v>
      </c>
      <c r="BI14" s="174">
        <f t="shared" si="8"/>
        <v>0</v>
      </c>
      <c r="BJ14" s="174">
        <f t="shared" si="8"/>
        <v>0</v>
      </c>
      <c r="BK14" s="174">
        <f t="shared" si="8"/>
        <v>0</v>
      </c>
      <c r="BL14" s="174">
        <f t="shared" si="8"/>
        <v>0</v>
      </c>
      <c r="BM14" s="174">
        <f>SUM(BA14:BL14)</f>
        <v>440452.97000000003</v>
      </c>
      <c r="BN14" s="165"/>
      <c r="BO14" s="154"/>
      <c r="BP14" s="164">
        <f>BM14/AV14</f>
        <v>0.456379604898071</v>
      </c>
    </row>
    <row r="16" spans="2:68">
      <c r="B16" s="154" t="s">
        <v>90</v>
      </c>
    </row>
    <row r="17" spans="1:65">
      <c r="A17" s="149" t="s">
        <v>56</v>
      </c>
      <c r="T17" s="158">
        <v>0</v>
      </c>
      <c r="U17" s="158">
        <v>0</v>
      </c>
      <c r="V17" s="158">
        <v>0</v>
      </c>
      <c r="W17" s="158">
        <v>86578</v>
      </c>
      <c r="X17" s="158">
        <v>89365210</v>
      </c>
      <c r="Y17" s="158">
        <v>161797166</v>
      </c>
      <c r="Z17" s="158">
        <v>155807609</v>
      </c>
      <c r="AA17" s="158">
        <v>155675208</v>
      </c>
      <c r="AB17" s="158">
        <v>155332773</v>
      </c>
      <c r="AC17" s="158">
        <v>171530898</v>
      </c>
      <c r="AD17" s="158">
        <v>179747828</v>
      </c>
      <c r="AE17" s="158">
        <v>192908953</v>
      </c>
      <c r="AF17" s="158">
        <f>SUM(T17:AE17)</f>
        <v>1262252223</v>
      </c>
      <c r="AJ17" s="158">
        <f t="shared" ref="AJ17:AU17" si="9">AJ8</f>
        <v>199821673</v>
      </c>
      <c r="AK17" s="158">
        <f t="shared" si="9"/>
        <v>180432964</v>
      </c>
      <c r="AL17" s="158">
        <f t="shared" si="9"/>
        <v>213199294</v>
      </c>
      <c r="AM17" s="158">
        <f t="shared" si="9"/>
        <v>247646617</v>
      </c>
      <c r="AN17" s="158">
        <f t="shared" si="9"/>
        <v>259872566</v>
      </c>
      <c r="AO17" s="158">
        <f t="shared" si="9"/>
        <v>262823780</v>
      </c>
      <c r="AP17" s="158">
        <f t="shared" si="9"/>
        <v>324125360</v>
      </c>
      <c r="AQ17" s="158">
        <f t="shared" si="9"/>
        <v>319402886</v>
      </c>
      <c r="AR17" s="158">
        <f t="shared" si="9"/>
        <v>423005943</v>
      </c>
      <c r="AS17" s="158">
        <f t="shared" si="9"/>
        <v>564195619</v>
      </c>
      <c r="AT17" s="158">
        <f t="shared" si="9"/>
        <v>607896560</v>
      </c>
      <c r="AU17" s="158">
        <f t="shared" si="9"/>
        <v>790265528</v>
      </c>
      <c r="AV17" s="158">
        <f>SUM(AJ17:AU17)</f>
        <v>4392688790</v>
      </c>
      <c r="AZ17" s="170"/>
      <c r="BA17" s="158">
        <f t="shared" ref="BA17:BL17" si="10">BA8</f>
        <v>712243496</v>
      </c>
      <c r="BB17" s="158">
        <f t="shared" si="10"/>
        <v>640353919</v>
      </c>
      <c r="BC17" s="158">
        <f t="shared" si="10"/>
        <v>663392460</v>
      </c>
      <c r="BD17" s="158">
        <f t="shared" si="10"/>
        <v>22073667</v>
      </c>
      <c r="BE17" s="158">
        <f t="shared" si="10"/>
        <v>0</v>
      </c>
      <c r="BF17" s="158">
        <f t="shared" si="10"/>
        <v>0</v>
      </c>
      <c r="BG17" s="158">
        <f t="shared" si="10"/>
        <v>0</v>
      </c>
      <c r="BH17" s="158">
        <f t="shared" si="10"/>
        <v>0</v>
      </c>
      <c r="BI17" s="158">
        <f t="shared" si="10"/>
        <v>0</v>
      </c>
      <c r="BJ17" s="158">
        <f t="shared" si="10"/>
        <v>0</v>
      </c>
      <c r="BK17" s="158">
        <f t="shared" si="10"/>
        <v>0</v>
      </c>
      <c r="BL17" s="158">
        <f t="shared" si="10"/>
        <v>0</v>
      </c>
      <c r="BM17" s="158">
        <f>SUM(BA17:BL17)</f>
        <v>2038063542</v>
      </c>
    </row>
    <row r="18" spans="1:65">
      <c r="C18" s="149" t="s">
        <v>84</v>
      </c>
      <c r="T18" s="153"/>
      <c r="U18" s="153"/>
      <c r="V18" s="153"/>
      <c r="W18" s="153">
        <v>0.27120053593291599</v>
      </c>
      <c r="X18" s="153">
        <v>0.28423989604008093</v>
      </c>
      <c r="Y18" s="153">
        <v>0.2940446126231902</v>
      </c>
      <c r="Z18" s="153">
        <v>0.3065690135839258</v>
      </c>
      <c r="AA18" s="153">
        <v>0.31538538878971661</v>
      </c>
      <c r="AB18" s="153">
        <v>0.29297909042596509</v>
      </c>
      <c r="AC18" s="153">
        <v>0.33256532592746058</v>
      </c>
      <c r="AD18" s="153">
        <v>0.33955481231183499</v>
      </c>
      <c r="AE18" s="153">
        <v>0.42386310685676121</v>
      </c>
      <c r="AF18" s="153">
        <f>AVERAGE(T18:AE18)</f>
        <v>0.31782242027687235</v>
      </c>
      <c r="AG18" s="177"/>
      <c r="AJ18" s="153">
        <v>0.29061138428162392</v>
      </c>
      <c r="AK18" s="153">
        <v>0.24041750862324537</v>
      </c>
      <c r="AL18" s="153">
        <v>0.23957395582723651</v>
      </c>
      <c r="AM18" s="153">
        <v>0.20004740988080358</v>
      </c>
      <c r="AN18" s="153">
        <v>0.21859457955282294</v>
      </c>
      <c r="AO18" s="153">
        <v>0.20276847520544919</v>
      </c>
      <c r="AP18" s="153">
        <v>0.21734704772887697</v>
      </c>
      <c r="AQ18" s="153">
        <v>0.23374020804913453</v>
      </c>
      <c r="AR18" s="153">
        <v>0.28616009216749971</v>
      </c>
      <c r="AS18" s="153">
        <f>178329828/AS17</f>
        <v>0.31607800910627065</v>
      </c>
      <c r="AT18" s="153">
        <f>199045706/AT17</f>
        <v>0.32743351270156884</v>
      </c>
      <c r="AU18" s="153">
        <f>331144549/AU17</f>
        <v>0.41902947460970358</v>
      </c>
      <c r="AV18" s="153">
        <f>AVERAGE(AJ18:AU18)</f>
        <v>0.26598347147785301</v>
      </c>
      <c r="BA18" s="153">
        <f>211401438/BA17</f>
        <v>0.29681062612328862</v>
      </c>
      <c r="BB18" s="153">
        <f>201042041/BB17</f>
        <v>0.31395457267436511</v>
      </c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  <c r="BM18" s="153">
        <f>AVERAGE(BA18:BL18)</f>
        <v>0.30538259939882684</v>
      </c>
    </row>
    <row r="19" spans="1:65">
      <c r="C19" s="149" t="s">
        <v>85</v>
      </c>
      <c r="T19" s="178"/>
      <c r="U19" s="178"/>
      <c r="V19" s="178"/>
      <c r="W19" s="178">
        <v>0.95599999999999996</v>
      </c>
      <c r="X19" s="178">
        <v>1.847</v>
      </c>
      <c r="Y19" s="178">
        <v>1.9650000000000001</v>
      </c>
      <c r="Z19" s="178">
        <v>1.869</v>
      </c>
      <c r="AA19" s="178">
        <v>1.641</v>
      </c>
      <c r="AB19" s="178">
        <v>2.12</v>
      </c>
      <c r="AC19" s="178">
        <v>1.752</v>
      </c>
      <c r="AD19" s="178">
        <v>1.6120000000000001</v>
      </c>
      <c r="AE19" s="178">
        <v>1.784</v>
      </c>
      <c r="AF19" s="178">
        <f>AVERAGE(T19:AE19)</f>
        <v>1.7273333333333334</v>
      </c>
      <c r="AJ19" s="178">
        <v>1.4370000000000001</v>
      </c>
      <c r="AK19" s="178">
        <v>1.472</v>
      </c>
      <c r="AL19" s="178">
        <v>1.2490000000000001</v>
      </c>
      <c r="AM19" s="178">
        <v>1.2490000000000001</v>
      </c>
      <c r="AN19" s="178">
        <v>1.2549999999999999</v>
      </c>
      <c r="AO19" s="178">
        <v>1.502</v>
      </c>
      <c r="AP19" s="178">
        <v>1.262</v>
      </c>
      <c r="AQ19" s="178">
        <v>1.1619999999999999</v>
      </c>
      <c r="AR19" s="178">
        <v>1.145</v>
      </c>
      <c r="AS19" s="178">
        <v>1.23</v>
      </c>
      <c r="AT19" s="178">
        <v>1.39</v>
      </c>
      <c r="AU19" s="178">
        <v>1.66</v>
      </c>
      <c r="AV19" s="178">
        <f>AVERAGE(AJ19:AU19)</f>
        <v>1.3344166666666668</v>
      </c>
      <c r="BA19" s="178">
        <v>1.27</v>
      </c>
      <c r="BB19" s="178">
        <v>1.06</v>
      </c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178">
        <f>AVERAGE(BA19:BL19)</f>
        <v>1.165</v>
      </c>
    </row>
    <row r="20" spans="1:65">
      <c r="C20" s="149" t="s">
        <v>86</v>
      </c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78">
        <f>T17*T18*T19/1000</f>
        <v>0</v>
      </c>
      <c r="U20" s="178">
        <f t="shared" ref="U20:AE20" si="11">U17*U18*U19/1000</f>
        <v>0</v>
      </c>
      <c r="V20" s="178">
        <f t="shared" si="11"/>
        <v>0</v>
      </c>
      <c r="W20" s="178">
        <f t="shared" si="11"/>
        <v>22.446879999999997</v>
      </c>
      <c r="X20" s="178">
        <f t="shared" si="11"/>
        <v>46915.938825999998</v>
      </c>
      <c r="Y20" s="178">
        <f t="shared" si="11"/>
        <v>93486.024525000001</v>
      </c>
      <c r="Z20" s="178">
        <f t="shared" si="11"/>
        <v>89274.252165000013</v>
      </c>
      <c r="AA20" s="178">
        <f t="shared" si="11"/>
        <v>80569.302725999994</v>
      </c>
      <c r="AB20" s="178">
        <f t="shared" si="11"/>
        <v>96479.619639391778</v>
      </c>
      <c r="AC20" s="178">
        <f t="shared" si="11"/>
        <v>99943.241207999992</v>
      </c>
      <c r="AD20" s="178">
        <f t="shared" si="11"/>
        <v>98387.19488000001</v>
      </c>
      <c r="AE20" s="178">
        <f t="shared" si="11"/>
        <v>145872.30687577181</v>
      </c>
      <c r="AF20" s="178">
        <f>SUM(T20:AE20)</f>
        <v>750950.32772516354</v>
      </c>
      <c r="AJ20" s="178">
        <f t="shared" ref="AJ20:AU20" si="12">AJ17*AJ18*AJ19/1000</f>
        <v>83447.240960999989</v>
      </c>
      <c r="AK20" s="178">
        <f t="shared" si="12"/>
        <v>63854.246694586735</v>
      </c>
      <c r="AL20" s="178">
        <f t="shared" si="12"/>
        <v>63795.170805699367</v>
      </c>
      <c r="AM20" s="178">
        <f t="shared" si="12"/>
        <v>61876.789306445142</v>
      </c>
      <c r="AN20" s="178">
        <f t="shared" si="12"/>
        <v>71292.451549114456</v>
      </c>
      <c r="AO20" s="178">
        <f t="shared" si="12"/>
        <v>80045.15043173531</v>
      </c>
      <c r="AP20" s="178">
        <f t="shared" si="12"/>
        <v>88904.984893654997</v>
      </c>
      <c r="AQ20" s="178">
        <f t="shared" si="12"/>
        <v>86751.779143205698</v>
      </c>
      <c r="AR20" s="178">
        <f t="shared" si="12"/>
        <v>138599.29548354074</v>
      </c>
      <c r="AS20" s="178">
        <f t="shared" si="12"/>
        <v>219345.68844</v>
      </c>
      <c r="AT20" s="178">
        <f t="shared" si="12"/>
        <v>276673.53133999999</v>
      </c>
      <c r="AU20" s="178">
        <f t="shared" si="12"/>
        <v>549699.95133999991</v>
      </c>
      <c r="AV20" s="178">
        <f>SUM(AJ20:AU20)</f>
        <v>1784286.2803889823</v>
      </c>
      <c r="BA20" s="178">
        <f t="shared" ref="BA20:BL20" si="13">BA17*BA18*BA19/1000</f>
        <v>268479.82626000006</v>
      </c>
      <c r="BB20" s="178">
        <f t="shared" si="13"/>
        <v>213104.56346</v>
      </c>
      <c r="BC20" s="178">
        <f t="shared" si="13"/>
        <v>0</v>
      </c>
      <c r="BD20" s="178">
        <f t="shared" si="13"/>
        <v>0</v>
      </c>
      <c r="BE20" s="178">
        <f t="shared" si="13"/>
        <v>0</v>
      </c>
      <c r="BF20" s="178">
        <f t="shared" si="13"/>
        <v>0</v>
      </c>
      <c r="BG20" s="178">
        <f t="shared" si="13"/>
        <v>0</v>
      </c>
      <c r="BH20" s="178">
        <f t="shared" si="13"/>
        <v>0</v>
      </c>
      <c r="BI20" s="178">
        <f t="shared" si="13"/>
        <v>0</v>
      </c>
      <c r="BJ20" s="178">
        <f t="shared" si="13"/>
        <v>0</v>
      </c>
      <c r="BK20" s="178">
        <f t="shared" si="13"/>
        <v>0</v>
      </c>
      <c r="BL20" s="178">
        <f t="shared" si="13"/>
        <v>0</v>
      </c>
      <c r="BM20" s="178">
        <f>SUM(BA20:BL20)</f>
        <v>481584.38972000009</v>
      </c>
    </row>
    <row r="21" spans="1:65" s="154" customFormat="1" ht="13.2">
      <c r="C21" s="154" t="s">
        <v>87</v>
      </c>
      <c r="D21" s="156">
        <v>0.55000000000000004</v>
      </c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79">
        <f>T20*$D$21</f>
        <v>0</v>
      </c>
      <c r="U21" s="179">
        <f t="shared" ref="U21:AE21" si="14">U20*$D$21</f>
        <v>0</v>
      </c>
      <c r="V21" s="179">
        <f t="shared" si="14"/>
        <v>0</v>
      </c>
      <c r="W21" s="179">
        <f t="shared" si="14"/>
        <v>12.345783999999998</v>
      </c>
      <c r="X21" s="179">
        <f t="shared" si="14"/>
        <v>25803.766354300002</v>
      </c>
      <c r="Y21" s="179">
        <f t="shared" si="14"/>
        <v>51417.313488750005</v>
      </c>
      <c r="Z21" s="179">
        <f t="shared" si="14"/>
        <v>49100.83869075001</v>
      </c>
      <c r="AA21" s="179">
        <f t="shared" si="14"/>
        <v>44313.116499299998</v>
      </c>
      <c r="AB21" s="179">
        <f t="shared" si="14"/>
        <v>53063.790801665484</v>
      </c>
      <c r="AC21" s="179">
        <f t="shared" si="14"/>
        <v>54968.782664400002</v>
      </c>
      <c r="AD21" s="179">
        <f t="shared" si="14"/>
        <v>54112.957184000014</v>
      </c>
      <c r="AE21" s="179">
        <f t="shared" si="14"/>
        <v>80229.768781674502</v>
      </c>
      <c r="AF21" s="179">
        <f>SUM(T21:AE21)</f>
        <v>413022.68024884001</v>
      </c>
      <c r="AH21" s="156">
        <v>0.55000000000000004</v>
      </c>
      <c r="AI21" s="156"/>
      <c r="AJ21" s="179">
        <f>AJ20*$AH$21</f>
        <v>45895.982528549997</v>
      </c>
      <c r="AK21" s="179">
        <f t="shared" ref="AK21:AU21" si="15">AK20*$AH$21</f>
        <v>35119.835682022705</v>
      </c>
      <c r="AL21" s="179">
        <f t="shared" si="15"/>
        <v>35087.343943134656</v>
      </c>
      <c r="AM21" s="179">
        <f t="shared" si="15"/>
        <v>34032.234118544831</v>
      </c>
      <c r="AN21" s="179">
        <f t="shared" si="15"/>
        <v>39210.848352012952</v>
      </c>
      <c r="AO21" s="179">
        <f t="shared" si="15"/>
        <v>44024.832737454424</v>
      </c>
      <c r="AP21" s="179">
        <f t="shared" si="15"/>
        <v>48897.741691510251</v>
      </c>
      <c r="AQ21" s="179">
        <f t="shared" si="15"/>
        <v>47713.478528763138</v>
      </c>
      <c r="AR21" s="179">
        <f t="shared" si="15"/>
        <v>76229.612515947418</v>
      </c>
      <c r="AS21" s="179">
        <f t="shared" si="15"/>
        <v>120640.12864200001</v>
      </c>
      <c r="AT21" s="179">
        <f t="shared" si="15"/>
        <v>152170.44223700001</v>
      </c>
      <c r="AU21" s="179">
        <f t="shared" si="15"/>
        <v>302334.973237</v>
      </c>
      <c r="AV21" s="179">
        <f>SUM(AJ21:AU21)</f>
        <v>981357.45421394031</v>
      </c>
      <c r="AZ21" s="156">
        <f>D21</f>
        <v>0.55000000000000004</v>
      </c>
      <c r="BA21" s="179">
        <f>BA20*$AZ$21</f>
        <v>147663.90444300004</v>
      </c>
      <c r="BB21" s="179">
        <f>BB20*$AZ$21</f>
        <v>117207.50990300001</v>
      </c>
      <c r="BC21" s="179">
        <f t="shared" ref="BC21:BL21" si="16">BC20*$AH$21</f>
        <v>0</v>
      </c>
      <c r="BD21" s="179">
        <f t="shared" si="16"/>
        <v>0</v>
      </c>
      <c r="BE21" s="179">
        <f t="shared" si="16"/>
        <v>0</v>
      </c>
      <c r="BF21" s="179">
        <f t="shared" si="16"/>
        <v>0</v>
      </c>
      <c r="BG21" s="179">
        <f t="shared" si="16"/>
        <v>0</v>
      </c>
      <c r="BH21" s="179">
        <f t="shared" si="16"/>
        <v>0</v>
      </c>
      <c r="BI21" s="179">
        <f t="shared" si="16"/>
        <v>0</v>
      </c>
      <c r="BJ21" s="179">
        <f t="shared" si="16"/>
        <v>0</v>
      </c>
      <c r="BK21" s="179">
        <f t="shared" si="16"/>
        <v>0</v>
      </c>
      <c r="BL21" s="179">
        <f t="shared" si="16"/>
        <v>0</v>
      </c>
      <c r="BM21" s="179">
        <f>SUM(BA21:BL21)</f>
        <v>264871.41434600006</v>
      </c>
    </row>
    <row r="23" spans="1:65">
      <c r="AQ23" s="184"/>
      <c r="AR23" s="184"/>
      <c r="AS23" s="184"/>
      <c r="AT23" s="184"/>
      <c r="AU23" s="184"/>
      <c r="AV23" s="184"/>
    </row>
    <row r="24" spans="1:65">
      <c r="A24" s="171" t="s">
        <v>88</v>
      </c>
      <c r="B24" s="171"/>
    </row>
    <row r="25" spans="1:65">
      <c r="A25" s="200" t="s">
        <v>25</v>
      </c>
      <c r="B25" s="180"/>
      <c r="C25" s="149" t="s">
        <v>56</v>
      </c>
      <c r="T25" s="178">
        <v>0</v>
      </c>
      <c r="U25" s="178">
        <v>0</v>
      </c>
      <c r="V25" s="178">
        <v>0</v>
      </c>
      <c r="W25" s="178">
        <v>9.86</v>
      </c>
      <c r="X25" s="178">
        <v>23945.52</v>
      </c>
      <c r="Y25" s="178">
        <v>47351.78</v>
      </c>
      <c r="Z25" s="178">
        <v>45693.909978000003</v>
      </c>
      <c r="AA25" s="178">
        <v>40922.82</v>
      </c>
      <c r="AB25" s="178">
        <v>49335.47</v>
      </c>
      <c r="AC25" s="178">
        <v>51122.67</v>
      </c>
      <c r="AD25" s="178">
        <v>50015.44</v>
      </c>
      <c r="AE25" s="178">
        <v>75031.350000000006</v>
      </c>
      <c r="AF25" s="178">
        <f>SUM(T25:AE25)</f>
        <v>383428.81997800001</v>
      </c>
      <c r="AJ25" s="178">
        <f t="shared" ref="AJ25:AU25" si="17">AJ14</f>
        <v>42612.248553999998</v>
      </c>
      <c r="AK25" s="178">
        <f t="shared" si="17"/>
        <v>32494.297270999996</v>
      </c>
      <c r="AL25" s="178">
        <f t="shared" si="17"/>
        <v>32691.966900000007</v>
      </c>
      <c r="AM25" s="178">
        <f t="shared" si="17"/>
        <v>33081.352396000009</v>
      </c>
      <c r="AN25" s="178">
        <f t="shared" si="17"/>
        <v>37888.326292999991</v>
      </c>
      <c r="AO25" s="178">
        <f t="shared" si="17"/>
        <v>42816.381576999986</v>
      </c>
      <c r="AP25" s="178">
        <f t="shared" si="17"/>
        <v>47956.517338000005</v>
      </c>
      <c r="AQ25" s="178">
        <f t="shared" si="17"/>
        <v>46698.11</v>
      </c>
      <c r="AR25" s="178">
        <f t="shared" si="17"/>
        <v>75244.679999999993</v>
      </c>
      <c r="AS25" s="178">
        <f t="shared" si="17"/>
        <v>120032.73000000001</v>
      </c>
      <c r="AT25" s="178">
        <f t="shared" si="17"/>
        <v>151241.94</v>
      </c>
      <c r="AU25" s="178">
        <f t="shared" si="17"/>
        <v>302343.67</v>
      </c>
      <c r="AV25" s="178">
        <f>SUM(AJ25:AU25)</f>
        <v>965102.22032899992</v>
      </c>
      <c r="BA25" s="178">
        <f t="shared" ref="BA25:BL25" si="18">BA14</f>
        <v>148369.26999999999</v>
      </c>
      <c r="BB25" s="178">
        <f t="shared" si="18"/>
        <v>118213.66</v>
      </c>
      <c r="BC25" s="178">
        <f t="shared" si="18"/>
        <v>168146.83</v>
      </c>
      <c r="BD25" s="178">
        <f t="shared" si="18"/>
        <v>5723.21</v>
      </c>
      <c r="BE25" s="178">
        <f t="shared" si="18"/>
        <v>0</v>
      </c>
      <c r="BF25" s="178">
        <f t="shared" si="18"/>
        <v>0</v>
      </c>
      <c r="BG25" s="178">
        <f t="shared" si="18"/>
        <v>0</v>
      </c>
      <c r="BH25" s="178">
        <f t="shared" si="18"/>
        <v>0</v>
      </c>
      <c r="BI25" s="178">
        <f t="shared" si="18"/>
        <v>0</v>
      </c>
      <c r="BJ25" s="178">
        <f t="shared" si="18"/>
        <v>0</v>
      </c>
      <c r="BK25" s="178">
        <f t="shared" si="18"/>
        <v>0</v>
      </c>
      <c r="BL25" s="178">
        <f t="shared" si="18"/>
        <v>0</v>
      </c>
      <c r="BM25" s="178">
        <f>SUM(BA25:BL25)</f>
        <v>440452.97000000003</v>
      </c>
    </row>
    <row r="27" spans="1:65">
      <c r="A27" s="201" t="s">
        <v>50</v>
      </c>
      <c r="B27" s="181"/>
      <c r="C27" s="149" t="s">
        <v>56</v>
      </c>
      <c r="T27" s="182">
        <f t="shared" ref="T27:AE27" si="19">T21-T25</f>
        <v>0</v>
      </c>
      <c r="U27" s="182">
        <f t="shared" si="19"/>
        <v>0</v>
      </c>
      <c r="V27" s="182">
        <f t="shared" si="19"/>
        <v>0</v>
      </c>
      <c r="W27" s="182">
        <f t="shared" si="19"/>
        <v>2.4857839999999989</v>
      </c>
      <c r="X27" s="182">
        <f t="shared" si="19"/>
        <v>1858.2463543000013</v>
      </c>
      <c r="Y27" s="182">
        <f t="shared" si="19"/>
        <v>4065.5334887500067</v>
      </c>
      <c r="Z27" s="182">
        <f t="shared" si="19"/>
        <v>3406.9287127500065</v>
      </c>
      <c r="AA27" s="182">
        <f t="shared" si="19"/>
        <v>3390.2964992999987</v>
      </c>
      <c r="AB27" s="182">
        <f t="shared" si="19"/>
        <v>3728.3208016654826</v>
      </c>
      <c r="AC27" s="182">
        <f t="shared" si="19"/>
        <v>3846.1126644000033</v>
      </c>
      <c r="AD27" s="182">
        <f t="shared" si="19"/>
        <v>4097.5171840000112</v>
      </c>
      <c r="AE27" s="182">
        <f t="shared" si="19"/>
        <v>5198.4187816744961</v>
      </c>
      <c r="AF27" s="182">
        <f>SUM(T27:AE27)</f>
        <v>29593.860270840007</v>
      </c>
      <c r="AG27" s="182"/>
      <c r="AH27" s="182"/>
      <c r="AI27" s="182"/>
      <c r="AJ27" s="182">
        <f t="shared" ref="AJ27:AU27" si="20">AJ21-AJ25</f>
        <v>3283.7339745499994</v>
      </c>
      <c r="AK27" s="182">
        <f t="shared" si="20"/>
        <v>2625.5384110227096</v>
      </c>
      <c r="AL27" s="182">
        <f t="shared" si="20"/>
        <v>2395.3770431346493</v>
      </c>
      <c r="AM27" s="182">
        <f t="shared" si="20"/>
        <v>950.88172254482197</v>
      </c>
      <c r="AN27" s="182">
        <f t="shared" si="20"/>
        <v>1322.5220590129611</v>
      </c>
      <c r="AO27" s="182">
        <f t="shared" si="20"/>
        <v>1208.4511604544387</v>
      </c>
      <c r="AP27" s="182">
        <f t="shared" si="20"/>
        <v>941.22435351024615</v>
      </c>
      <c r="AQ27" s="182">
        <f t="shared" si="20"/>
        <v>1015.3685287631379</v>
      </c>
      <c r="AR27" s="182">
        <f t="shared" si="20"/>
        <v>984.93251594742469</v>
      </c>
      <c r="AS27" s="182">
        <f t="shared" si="20"/>
        <v>607.39864200000011</v>
      </c>
      <c r="AT27" s="182">
        <f t="shared" si="20"/>
        <v>928.50223700000788</v>
      </c>
      <c r="AU27" s="182">
        <f t="shared" si="20"/>
        <v>-8.6967629999853671</v>
      </c>
      <c r="AV27" s="182">
        <f>SUM(AJ27:AU27)</f>
        <v>16255.233884940411</v>
      </c>
      <c r="BA27" s="182">
        <f t="shared" ref="BA27:BL27" si="21">BA21-BA25</f>
        <v>-705.3655569999537</v>
      </c>
      <c r="BB27" s="182">
        <f t="shared" si="21"/>
        <v>-1006.1500969999906</v>
      </c>
      <c r="BC27" s="182">
        <f t="shared" si="21"/>
        <v>-168146.83</v>
      </c>
      <c r="BD27" s="182">
        <f t="shared" si="21"/>
        <v>-5723.21</v>
      </c>
      <c r="BE27" s="182">
        <f t="shared" si="21"/>
        <v>0</v>
      </c>
      <c r="BF27" s="182">
        <f t="shared" si="21"/>
        <v>0</v>
      </c>
      <c r="BG27" s="182">
        <f t="shared" si="21"/>
        <v>0</v>
      </c>
      <c r="BH27" s="182">
        <f t="shared" si="21"/>
        <v>0</v>
      </c>
      <c r="BI27" s="182">
        <f t="shared" si="21"/>
        <v>0</v>
      </c>
      <c r="BJ27" s="182">
        <f t="shared" si="21"/>
        <v>0</v>
      </c>
      <c r="BK27" s="182">
        <f t="shared" si="21"/>
        <v>0</v>
      </c>
      <c r="BL27" s="182">
        <f t="shared" si="21"/>
        <v>0</v>
      </c>
      <c r="BM27" s="182">
        <f>SUM(BA27:BL27)</f>
        <v>-175581.55565399994</v>
      </c>
    </row>
    <row r="28" spans="1:65">
      <c r="BA28" s="153"/>
      <c r="BB28" s="153"/>
    </row>
    <row r="29" spans="1:65"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  <c r="BM29" s="153"/>
    </row>
    <row r="30" spans="1:65">
      <c r="B30" s="149" t="s">
        <v>89</v>
      </c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153"/>
    </row>
    <row r="31" spans="1:65">
      <c r="C31" s="149" t="s">
        <v>82</v>
      </c>
      <c r="AS31" s="150"/>
      <c r="AT31" s="150"/>
      <c r="AU31" s="150"/>
      <c r="BA31" s="150"/>
      <c r="BB31" s="150"/>
      <c r="BC31" s="150"/>
      <c r="BJ31" s="153"/>
      <c r="BK31" s="153"/>
      <c r="BL31" s="153"/>
    </row>
    <row r="32" spans="1:65">
      <c r="C32" s="161"/>
      <c r="D32" s="161" t="s">
        <v>80</v>
      </c>
      <c r="AS32" s="178">
        <f t="shared" ref="AS32:AU33" si="22">AS12/AS6*1000</f>
        <v>0.1758900388983777</v>
      </c>
      <c r="AT32" s="178">
        <f t="shared" si="22"/>
        <v>0.23952828833550885</v>
      </c>
      <c r="AU32" s="178">
        <f t="shared" si="22"/>
        <v>0.29364757797085184</v>
      </c>
      <c r="BA32" s="178">
        <f t="shared" ref="BA32:BC33" si="23">BA12/BA6*1000</f>
        <v>0.19271916338608014</v>
      </c>
      <c r="BB32" s="178">
        <f t="shared" si="23"/>
        <v>0.16871166583865785</v>
      </c>
      <c r="BC32" s="178">
        <f t="shared" si="23"/>
        <v>0.22733137532162853</v>
      </c>
      <c r="BJ32" s="153"/>
      <c r="BK32" s="153"/>
      <c r="BL32" s="153"/>
    </row>
    <row r="33" spans="3:64">
      <c r="C33" s="161"/>
      <c r="D33" s="161" t="s">
        <v>81</v>
      </c>
      <c r="AS33" s="178">
        <f t="shared" si="22"/>
        <v>0.5669497625107025</v>
      </c>
      <c r="AT33" s="178">
        <f t="shared" si="22"/>
        <v>0.31991595701183073</v>
      </c>
      <c r="AU33" s="178">
        <f t="shared" si="22"/>
        <v>0.92424720221824841</v>
      </c>
      <c r="BA33" s="178">
        <f t="shared" si="23"/>
        <v>0.29178327116334657</v>
      </c>
      <c r="BB33" s="178">
        <f t="shared" si="23"/>
        <v>0.29512278932005181</v>
      </c>
      <c r="BC33" s="178">
        <f t="shared" si="23"/>
        <v>0.38277813124159038</v>
      </c>
      <c r="BJ33" s="153"/>
      <c r="BK33" s="153"/>
      <c r="BL33" s="153"/>
    </row>
    <row r="34" spans="3:64">
      <c r="C34" s="154" t="s">
        <v>83</v>
      </c>
      <c r="D34" s="154"/>
      <c r="AS34" s="150"/>
      <c r="AT34" s="150"/>
      <c r="AU34" s="150"/>
      <c r="BA34" s="150"/>
      <c r="BB34" s="150"/>
      <c r="BC34" s="150"/>
      <c r="BJ34" s="153"/>
      <c r="BK34" s="153"/>
      <c r="BL34" s="153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J23"/>
  <sheetViews>
    <sheetView workbookViewId="0">
      <pane xSplit="2" ySplit="3" topLeftCell="C4" activePane="bottomRight" state="frozen"/>
      <selection activeCell="R6" sqref="R6"/>
      <selection pane="topRight" activeCell="R6" sqref="R6"/>
      <selection pane="bottomLeft" activeCell="R6" sqref="R6"/>
      <selection pane="bottomRight" activeCell="C4" sqref="C4"/>
    </sheetView>
  </sheetViews>
  <sheetFormatPr defaultColWidth="9.6640625" defaultRowHeight="15"/>
  <cols>
    <col min="1" max="1" width="17.109375" style="45" customWidth="1"/>
    <col min="2" max="2" width="26.33203125" style="45" customWidth="1"/>
    <col min="3" max="3" width="2.44140625" style="46" customWidth="1"/>
    <col min="4" max="15" width="15.33203125" style="45" bestFit="1" customWidth="1"/>
    <col min="16" max="16" width="16.44140625" style="45" bestFit="1" customWidth="1"/>
    <col min="17" max="17" width="8.33203125" style="49" customWidth="1"/>
    <col min="18" max="18" width="16.6640625" style="45" bestFit="1" customWidth="1"/>
    <col min="19" max="19" width="16.33203125" style="45" bestFit="1" customWidth="1"/>
    <col min="20" max="20" width="15.33203125" style="45" customWidth="1"/>
    <col min="21" max="21" width="16.6640625" style="45" customWidth="1"/>
    <col min="22" max="22" width="13.77734375" style="45" bestFit="1" customWidth="1"/>
    <col min="23" max="24" width="15.109375" style="45" bestFit="1" customWidth="1"/>
    <col min="25" max="27" width="18.109375" style="45" bestFit="1" customWidth="1"/>
    <col min="28" max="28" width="16.109375" style="45" customWidth="1"/>
    <col min="29" max="29" width="16.33203125" style="45" customWidth="1"/>
    <col min="30" max="30" width="16.77734375" style="45" customWidth="1"/>
    <col min="31" max="31" width="2.77734375" style="49" customWidth="1"/>
    <col min="32" max="33" width="18.6640625" style="49" bestFit="1" customWidth="1"/>
    <col min="34" max="43" width="16.109375" style="49" bestFit="1" customWidth="1"/>
    <col min="44" max="44" width="17.33203125" style="49" bestFit="1" customWidth="1"/>
    <col min="45" max="45" width="4.6640625" style="49" customWidth="1"/>
    <col min="46" max="49" width="12.77734375" style="49" customWidth="1"/>
    <col min="50" max="50" width="13" style="49" customWidth="1"/>
    <col min="51" max="57" width="9.6640625" style="49" customWidth="1"/>
    <col min="58" max="58" width="12.109375" style="49" customWidth="1"/>
    <col min="59" max="80" width="17" style="49" customWidth="1"/>
    <col min="81" max="83" width="9.6640625" style="49" customWidth="1"/>
    <col min="84" max="84" width="9.6640625" style="49"/>
    <col min="85" max="85" width="20" style="49" bestFit="1" customWidth="1"/>
    <col min="86" max="86" width="16.44140625" style="49" customWidth="1"/>
    <col min="87" max="87" width="15.33203125" style="49" bestFit="1" customWidth="1"/>
    <col min="88" max="88" width="15.44140625" style="49" bestFit="1" customWidth="1"/>
    <col min="89" max="16384" width="9.6640625" style="49"/>
  </cols>
  <sheetData>
    <row r="1" spans="1:88">
      <c r="F1" s="47"/>
      <c r="G1" s="48"/>
      <c r="H1" s="48"/>
      <c r="I1" s="48"/>
      <c r="J1" s="48"/>
      <c r="M1" s="47"/>
      <c r="N1" s="47"/>
      <c r="O1" s="47"/>
      <c r="AD1" s="50"/>
    </row>
    <row r="2" spans="1:88" ht="15.6">
      <c r="D2" s="51" t="s">
        <v>24</v>
      </c>
      <c r="K2" s="52"/>
      <c r="L2" s="53"/>
      <c r="O2" s="47"/>
      <c r="P2" s="53"/>
      <c r="Q2" s="54"/>
      <c r="R2" s="51" t="s">
        <v>25</v>
      </c>
      <c r="U2" s="48"/>
      <c r="V2" s="48"/>
      <c r="W2" s="48"/>
      <c r="X2" s="48"/>
      <c r="Y2" s="48"/>
      <c r="Z2" s="55"/>
      <c r="AA2" s="55"/>
      <c r="AF2" s="210"/>
      <c r="BH2" s="210"/>
      <c r="BN2" s="210"/>
    </row>
    <row r="3" spans="1:88" ht="15.6">
      <c r="A3" s="56"/>
      <c r="B3" s="57"/>
      <c r="C3" s="58"/>
      <c r="D3" s="59" t="s">
        <v>26</v>
      </c>
      <c r="E3" s="59" t="s">
        <v>27</v>
      </c>
      <c r="F3" s="59" t="s">
        <v>28</v>
      </c>
      <c r="G3" s="59" t="s">
        <v>29</v>
      </c>
      <c r="H3" s="59" t="s">
        <v>30</v>
      </c>
      <c r="I3" s="59" t="s">
        <v>31</v>
      </c>
      <c r="J3" s="59" t="s">
        <v>32</v>
      </c>
      <c r="K3" s="59" t="s">
        <v>33</v>
      </c>
      <c r="L3" s="59" t="s">
        <v>34</v>
      </c>
      <c r="M3" s="59" t="s">
        <v>35</v>
      </c>
      <c r="N3" s="59" t="s">
        <v>36</v>
      </c>
      <c r="O3" s="59" t="s">
        <v>37</v>
      </c>
      <c r="P3" s="59" t="s">
        <v>38</v>
      </c>
      <c r="Q3" s="54"/>
      <c r="R3" s="60" t="s">
        <v>26</v>
      </c>
      <c r="S3" s="60" t="s">
        <v>27</v>
      </c>
      <c r="T3" s="60" t="s">
        <v>28</v>
      </c>
      <c r="U3" s="60" t="s">
        <v>29</v>
      </c>
      <c r="V3" s="60" t="s">
        <v>30</v>
      </c>
      <c r="W3" s="60" t="s">
        <v>31</v>
      </c>
      <c r="X3" s="60" t="s">
        <v>32</v>
      </c>
      <c r="Y3" s="60" t="s">
        <v>33</v>
      </c>
      <c r="Z3" s="60" t="s">
        <v>34</v>
      </c>
      <c r="AA3" s="60" t="s">
        <v>35</v>
      </c>
      <c r="AB3" s="60" t="s">
        <v>36</v>
      </c>
      <c r="AC3" s="60" t="s">
        <v>37</v>
      </c>
      <c r="AD3" s="60" t="s">
        <v>38</v>
      </c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H3" s="61"/>
      <c r="BI3" s="61"/>
      <c r="BJ3" s="61"/>
      <c r="BK3" s="61"/>
      <c r="BL3" s="61"/>
      <c r="BN3" s="61"/>
      <c r="BO3" s="61"/>
      <c r="BP3" s="61"/>
      <c r="BQ3" s="61"/>
      <c r="BR3" s="61"/>
      <c r="BT3" s="61"/>
      <c r="BU3" s="61"/>
      <c r="BV3" s="61"/>
      <c r="BW3" s="61"/>
      <c r="BX3" s="61"/>
    </row>
    <row r="4" spans="1:88">
      <c r="A4" s="226" t="s">
        <v>79</v>
      </c>
      <c r="B4" s="62" t="s">
        <v>43</v>
      </c>
      <c r="C4" s="63"/>
      <c r="D4" s="64">
        <v>687588782.13245916</v>
      </c>
      <c r="E4" s="64">
        <v>613678886.04919231</v>
      </c>
      <c r="F4" s="64">
        <v>757406146.67173564</v>
      </c>
      <c r="G4" s="64">
        <v>795277370.04269695</v>
      </c>
      <c r="H4" s="64">
        <v>861582083.96473932</v>
      </c>
      <c r="I4" s="64">
        <v>845550144.6004405</v>
      </c>
      <c r="J4" s="64">
        <v>912919211.32480443</v>
      </c>
      <c r="K4" s="64">
        <v>904397272.62822151</v>
      </c>
      <c r="L4" s="64">
        <v>954190283.40038431</v>
      </c>
      <c r="M4" s="64">
        <v>1023834511.4615556</v>
      </c>
      <c r="N4" s="64">
        <v>977193660.53463864</v>
      </c>
      <c r="O4" s="64">
        <v>1030428283.8062721</v>
      </c>
      <c r="P4" s="64">
        <f>SUM(D4:O4)</f>
        <v>10364046636.61714</v>
      </c>
      <c r="Q4" s="54"/>
      <c r="R4" s="65">
        <f>'YouTube Performance'!F21</f>
        <v>600131253</v>
      </c>
      <c r="S4" s="65">
        <f>'YouTube Performance'!F22</f>
        <v>559835027</v>
      </c>
      <c r="T4" s="65">
        <f>'YouTube Performance'!F23</f>
        <v>551862891</v>
      </c>
      <c r="U4" s="65">
        <f>'YouTube Performance'!F24</f>
        <v>15676335</v>
      </c>
      <c r="V4" s="65">
        <f>'YouTube Performance'!F25</f>
        <v>0</v>
      </c>
      <c r="W4" s="65">
        <f>'YouTube Performance'!F26</f>
        <v>0</v>
      </c>
      <c r="X4" s="65">
        <f>'YouTube Performance'!F27</f>
        <v>0</v>
      </c>
      <c r="Y4" s="65">
        <f>'YouTube Performance'!F28</f>
        <v>0</v>
      </c>
      <c r="Z4" s="65">
        <f>'YouTube Performance'!F29</f>
        <v>0</v>
      </c>
      <c r="AA4" s="65">
        <f>'YouTube Performance'!F30</f>
        <v>0</v>
      </c>
      <c r="AB4" s="65">
        <f>'YouTube Performance'!F31</f>
        <v>0</v>
      </c>
      <c r="AC4" s="65">
        <f>'YouTube Performance'!F32</f>
        <v>0</v>
      </c>
      <c r="AD4" s="65">
        <f>SUM(R4:AC4)</f>
        <v>1727505506</v>
      </c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H4" s="63"/>
      <c r="BI4" s="63"/>
      <c r="BJ4" s="63"/>
      <c r="BK4" s="63"/>
      <c r="BL4" s="63"/>
      <c r="BN4" s="63"/>
      <c r="BO4" s="63"/>
      <c r="BP4" s="63"/>
      <c r="BQ4" s="63"/>
      <c r="BR4" s="63"/>
      <c r="BT4" s="111"/>
      <c r="BU4" s="111"/>
      <c r="BV4" s="111"/>
      <c r="BW4" s="111"/>
      <c r="BX4" s="111"/>
      <c r="BZ4" s="54"/>
      <c r="CA4" s="54"/>
      <c r="CI4" s="211"/>
      <c r="CJ4" s="211"/>
    </row>
    <row r="5" spans="1:88">
      <c r="A5" s="226"/>
      <c r="B5" s="66" t="s">
        <v>44</v>
      </c>
      <c r="C5" s="67"/>
      <c r="D5" s="68">
        <v>42191473.461392097</v>
      </c>
      <c r="E5" s="68">
        <v>37656251.974124335</v>
      </c>
      <c r="F5" s="68">
        <v>46475571.107615404</v>
      </c>
      <c r="G5" s="68">
        <v>48799405.872416086</v>
      </c>
      <c r="H5" s="68">
        <v>52867962.036364861</v>
      </c>
      <c r="I5" s="68">
        <v>51884218.319479793</v>
      </c>
      <c r="J5" s="68">
        <v>56018084.759249873</v>
      </c>
      <c r="K5" s="68">
        <v>55495165.887244157</v>
      </c>
      <c r="L5" s="68">
        <v>58550539.312681757</v>
      </c>
      <c r="M5" s="68">
        <v>62824013.04631225</v>
      </c>
      <c r="N5" s="68">
        <v>59962060.851576373</v>
      </c>
      <c r="O5" s="68">
        <v>63228616.754403256</v>
      </c>
      <c r="P5" s="68">
        <f>SUM(D5:O5)</f>
        <v>635953363.38286018</v>
      </c>
      <c r="Q5" s="54"/>
      <c r="R5" s="65">
        <f>'YouTube Performance'!I21</f>
        <v>112112243</v>
      </c>
      <c r="S5" s="65">
        <f>'YouTube Performance'!I22</f>
        <v>80518892</v>
      </c>
      <c r="T5" s="65">
        <f>'YouTube Performance'!I23</f>
        <v>111529569</v>
      </c>
      <c r="U5" s="65">
        <f>'YouTube Performance'!I24</f>
        <v>6397332</v>
      </c>
      <c r="V5" s="65">
        <f>'YouTube Performance'!I25</f>
        <v>0</v>
      </c>
      <c r="W5" s="65">
        <f>'YouTube Performance'!I26</f>
        <v>0</v>
      </c>
      <c r="X5" s="65">
        <f>'YouTube Performance'!I27</f>
        <v>0</v>
      </c>
      <c r="Y5" s="65">
        <f>'YouTube Performance'!I28</f>
        <v>0</v>
      </c>
      <c r="Z5" s="65">
        <f>'YouTube Performance'!I29</f>
        <v>0</v>
      </c>
      <c r="AA5" s="65">
        <f>'YouTube Performance'!I30</f>
        <v>0</v>
      </c>
      <c r="AB5" s="65">
        <f>'YouTube Performance'!I31</f>
        <v>0</v>
      </c>
      <c r="AC5" s="65">
        <f>'YouTube Performance'!I32</f>
        <v>0</v>
      </c>
      <c r="AD5" s="65">
        <f>SUM(R5:AC5)</f>
        <v>310558036</v>
      </c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H5" s="63"/>
      <c r="BI5" s="63"/>
      <c r="BJ5" s="63"/>
      <c r="BK5" s="63"/>
      <c r="BL5" s="63"/>
      <c r="BN5" s="63"/>
      <c r="BO5" s="63"/>
      <c r="BP5" s="63"/>
      <c r="BQ5" s="63"/>
      <c r="BR5" s="63"/>
      <c r="BT5" s="111"/>
      <c r="BU5" s="111"/>
      <c r="BV5" s="111"/>
      <c r="BW5" s="111"/>
      <c r="BX5" s="111"/>
      <c r="BZ5" s="54"/>
      <c r="CA5" s="54"/>
    </row>
    <row r="6" spans="1:88" ht="16.2" thickBot="1">
      <c r="A6" s="226"/>
      <c r="B6" s="69" t="s">
        <v>45</v>
      </c>
      <c r="C6" s="70"/>
      <c r="D6" s="71">
        <f t="shared" ref="D6:P6" si="0">SUM(D4:D5)</f>
        <v>729780255.59385121</v>
      </c>
      <c r="E6" s="71">
        <f t="shared" si="0"/>
        <v>651335138.02331662</v>
      </c>
      <c r="F6" s="71">
        <f t="shared" si="0"/>
        <v>803881717.779351</v>
      </c>
      <c r="G6" s="71">
        <f t="shared" si="0"/>
        <v>844076775.91511309</v>
      </c>
      <c r="H6" s="71">
        <f t="shared" si="0"/>
        <v>914450046.00110424</v>
      </c>
      <c r="I6" s="71">
        <f t="shared" si="0"/>
        <v>897434362.91992033</v>
      </c>
      <c r="J6" s="71">
        <f t="shared" si="0"/>
        <v>968937296.08405435</v>
      </c>
      <c r="K6" s="71">
        <f t="shared" si="0"/>
        <v>959892438.51546562</v>
      </c>
      <c r="L6" s="71">
        <f t="shared" si="0"/>
        <v>1012740822.7130661</v>
      </c>
      <c r="M6" s="71">
        <f t="shared" si="0"/>
        <v>1086658524.5078678</v>
      </c>
      <c r="N6" s="71">
        <f t="shared" si="0"/>
        <v>1037155721.386215</v>
      </c>
      <c r="O6" s="71">
        <f t="shared" si="0"/>
        <v>1093656900.5606754</v>
      </c>
      <c r="P6" s="71">
        <f t="shared" si="0"/>
        <v>11000000000</v>
      </c>
      <c r="Q6" s="54"/>
      <c r="R6" s="72">
        <f t="shared" ref="R6:AD6" si="1">SUM(R4:R5)</f>
        <v>712243496</v>
      </c>
      <c r="S6" s="72">
        <f t="shared" si="1"/>
        <v>640353919</v>
      </c>
      <c r="T6" s="72">
        <f t="shared" si="1"/>
        <v>663392460</v>
      </c>
      <c r="U6" s="72">
        <f t="shared" si="1"/>
        <v>22073667</v>
      </c>
      <c r="V6" s="72">
        <f t="shared" si="1"/>
        <v>0</v>
      </c>
      <c r="W6" s="72">
        <f t="shared" si="1"/>
        <v>0</v>
      </c>
      <c r="X6" s="72">
        <f t="shared" si="1"/>
        <v>0</v>
      </c>
      <c r="Y6" s="72">
        <f t="shared" si="1"/>
        <v>0</v>
      </c>
      <c r="Z6" s="72">
        <f t="shared" si="1"/>
        <v>0</v>
      </c>
      <c r="AA6" s="72">
        <f t="shared" si="1"/>
        <v>0</v>
      </c>
      <c r="AB6" s="72">
        <f t="shared" si="1"/>
        <v>0</v>
      </c>
      <c r="AC6" s="72">
        <f t="shared" si="1"/>
        <v>0</v>
      </c>
      <c r="AD6" s="72">
        <f t="shared" si="1"/>
        <v>2038063542</v>
      </c>
      <c r="AE6" s="7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202"/>
      <c r="AU6" s="202"/>
      <c r="AV6" s="202"/>
      <c r="AW6" s="202"/>
      <c r="AX6" s="202"/>
      <c r="AY6" s="202"/>
      <c r="AZ6" s="202"/>
      <c r="BA6" s="202"/>
      <c r="BB6" s="202"/>
      <c r="BC6" s="202"/>
      <c r="BD6" s="202"/>
      <c r="BE6" s="202"/>
      <c r="BF6" s="202"/>
      <c r="BH6" s="63"/>
      <c r="BI6" s="63"/>
      <c r="BJ6" s="63"/>
      <c r="BK6" s="63"/>
      <c r="BL6" s="63"/>
      <c r="BN6" s="63"/>
      <c r="BO6" s="63"/>
      <c r="BP6" s="63"/>
      <c r="BQ6" s="63"/>
      <c r="BR6" s="63"/>
      <c r="BT6" s="111"/>
      <c r="BU6" s="111"/>
      <c r="BV6" s="111"/>
      <c r="BW6" s="111"/>
      <c r="BX6" s="111"/>
      <c r="BZ6" s="54"/>
      <c r="CA6" s="54"/>
    </row>
    <row r="7" spans="1:88" ht="15.6" thickTop="1">
      <c r="A7" s="78"/>
      <c r="B7" s="79"/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  <c r="Q7" s="83"/>
      <c r="AD7" s="52"/>
      <c r="AF7" s="54"/>
      <c r="AG7" s="54"/>
      <c r="BH7" s="83"/>
      <c r="BI7" s="83"/>
      <c r="BJ7" s="83"/>
      <c r="BK7" s="83"/>
      <c r="BL7" s="83"/>
      <c r="BR7" s="83"/>
    </row>
    <row r="8" spans="1:88">
      <c r="A8" s="226" t="s">
        <v>6</v>
      </c>
      <c r="B8" s="62" t="s">
        <v>43</v>
      </c>
      <c r="C8" s="63"/>
      <c r="D8" s="85">
        <v>130869.92175454524</v>
      </c>
      <c r="E8" s="85">
        <v>116802.52774135966</v>
      </c>
      <c r="F8" s="85">
        <v>144158.37740099509</v>
      </c>
      <c r="G8" s="85">
        <v>151366.47062196894</v>
      </c>
      <c r="H8" s="85">
        <v>163986.35760736122</v>
      </c>
      <c r="I8" s="85">
        <v>160934.9718013386</v>
      </c>
      <c r="J8" s="85">
        <v>173757.43883396068</v>
      </c>
      <c r="K8" s="85">
        <v>172135.44400303863</v>
      </c>
      <c r="L8" s="85">
        <v>181612.6309394899</v>
      </c>
      <c r="M8" s="85">
        <v>194868.13323077853</v>
      </c>
      <c r="N8" s="85">
        <v>185990.90214442968</v>
      </c>
      <c r="O8" s="85">
        <v>196123.13693829119</v>
      </c>
      <c r="P8" s="85">
        <f>SUM(D8:O8)</f>
        <v>1972606.3130175574</v>
      </c>
      <c r="Q8" s="63"/>
      <c r="R8" s="86">
        <f>'YouTube Performance'!G21</f>
        <v>115656.79299999999</v>
      </c>
      <c r="S8" s="86">
        <f>'YouTube Performance'!G22</f>
        <v>94450.7</v>
      </c>
      <c r="T8" s="91">
        <f>'YouTube Performance'!G23</f>
        <v>125455.74999999999</v>
      </c>
      <c r="U8" s="91">
        <f>'YouTube Performance'!G24</f>
        <v>3616.52</v>
      </c>
      <c r="V8" s="91">
        <f>'YouTube Performance'!G25</f>
        <v>0</v>
      </c>
      <c r="W8" s="91">
        <f>'YouTube Performance'!G26</f>
        <v>0</v>
      </c>
      <c r="X8" s="91">
        <f>'YouTube Performance'!G27</f>
        <v>0</v>
      </c>
      <c r="Y8" s="91">
        <f>'YouTube Performance'!G28</f>
        <v>0</v>
      </c>
      <c r="Z8" s="91">
        <f>'YouTube Performance'!G29</f>
        <v>0</v>
      </c>
      <c r="AA8" s="91">
        <f>'YouTube Performance'!G30</f>
        <v>0</v>
      </c>
      <c r="AB8" s="91">
        <f>'YouTube Performance'!G31</f>
        <v>0</v>
      </c>
      <c r="AC8" s="91">
        <f>'YouTube Performance'!G32</f>
        <v>0</v>
      </c>
      <c r="AD8" s="85">
        <f>SUM(R8:AC8)</f>
        <v>339179.76299999998</v>
      </c>
      <c r="AE8" s="93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63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H8" s="63"/>
      <c r="BI8" s="63"/>
      <c r="BJ8" s="63"/>
      <c r="BK8" s="63"/>
      <c r="BL8" s="63"/>
      <c r="BN8" s="93"/>
      <c r="BO8" s="86"/>
      <c r="BP8" s="86"/>
      <c r="BQ8" s="93"/>
      <c r="BR8" s="63"/>
      <c r="BT8" s="111"/>
      <c r="BU8" s="111"/>
      <c r="BV8" s="111"/>
      <c r="BW8" s="111"/>
      <c r="BX8" s="111"/>
      <c r="BZ8" s="54"/>
      <c r="CA8" s="54"/>
    </row>
    <row r="9" spans="1:88">
      <c r="A9" s="226"/>
      <c r="B9" s="66" t="s">
        <v>44</v>
      </c>
      <c r="C9" s="67"/>
      <c r="D9" s="87">
        <v>23923.753448526528</v>
      </c>
      <c r="E9" s="87">
        <v>21352.155165874989</v>
      </c>
      <c r="F9" s="87">
        <v>26352.957442348776</v>
      </c>
      <c r="G9" s="87">
        <v>27670.637186790012</v>
      </c>
      <c r="H9" s="87">
        <v>29977.623091106932</v>
      </c>
      <c r="I9" s="87">
        <v>29419.812704114142</v>
      </c>
      <c r="J9" s="87">
        <v>31763.831373779591</v>
      </c>
      <c r="K9" s="87">
        <v>31467.321649394311</v>
      </c>
      <c r="L9" s="87">
        <v>33199.804412534511</v>
      </c>
      <c r="M9" s="87">
        <v>35622.984348776459</v>
      </c>
      <c r="N9" s="87">
        <v>34000.176869654315</v>
      </c>
      <c r="O9" s="87">
        <v>35852.406043792311</v>
      </c>
      <c r="P9" s="87">
        <f>SUM(D9:O9)</f>
        <v>360603.46373669291</v>
      </c>
      <c r="Q9" s="63"/>
      <c r="R9" s="94">
        <f>'YouTube Performance'!J21</f>
        <v>32712.477000000003</v>
      </c>
      <c r="S9" s="94">
        <f>'YouTube Performance'!J22</f>
        <v>23762.960000000003</v>
      </c>
      <c r="T9" s="88">
        <f>'YouTube Performance'!J23</f>
        <v>42691.080000000009</v>
      </c>
      <c r="U9" s="88">
        <f>'YouTube Performance'!J24</f>
        <v>2106.69</v>
      </c>
      <c r="V9" s="88">
        <f>'YouTube Performance'!J25</f>
        <v>0</v>
      </c>
      <c r="W9" s="88">
        <f>'YouTube Performance'!J26</f>
        <v>0</v>
      </c>
      <c r="X9" s="88">
        <f>'YouTube Performance'!J27</f>
        <v>0</v>
      </c>
      <c r="Y9" s="88">
        <f>'YouTube Performance'!J28</f>
        <v>0</v>
      </c>
      <c r="Z9" s="88">
        <f>'YouTube Performance'!J29</f>
        <v>0</v>
      </c>
      <c r="AA9" s="88">
        <f>'YouTube Performance'!J30</f>
        <v>0</v>
      </c>
      <c r="AB9" s="88">
        <f>'YouTube Performance'!J31</f>
        <v>0</v>
      </c>
      <c r="AC9" s="88">
        <f>'YouTube Performance'!J32</f>
        <v>0</v>
      </c>
      <c r="AD9" s="87">
        <f>SUM(R9:AC9)</f>
        <v>101273.20700000002</v>
      </c>
      <c r="AE9" s="93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63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H9" s="63"/>
      <c r="BI9" s="63"/>
      <c r="BJ9" s="63"/>
      <c r="BK9" s="63"/>
      <c r="BL9" s="63"/>
      <c r="BN9" s="93"/>
      <c r="BO9" s="86"/>
      <c r="BP9" s="86"/>
      <c r="BQ9" s="93"/>
      <c r="BR9" s="63"/>
      <c r="BT9" s="111"/>
      <c r="BU9" s="111"/>
      <c r="BV9" s="111"/>
      <c r="BW9" s="111"/>
      <c r="BX9" s="111"/>
      <c r="BZ9" s="54"/>
      <c r="CA9" s="54"/>
    </row>
    <row r="10" spans="1:88" ht="16.2" thickBot="1">
      <c r="A10" s="226"/>
      <c r="B10" s="69" t="s">
        <v>45</v>
      </c>
      <c r="C10" s="70"/>
      <c r="D10" s="89">
        <f>SUM(D8:D9)</f>
        <v>154793.67520307176</v>
      </c>
      <c r="E10" s="89">
        <f t="shared" ref="E10:P10" si="2">SUM(E8:E9)</f>
        <v>138154.68290723464</v>
      </c>
      <c r="F10" s="89">
        <f t="shared" si="2"/>
        <v>170511.33484334385</v>
      </c>
      <c r="G10" s="89">
        <f t="shared" si="2"/>
        <v>179037.10780875894</v>
      </c>
      <c r="H10" s="89">
        <f t="shared" si="2"/>
        <v>193963.98069846816</v>
      </c>
      <c r="I10" s="89">
        <f t="shared" si="2"/>
        <v>190354.78450545273</v>
      </c>
      <c r="J10" s="89">
        <f t="shared" si="2"/>
        <v>205521.27020774028</v>
      </c>
      <c r="K10" s="89">
        <f t="shared" si="2"/>
        <v>203602.76565243295</v>
      </c>
      <c r="L10" s="89">
        <f t="shared" si="2"/>
        <v>214812.43535202442</v>
      </c>
      <c r="M10" s="89">
        <f t="shared" si="2"/>
        <v>230491.11757955499</v>
      </c>
      <c r="N10" s="89">
        <f t="shared" si="2"/>
        <v>219991.07901408401</v>
      </c>
      <c r="O10" s="89">
        <f t="shared" si="2"/>
        <v>231975.54298208351</v>
      </c>
      <c r="P10" s="89">
        <f t="shared" si="2"/>
        <v>2333209.7767542503</v>
      </c>
      <c r="Q10" s="77"/>
      <c r="R10" s="89">
        <f t="shared" ref="R10:AD10" si="3">SUM(R8:R9)</f>
        <v>148369.26999999999</v>
      </c>
      <c r="S10" s="89">
        <f t="shared" si="3"/>
        <v>118213.66</v>
      </c>
      <c r="T10" s="90">
        <f t="shared" si="3"/>
        <v>168146.83</v>
      </c>
      <c r="U10" s="90">
        <f t="shared" si="3"/>
        <v>5723.21</v>
      </c>
      <c r="V10" s="90">
        <f t="shared" si="3"/>
        <v>0</v>
      </c>
      <c r="W10" s="90">
        <f t="shared" si="3"/>
        <v>0</v>
      </c>
      <c r="X10" s="90">
        <f t="shared" si="3"/>
        <v>0</v>
      </c>
      <c r="Y10" s="90">
        <f t="shared" si="3"/>
        <v>0</v>
      </c>
      <c r="Z10" s="90">
        <f t="shared" si="3"/>
        <v>0</v>
      </c>
      <c r="AA10" s="90">
        <f t="shared" si="3"/>
        <v>0</v>
      </c>
      <c r="AB10" s="90">
        <f t="shared" si="3"/>
        <v>0</v>
      </c>
      <c r="AC10" s="90">
        <f t="shared" si="3"/>
        <v>0</v>
      </c>
      <c r="AD10" s="89">
        <f t="shared" si="3"/>
        <v>440452.97</v>
      </c>
      <c r="AE10" s="92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63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H10" s="63"/>
      <c r="BI10" s="63"/>
      <c r="BJ10" s="63"/>
      <c r="BK10" s="63"/>
      <c r="BL10" s="63"/>
      <c r="BN10" s="93"/>
      <c r="BO10" s="86"/>
      <c r="BP10" s="86"/>
      <c r="BQ10" s="93"/>
      <c r="BR10" s="63"/>
      <c r="BT10" s="111"/>
      <c r="BU10" s="111"/>
      <c r="BV10" s="111"/>
      <c r="BW10" s="111"/>
      <c r="BX10" s="111"/>
      <c r="BZ10" s="54"/>
      <c r="CA10" s="54"/>
    </row>
    <row r="11" spans="1:88" ht="31.95" customHeight="1" thickTop="1">
      <c r="A11" s="95"/>
      <c r="B11" s="78"/>
      <c r="C11" s="96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8"/>
      <c r="Q11" s="99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74"/>
      <c r="AF11" s="54"/>
      <c r="AT11" s="212"/>
      <c r="AU11" s="212"/>
      <c r="AV11" s="212"/>
      <c r="AW11" s="212"/>
      <c r="AX11" s="212"/>
      <c r="AY11" s="212"/>
      <c r="AZ11" s="212"/>
      <c r="BA11" s="212"/>
      <c r="BB11" s="212"/>
      <c r="BC11" s="212"/>
      <c r="BD11" s="212"/>
      <c r="BE11" s="212"/>
      <c r="BF11" s="212"/>
      <c r="BH11" s="99"/>
      <c r="BI11" s="99"/>
      <c r="BJ11" s="99"/>
      <c r="BK11" s="99"/>
      <c r="BL11" s="99"/>
      <c r="BR11" s="99"/>
      <c r="BT11" s="212"/>
      <c r="BU11" s="212"/>
      <c r="BV11" s="212"/>
      <c r="BW11" s="212"/>
      <c r="BX11" s="212"/>
      <c r="CG11" s="213"/>
    </row>
    <row r="12" spans="1:88">
      <c r="A12" s="227" t="s">
        <v>46</v>
      </c>
      <c r="B12" s="62" t="s">
        <v>43</v>
      </c>
      <c r="C12" s="63"/>
      <c r="D12" s="103">
        <f t="shared" ref="D12:P12" si="4">D8/D4</f>
        <v>1.9033167084063054E-4</v>
      </c>
      <c r="E12" s="103">
        <f t="shared" si="4"/>
        <v>1.9033167084063049E-4</v>
      </c>
      <c r="F12" s="103">
        <f t="shared" si="4"/>
        <v>1.9033167084063049E-4</v>
      </c>
      <c r="G12" s="103">
        <f t="shared" si="4"/>
        <v>1.9033167084063057E-4</v>
      </c>
      <c r="H12" s="103">
        <f t="shared" si="4"/>
        <v>1.9033167084063049E-4</v>
      </c>
      <c r="I12" s="103">
        <f t="shared" si="4"/>
        <v>1.9033167084063054E-4</v>
      </c>
      <c r="J12" s="103">
        <f t="shared" si="4"/>
        <v>1.9033167084063051E-4</v>
      </c>
      <c r="K12" s="103">
        <f t="shared" si="4"/>
        <v>1.9033167084063051E-4</v>
      </c>
      <c r="L12" s="103">
        <f t="shared" si="4"/>
        <v>1.9033167084063051E-4</v>
      </c>
      <c r="M12" s="103">
        <f t="shared" si="4"/>
        <v>1.9033167084063049E-4</v>
      </c>
      <c r="N12" s="103">
        <f t="shared" si="4"/>
        <v>1.9033167084063051E-4</v>
      </c>
      <c r="O12" s="103">
        <f t="shared" si="4"/>
        <v>1.9033167084063051E-4</v>
      </c>
      <c r="P12" s="103">
        <f t="shared" si="4"/>
        <v>1.9033167084063054E-4</v>
      </c>
      <c r="Q12" s="63"/>
      <c r="R12" s="103">
        <f t="shared" ref="R12:AD12" si="5">R8/R4</f>
        <v>1.9271916338608013E-4</v>
      </c>
      <c r="S12" s="103">
        <f t="shared" si="5"/>
        <v>1.6871166583865786E-4</v>
      </c>
      <c r="T12" s="103">
        <f t="shared" si="5"/>
        <v>2.2733137532162854E-4</v>
      </c>
      <c r="U12" s="103">
        <f t="shared" si="5"/>
        <v>2.306993311893373E-4</v>
      </c>
      <c r="V12" s="103" t="e">
        <f t="shared" si="5"/>
        <v>#DIV/0!</v>
      </c>
      <c r="W12" s="103" t="e">
        <f t="shared" si="5"/>
        <v>#DIV/0!</v>
      </c>
      <c r="X12" s="103" t="e">
        <f t="shared" si="5"/>
        <v>#DIV/0!</v>
      </c>
      <c r="Y12" s="103" t="e">
        <f t="shared" si="5"/>
        <v>#DIV/0!</v>
      </c>
      <c r="Z12" s="103" t="e">
        <f t="shared" si="5"/>
        <v>#DIV/0!</v>
      </c>
      <c r="AA12" s="103" t="e">
        <f t="shared" si="5"/>
        <v>#DIV/0!</v>
      </c>
      <c r="AB12" s="103" t="e">
        <f t="shared" si="5"/>
        <v>#DIV/0!</v>
      </c>
      <c r="AC12" s="103" t="e">
        <f t="shared" si="5"/>
        <v>#DIV/0!</v>
      </c>
      <c r="AD12" s="103">
        <f t="shared" si="5"/>
        <v>1.963407710261735E-4</v>
      </c>
      <c r="AE12" s="63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63"/>
      <c r="AT12" s="212"/>
      <c r="AU12" s="212"/>
      <c r="AV12" s="212"/>
      <c r="AW12" s="212"/>
      <c r="AX12" s="212"/>
      <c r="AY12" s="212"/>
      <c r="AZ12" s="212"/>
      <c r="BA12" s="212"/>
      <c r="BB12" s="212"/>
      <c r="BC12" s="212"/>
      <c r="BD12" s="212"/>
      <c r="BE12" s="212"/>
      <c r="BF12" s="212"/>
      <c r="BH12" s="212"/>
      <c r="BI12" s="212"/>
      <c r="BJ12" s="212"/>
      <c r="BK12" s="212"/>
      <c r="BL12" s="212"/>
      <c r="BN12" s="212"/>
      <c r="BO12" s="212"/>
      <c r="BP12" s="212"/>
      <c r="BQ12" s="212"/>
      <c r="BR12" s="212"/>
      <c r="BT12" s="111"/>
      <c r="BU12" s="111"/>
      <c r="BV12" s="111"/>
      <c r="BW12" s="111"/>
      <c r="BX12" s="111"/>
      <c r="BZ12" s="54"/>
      <c r="CA12" s="54"/>
    </row>
    <row r="13" spans="1:88">
      <c r="A13" s="227"/>
      <c r="B13" s="66" t="s">
        <v>44</v>
      </c>
      <c r="C13" s="67"/>
      <c r="D13" s="103">
        <f t="shared" ref="D13:P13" si="6">D9/D5</f>
        <v>5.6702815725121088E-4</v>
      </c>
      <c r="E13" s="103">
        <f t="shared" si="6"/>
        <v>5.6702815725121077E-4</v>
      </c>
      <c r="F13" s="103">
        <f t="shared" si="6"/>
        <v>5.6702815725121077E-4</v>
      </c>
      <c r="G13" s="103">
        <f t="shared" si="6"/>
        <v>5.6702815725121088E-4</v>
      </c>
      <c r="H13" s="103">
        <f t="shared" si="6"/>
        <v>5.6702815725121066E-4</v>
      </c>
      <c r="I13" s="103">
        <f t="shared" si="6"/>
        <v>5.6702815725121077E-4</v>
      </c>
      <c r="J13" s="103">
        <f t="shared" si="6"/>
        <v>5.6702815725121077E-4</v>
      </c>
      <c r="K13" s="103">
        <f t="shared" si="6"/>
        <v>5.6702815725121088E-4</v>
      </c>
      <c r="L13" s="103">
        <f t="shared" si="6"/>
        <v>5.6702815725121077E-4</v>
      </c>
      <c r="M13" s="103">
        <f t="shared" si="6"/>
        <v>5.6702815725121077E-4</v>
      </c>
      <c r="N13" s="103">
        <f t="shared" si="6"/>
        <v>5.6702815725121077E-4</v>
      </c>
      <c r="O13" s="103">
        <f t="shared" si="6"/>
        <v>5.6702815725121077E-4</v>
      </c>
      <c r="P13" s="103">
        <f t="shared" si="6"/>
        <v>5.6702815725121088E-4</v>
      </c>
      <c r="Q13" s="63"/>
      <c r="R13" s="101">
        <f t="shared" ref="R13:AD13" si="7">R9/R5</f>
        <v>2.9178327116334655E-4</v>
      </c>
      <c r="S13" s="101">
        <f t="shared" si="7"/>
        <v>2.9512278932005179E-4</v>
      </c>
      <c r="T13" s="101">
        <f t="shared" si="7"/>
        <v>3.8277813124159036E-4</v>
      </c>
      <c r="U13" s="101">
        <f t="shared" si="7"/>
        <v>3.2930759260266625E-4</v>
      </c>
      <c r="V13" s="101" t="e">
        <f t="shared" si="7"/>
        <v>#DIV/0!</v>
      </c>
      <c r="W13" s="101" t="e">
        <f t="shared" si="7"/>
        <v>#DIV/0!</v>
      </c>
      <c r="X13" s="101" t="e">
        <f t="shared" si="7"/>
        <v>#DIV/0!</v>
      </c>
      <c r="Y13" s="101" t="e">
        <f t="shared" si="7"/>
        <v>#DIV/0!</v>
      </c>
      <c r="Z13" s="101" t="e">
        <f t="shared" si="7"/>
        <v>#DIV/0!</v>
      </c>
      <c r="AA13" s="101" t="e">
        <f t="shared" si="7"/>
        <v>#DIV/0!</v>
      </c>
      <c r="AB13" s="101" t="e">
        <f t="shared" si="7"/>
        <v>#DIV/0!</v>
      </c>
      <c r="AC13" s="101" t="e">
        <f t="shared" si="7"/>
        <v>#DIV/0!</v>
      </c>
      <c r="AD13" s="101">
        <f t="shared" si="7"/>
        <v>3.2610074530481646E-4</v>
      </c>
      <c r="AE13" s="63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63"/>
      <c r="AT13" s="212"/>
      <c r="AU13" s="212"/>
      <c r="AV13" s="212"/>
      <c r="AW13" s="212"/>
      <c r="AX13" s="212"/>
      <c r="AY13" s="212"/>
      <c r="AZ13" s="212"/>
      <c r="BA13" s="212"/>
      <c r="BB13" s="212"/>
      <c r="BC13" s="212"/>
      <c r="BD13" s="212"/>
      <c r="BE13" s="212"/>
      <c r="BF13" s="212"/>
      <c r="BH13" s="212"/>
      <c r="BI13" s="212"/>
      <c r="BJ13" s="212"/>
      <c r="BK13" s="212"/>
      <c r="BL13" s="212"/>
      <c r="BN13" s="212"/>
      <c r="BO13" s="212"/>
      <c r="BP13" s="212"/>
      <c r="BQ13" s="212"/>
      <c r="BR13" s="212"/>
      <c r="BT13" s="111"/>
      <c r="BU13" s="111"/>
      <c r="BV13" s="111"/>
      <c r="BW13" s="111"/>
      <c r="BX13" s="111"/>
      <c r="BZ13" s="54"/>
      <c r="CA13" s="54"/>
    </row>
    <row r="14" spans="1:88" ht="16.2" thickBot="1">
      <c r="A14" s="227"/>
      <c r="B14" s="69" t="s">
        <v>47</v>
      </c>
      <c r="C14" s="70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7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3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63"/>
      <c r="AT14" s="203"/>
      <c r="AU14" s="203"/>
      <c r="AV14" s="203"/>
      <c r="AW14" s="203"/>
      <c r="AX14" s="203"/>
      <c r="AY14" s="203"/>
      <c r="AZ14" s="203"/>
      <c r="BA14" s="203"/>
      <c r="BB14" s="203"/>
      <c r="BC14" s="203"/>
      <c r="BD14" s="203"/>
      <c r="BE14" s="203"/>
      <c r="BF14" s="203"/>
      <c r="BH14" s="63"/>
      <c r="BI14" s="63"/>
      <c r="BJ14" s="63"/>
      <c r="BK14" s="63"/>
      <c r="BL14" s="63"/>
      <c r="BN14" s="63"/>
      <c r="BO14" s="63"/>
      <c r="BP14" s="63"/>
      <c r="BQ14" s="63"/>
      <c r="BR14" s="63"/>
      <c r="BT14" s="111"/>
      <c r="BU14" s="111"/>
      <c r="BV14" s="111"/>
      <c r="BW14" s="111"/>
      <c r="BX14" s="111"/>
    </row>
    <row r="15" spans="1:88" ht="16.2" thickTop="1">
      <c r="A15" s="76"/>
      <c r="B15" s="75"/>
      <c r="C15" s="63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77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7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203"/>
      <c r="AU15" s="203"/>
      <c r="AV15" s="203"/>
      <c r="AW15" s="203"/>
      <c r="AX15" s="203"/>
      <c r="AY15" s="203"/>
      <c r="AZ15" s="203"/>
      <c r="BA15" s="203"/>
      <c r="BB15" s="203"/>
      <c r="BC15" s="203"/>
      <c r="BD15" s="203"/>
      <c r="BE15" s="203"/>
      <c r="BF15" s="203"/>
      <c r="BH15" s="63"/>
      <c r="BI15" s="63"/>
      <c r="BJ15" s="63"/>
      <c r="BK15" s="63"/>
      <c r="BL15" s="63"/>
      <c r="BN15" s="63"/>
      <c r="BO15" s="63"/>
      <c r="BP15" s="63"/>
      <c r="BQ15" s="63"/>
      <c r="BR15" s="63"/>
      <c r="BT15" s="111"/>
      <c r="BU15" s="111"/>
      <c r="BV15" s="111"/>
      <c r="BW15" s="111"/>
      <c r="BX15" s="111"/>
    </row>
    <row r="16" spans="1:88" ht="15.6">
      <c r="A16" s="51" t="s">
        <v>48</v>
      </c>
    </row>
    <row r="17" spans="1:79">
      <c r="A17" s="228" t="s">
        <v>47</v>
      </c>
      <c r="B17" s="104" t="s">
        <v>43</v>
      </c>
      <c r="C17" s="105"/>
      <c r="D17" s="109">
        <f t="shared" ref="D17:P17" si="8">D12*1000</f>
        <v>0.19033167084063055</v>
      </c>
      <c r="E17" s="109">
        <f t="shared" si="8"/>
        <v>0.19033167084063049</v>
      </c>
      <c r="F17" s="109">
        <f t="shared" si="8"/>
        <v>0.19033167084063049</v>
      </c>
      <c r="G17" s="109">
        <f t="shared" si="8"/>
        <v>0.19033167084063057</v>
      </c>
      <c r="H17" s="109">
        <f t="shared" si="8"/>
        <v>0.19033167084063049</v>
      </c>
      <c r="I17" s="109">
        <f t="shared" si="8"/>
        <v>0.19033167084063055</v>
      </c>
      <c r="J17" s="109">
        <f t="shared" si="8"/>
        <v>0.19033167084063052</v>
      </c>
      <c r="K17" s="109">
        <f t="shared" si="8"/>
        <v>0.19033167084063052</v>
      </c>
      <c r="L17" s="109">
        <f t="shared" si="8"/>
        <v>0.19033167084063052</v>
      </c>
      <c r="M17" s="109">
        <f t="shared" si="8"/>
        <v>0.19033167084063049</v>
      </c>
      <c r="N17" s="109">
        <f t="shared" si="8"/>
        <v>0.19033167084063052</v>
      </c>
      <c r="O17" s="109">
        <f t="shared" si="8"/>
        <v>0.19033167084063052</v>
      </c>
      <c r="P17" s="109">
        <f t="shared" si="8"/>
        <v>0.19033167084063055</v>
      </c>
      <c r="Q17" s="100"/>
      <c r="R17" s="109">
        <f t="shared" ref="R17:AD17" si="9">R12*1000</f>
        <v>0.19271916338608014</v>
      </c>
      <c r="S17" s="109">
        <f t="shared" si="9"/>
        <v>0.16871166583865785</v>
      </c>
      <c r="T17" s="109">
        <f t="shared" si="9"/>
        <v>0.22733137532162853</v>
      </c>
      <c r="U17" s="109">
        <f t="shared" si="9"/>
        <v>0.2306993311893373</v>
      </c>
      <c r="V17" s="109" t="e">
        <f t="shared" si="9"/>
        <v>#DIV/0!</v>
      </c>
      <c r="W17" s="109" t="e">
        <f t="shared" si="9"/>
        <v>#DIV/0!</v>
      </c>
      <c r="X17" s="109" t="e">
        <f t="shared" si="9"/>
        <v>#DIV/0!</v>
      </c>
      <c r="Y17" s="109" t="e">
        <f t="shared" si="9"/>
        <v>#DIV/0!</v>
      </c>
      <c r="Z17" s="109" t="e">
        <f t="shared" si="9"/>
        <v>#DIV/0!</v>
      </c>
      <c r="AA17" s="109" t="e">
        <f t="shared" si="9"/>
        <v>#DIV/0!</v>
      </c>
      <c r="AB17" s="109" t="e">
        <f t="shared" si="9"/>
        <v>#DIV/0!</v>
      </c>
      <c r="AC17" s="109" t="e">
        <f t="shared" si="9"/>
        <v>#DIV/0!</v>
      </c>
      <c r="AD17" s="206">
        <f t="shared" si="9"/>
        <v>0.19634077102617351</v>
      </c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2"/>
      <c r="BE17" s="212"/>
      <c r="BF17" s="212"/>
      <c r="BH17" s="214"/>
      <c r="BI17" s="214"/>
      <c r="BJ17" s="214"/>
      <c r="BK17" s="214"/>
      <c r="BL17" s="214"/>
      <c r="BN17" s="204"/>
      <c r="BO17" s="204"/>
      <c r="BP17" s="204"/>
      <c r="BQ17" s="204"/>
      <c r="BR17" s="204"/>
      <c r="BT17" s="111"/>
      <c r="BU17" s="111"/>
      <c r="BV17" s="111"/>
      <c r="BW17" s="111"/>
      <c r="BX17" s="111"/>
      <c r="BZ17" s="54"/>
      <c r="CA17" s="54"/>
    </row>
    <row r="18" spans="1:79" ht="15.6" thickBot="1">
      <c r="A18" s="229"/>
      <c r="B18" s="106" t="s">
        <v>44</v>
      </c>
      <c r="C18" s="107"/>
      <c r="D18" s="110">
        <f t="shared" ref="D18:P18" si="10">D13*1000</f>
        <v>0.56702815725121092</v>
      </c>
      <c r="E18" s="110">
        <f t="shared" si="10"/>
        <v>0.56702815725121081</v>
      </c>
      <c r="F18" s="110">
        <f t="shared" si="10"/>
        <v>0.56702815725121081</v>
      </c>
      <c r="G18" s="110">
        <f t="shared" si="10"/>
        <v>0.56702815725121092</v>
      </c>
      <c r="H18" s="110">
        <f t="shared" si="10"/>
        <v>0.5670281572512107</v>
      </c>
      <c r="I18" s="110">
        <f t="shared" si="10"/>
        <v>0.56702815725121081</v>
      </c>
      <c r="J18" s="110">
        <f t="shared" si="10"/>
        <v>0.56702815725121081</v>
      </c>
      <c r="K18" s="110">
        <f t="shared" si="10"/>
        <v>0.56702815725121092</v>
      </c>
      <c r="L18" s="110">
        <f t="shared" si="10"/>
        <v>0.56702815725121081</v>
      </c>
      <c r="M18" s="110">
        <f t="shared" si="10"/>
        <v>0.56702815725121081</v>
      </c>
      <c r="N18" s="110">
        <f t="shared" si="10"/>
        <v>0.56702815725121081</v>
      </c>
      <c r="O18" s="110">
        <f t="shared" si="10"/>
        <v>0.56702815725121081</v>
      </c>
      <c r="P18" s="110">
        <f t="shared" si="10"/>
        <v>0.56702815725121092</v>
      </c>
      <c r="Q18" s="100"/>
      <c r="R18" s="110">
        <f t="shared" ref="R18:AD18" si="11">R13*1000</f>
        <v>0.29178327116334657</v>
      </c>
      <c r="S18" s="110">
        <f t="shared" si="11"/>
        <v>0.29512278932005181</v>
      </c>
      <c r="T18" s="110">
        <f t="shared" si="11"/>
        <v>0.38277813124159038</v>
      </c>
      <c r="U18" s="110">
        <f t="shared" si="11"/>
        <v>0.32930759260266623</v>
      </c>
      <c r="V18" s="110" t="e">
        <f t="shared" si="11"/>
        <v>#DIV/0!</v>
      </c>
      <c r="W18" s="110" t="e">
        <f t="shared" si="11"/>
        <v>#DIV/0!</v>
      </c>
      <c r="X18" s="110" t="e">
        <f t="shared" si="11"/>
        <v>#DIV/0!</v>
      </c>
      <c r="Y18" s="110" t="e">
        <f t="shared" si="11"/>
        <v>#DIV/0!</v>
      </c>
      <c r="Z18" s="110" t="e">
        <f t="shared" si="11"/>
        <v>#DIV/0!</v>
      </c>
      <c r="AA18" s="110" t="e">
        <f t="shared" si="11"/>
        <v>#DIV/0!</v>
      </c>
      <c r="AB18" s="110" t="e">
        <f t="shared" si="11"/>
        <v>#DIV/0!</v>
      </c>
      <c r="AC18" s="110" t="e">
        <f t="shared" si="11"/>
        <v>#DIV/0!</v>
      </c>
      <c r="AD18" s="207">
        <f t="shared" si="11"/>
        <v>0.32610074530481648</v>
      </c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212"/>
      <c r="AU18" s="212"/>
      <c r="AV18" s="212"/>
      <c r="AW18" s="212"/>
      <c r="AX18" s="212"/>
      <c r="AY18" s="212"/>
      <c r="AZ18" s="212"/>
      <c r="BA18" s="212"/>
      <c r="BB18" s="212"/>
      <c r="BC18" s="212"/>
      <c r="BD18" s="212"/>
      <c r="BE18" s="212"/>
      <c r="BF18" s="212"/>
      <c r="BH18" s="214"/>
      <c r="BI18" s="214"/>
      <c r="BJ18" s="214"/>
      <c r="BK18" s="214"/>
      <c r="BL18" s="214"/>
      <c r="BN18" s="204"/>
      <c r="BO18" s="204"/>
      <c r="BP18" s="204"/>
      <c r="BQ18" s="204"/>
      <c r="BR18" s="204"/>
      <c r="BT18" s="111"/>
      <c r="BU18" s="111"/>
      <c r="BV18" s="111"/>
      <c r="BW18" s="111"/>
      <c r="BX18" s="111"/>
      <c r="BZ18" s="54"/>
      <c r="CA18" s="54"/>
    </row>
    <row r="19" spans="1:79" ht="16.2" thickTop="1">
      <c r="A19" s="108"/>
      <c r="B19" s="75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77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7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203"/>
      <c r="AU19" s="203"/>
      <c r="AV19" s="203"/>
      <c r="AW19" s="203"/>
      <c r="AX19" s="203"/>
      <c r="AY19" s="203"/>
      <c r="AZ19" s="203"/>
      <c r="BA19" s="203"/>
      <c r="BB19" s="203"/>
      <c r="BC19" s="203"/>
      <c r="BD19" s="203"/>
      <c r="BE19" s="203"/>
      <c r="BF19" s="203"/>
      <c r="BH19" s="63"/>
      <c r="BI19" s="63"/>
      <c r="BJ19" s="63"/>
      <c r="BK19" s="63"/>
      <c r="BL19" s="63"/>
      <c r="BN19" s="205"/>
      <c r="BO19" s="205"/>
      <c r="BP19" s="205"/>
      <c r="BQ19" s="205"/>
      <c r="BR19" s="205"/>
      <c r="BT19" s="111"/>
      <c r="BU19" s="111"/>
      <c r="BV19" s="111"/>
      <c r="BW19" s="111"/>
      <c r="BX19" s="111"/>
    </row>
    <row r="20" spans="1:79" ht="15.45" customHeight="1">
      <c r="A20" s="51" t="s">
        <v>49</v>
      </c>
      <c r="B20" s="84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 spans="1:79">
      <c r="A21" s="228" t="s">
        <v>47</v>
      </c>
      <c r="B21" s="104" t="s">
        <v>43</v>
      </c>
      <c r="C21" s="105"/>
      <c r="D21" s="112">
        <f t="shared" ref="D21:P21" si="12">D4/D6</f>
        <v>0.94218605787428555</v>
      </c>
      <c r="E21" s="112">
        <f t="shared" si="12"/>
        <v>0.94218605787428544</v>
      </c>
      <c r="F21" s="112">
        <f t="shared" si="12"/>
        <v>0.94218605787428555</v>
      </c>
      <c r="G21" s="112">
        <f t="shared" si="12"/>
        <v>0.94218605787428533</v>
      </c>
      <c r="H21" s="112">
        <f t="shared" si="12"/>
        <v>0.94218605787428533</v>
      </c>
      <c r="I21" s="112">
        <f t="shared" si="12"/>
        <v>0.94218605787428544</v>
      </c>
      <c r="J21" s="112">
        <f t="shared" si="12"/>
        <v>0.94218605787428533</v>
      </c>
      <c r="K21" s="112">
        <f t="shared" si="12"/>
        <v>0.94218605787428544</v>
      </c>
      <c r="L21" s="112">
        <f t="shared" si="12"/>
        <v>0.94218605787428544</v>
      </c>
      <c r="M21" s="112">
        <f t="shared" si="12"/>
        <v>0.94218605787428544</v>
      </c>
      <c r="N21" s="112">
        <f t="shared" si="12"/>
        <v>0.94218605787428544</v>
      </c>
      <c r="O21" s="112">
        <f t="shared" si="12"/>
        <v>0.94218605787428544</v>
      </c>
      <c r="P21" s="112">
        <f t="shared" si="12"/>
        <v>0.94218605787428544</v>
      </c>
      <c r="Q21" s="100"/>
      <c r="R21" s="112">
        <f t="shared" ref="R21:AD21" si="13">R4/R6</f>
        <v>0.8425928160388565</v>
      </c>
      <c r="S21" s="112">
        <f t="shared" si="13"/>
        <v>0.87425876595595564</v>
      </c>
      <c r="T21" s="112">
        <f t="shared" si="13"/>
        <v>0.83187995685088134</v>
      </c>
      <c r="U21" s="112">
        <f t="shared" si="13"/>
        <v>0.71018263526400027</v>
      </c>
      <c r="V21" s="112" t="e">
        <f t="shared" si="13"/>
        <v>#DIV/0!</v>
      </c>
      <c r="W21" s="112" t="e">
        <f t="shared" si="13"/>
        <v>#DIV/0!</v>
      </c>
      <c r="X21" s="112" t="e">
        <f t="shared" si="13"/>
        <v>#DIV/0!</v>
      </c>
      <c r="Y21" s="112" t="e">
        <f t="shared" si="13"/>
        <v>#DIV/0!</v>
      </c>
      <c r="Z21" s="112" t="e">
        <f t="shared" si="13"/>
        <v>#DIV/0!</v>
      </c>
      <c r="AA21" s="112" t="e">
        <f t="shared" si="13"/>
        <v>#DIV/0!</v>
      </c>
      <c r="AB21" s="112" t="e">
        <f t="shared" si="13"/>
        <v>#DIV/0!</v>
      </c>
      <c r="AC21" s="112" t="e">
        <f t="shared" si="13"/>
        <v>#DIV/0!</v>
      </c>
      <c r="AD21" s="208">
        <f t="shared" si="13"/>
        <v>0.84762102378062165</v>
      </c>
      <c r="AE21" s="100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00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H21" s="216"/>
      <c r="BI21" s="216"/>
      <c r="BJ21" s="216"/>
      <c r="BK21" s="216"/>
      <c r="BL21" s="216"/>
      <c r="BN21" s="217"/>
      <c r="BO21" s="217"/>
      <c r="BP21" s="216"/>
      <c r="BQ21" s="216"/>
      <c r="BR21" s="216"/>
      <c r="BT21" s="111"/>
      <c r="BU21" s="111"/>
      <c r="BV21" s="111"/>
      <c r="BW21" s="111"/>
      <c r="BX21" s="111"/>
    </row>
    <row r="22" spans="1:79" ht="15.6" thickBot="1">
      <c r="A22" s="229"/>
      <c r="B22" s="106" t="s">
        <v>44</v>
      </c>
      <c r="C22" s="107"/>
      <c r="D22" s="112">
        <f t="shared" ref="D22:P22" si="14">D5/D6</f>
        <v>5.7813942125714564E-2</v>
      </c>
      <c r="E22" s="112">
        <f t="shared" si="14"/>
        <v>5.7813942125714564E-2</v>
      </c>
      <c r="F22" s="112">
        <f t="shared" si="14"/>
        <v>5.7813942125714557E-2</v>
      </c>
      <c r="G22" s="112">
        <f t="shared" si="14"/>
        <v>5.7813942125714564E-2</v>
      </c>
      <c r="H22" s="112">
        <f t="shared" si="14"/>
        <v>5.7813942125714564E-2</v>
      </c>
      <c r="I22" s="112">
        <f t="shared" si="14"/>
        <v>5.7813942125714564E-2</v>
      </c>
      <c r="J22" s="112">
        <f t="shared" si="14"/>
        <v>5.7813942125714564E-2</v>
      </c>
      <c r="K22" s="112">
        <f t="shared" si="14"/>
        <v>5.7813942125714564E-2</v>
      </c>
      <c r="L22" s="112">
        <f t="shared" si="14"/>
        <v>5.7813942125714564E-2</v>
      </c>
      <c r="M22" s="112">
        <f t="shared" si="14"/>
        <v>5.7813942125714564E-2</v>
      </c>
      <c r="N22" s="112">
        <f t="shared" si="14"/>
        <v>5.7813942125714564E-2</v>
      </c>
      <c r="O22" s="112">
        <f t="shared" si="14"/>
        <v>5.7813942125714564E-2</v>
      </c>
      <c r="P22" s="112">
        <f t="shared" si="14"/>
        <v>5.7813942125714564E-2</v>
      </c>
      <c r="Q22" s="100"/>
      <c r="R22" s="113">
        <f t="shared" ref="R22:AD22" si="15">R5/R6</f>
        <v>0.15740718396114353</v>
      </c>
      <c r="S22" s="113">
        <f t="shared" si="15"/>
        <v>0.12574123404404433</v>
      </c>
      <c r="T22" s="113">
        <f t="shared" si="15"/>
        <v>0.16812004314911869</v>
      </c>
      <c r="U22" s="113">
        <f t="shared" si="15"/>
        <v>0.28981736473599967</v>
      </c>
      <c r="V22" s="113" t="e">
        <f t="shared" si="15"/>
        <v>#DIV/0!</v>
      </c>
      <c r="W22" s="113" t="e">
        <f t="shared" si="15"/>
        <v>#DIV/0!</v>
      </c>
      <c r="X22" s="113" t="e">
        <f t="shared" si="15"/>
        <v>#DIV/0!</v>
      </c>
      <c r="Y22" s="113" t="e">
        <f t="shared" si="15"/>
        <v>#DIV/0!</v>
      </c>
      <c r="Z22" s="113" t="e">
        <f t="shared" si="15"/>
        <v>#DIV/0!</v>
      </c>
      <c r="AA22" s="113" t="e">
        <f t="shared" si="15"/>
        <v>#DIV/0!</v>
      </c>
      <c r="AB22" s="113" t="e">
        <f t="shared" si="15"/>
        <v>#DIV/0!</v>
      </c>
      <c r="AC22" s="113" t="e">
        <f t="shared" si="15"/>
        <v>#DIV/0!</v>
      </c>
      <c r="AD22" s="209">
        <f t="shared" si="15"/>
        <v>0.15237897621937835</v>
      </c>
      <c r="AE22" s="100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00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H22" s="216"/>
      <c r="BI22" s="216"/>
      <c r="BJ22" s="216"/>
      <c r="BK22" s="216"/>
      <c r="BL22" s="216"/>
      <c r="BN22" s="217"/>
      <c r="BO22" s="217"/>
      <c r="BP22" s="216"/>
      <c r="BQ22" s="216"/>
      <c r="BR22" s="216"/>
      <c r="BT22" s="111"/>
      <c r="BU22" s="111"/>
      <c r="BV22" s="111"/>
      <c r="BW22" s="111"/>
      <c r="BX22" s="111"/>
    </row>
    <row r="23" spans="1:79" ht="15.6" thickTop="1"/>
  </sheetData>
  <mergeCells count="5">
    <mergeCell ref="A4:A6"/>
    <mergeCell ref="A8:A10"/>
    <mergeCell ref="A12:A14"/>
    <mergeCell ref="A17:A18"/>
    <mergeCell ref="A21:A22"/>
  </mergeCells>
  <pageMargins left="0.7" right="0.7" top="0.75" bottom="0.75" header="0.3" footer="0.3"/>
  <pageSetup paperSize="9" scale="24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BF29"/>
  <sheetViews>
    <sheetView workbookViewId="0">
      <pane xSplit="3" ySplit="3" topLeftCell="D4" activePane="bottomRight" state="frozen"/>
      <selection activeCell="R6" sqref="R6"/>
      <selection pane="topRight" activeCell="R6" sqref="R6"/>
      <selection pane="bottomLeft" activeCell="R6" sqref="R6"/>
      <selection pane="bottomRight" activeCell="D4" sqref="D4"/>
    </sheetView>
  </sheetViews>
  <sheetFormatPr defaultColWidth="12.44140625" defaultRowHeight="15.6"/>
  <cols>
    <col min="1" max="1" width="3.6640625" style="115" customWidth="1"/>
    <col min="2" max="2" width="4.6640625" style="115" customWidth="1"/>
    <col min="3" max="3" width="30.109375" style="115" customWidth="1"/>
    <col min="4" max="4" width="16.33203125" style="115" bestFit="1" customWidth="1"/>
    <col min="5" max="6" width="15.109375" style="115" bestFit="1" customWidth="1"/>
    <col min="7" max="7" width="16.33203125" style="115" bestFit="1" customWidth="1"/>
    <col min="8" max="9" width="15.109375" style="115" bestFit="1" customWidth="1"/>
    <col min="10" max="10" width="16.33203125" style="115" bestFit="1" customWidth="1"/>
    <col min="11" max="12" width="15.109375" style="115" bestFit="1" customWidth="1"/>
    <col min="13" max="13" width="16.33203125" style="115" bestFit="1" customWidth="1"/>
    <col min="14" max="15" width="15.109375" style="115" bestFit="1" customWidth="1"/>
    <col min="16" max="16" width="16.33203125" style="114" bestFit="1" customWidth="1"/>
    <col min="17" max="17" width="13.44140625" style="115" bestFit="1" customWidth="1"/>
    <col min="18" max="20" width="15.44140625" style="115" bestFit="1" customWidth="1"/>
    <col min="21" max="22" width="17.44140625" style="115" customWidth="1"/>
    <col min="23" max="28" width="15.44140625" style="115" bestFit="1" customWidth="1"/>
    <col min="29" max="29" width="15.44140625" style="115" customWidth="1"/>
    <col min="30" max="30" width="17.77734375" style="115" customWidth="1"/>
    <col min="31" max="31" width="8" style="115" customWidth="1"/>
    <col min="32" max="44" width="17" style="115" customWidth="1"/>
    <col min="45" max="58" width="12" style="115" customWidth="1"/>
    <col min="59" max="16384" width="12.44140625" style="115"/>
  </cols>
  <sheetData>
    <row r="2" spans="1:58" s="114" customFormat="1">
      <c r="D2" s="114" t="s">
        <v>24</v>
      </c>
      <c r="R2" s="114" t="s">
        <v>25</v>
      </c>
      <c r="AF2" s="114" t="s">
        <v>50</v>
      </c>
      <c r="AT2" s="114" t="s">
        <v>51</v>
      </c>
    </row>
    <row r="3" spans="1:58">
      <c r="D3" s="116" t="s">
        <v>26</v>
      </c>
      <c r="E3" s="116" t="s">
        <v>27</v>
      </c>
      <c r="F3" s="116" t="s">
        <v>28</v>
      </c>
      <c r="G3" s="116" t="s">
        <v>29</v>
      </c>
      <c r="H3" s="116" t="s">
        <v>30</v>
      </c>
      <c r="I3" s="116" t="s">
        <v>31</v>
      </c>
      <c r="J3" s="116" t="s">
        <v>32</v>
      </c>
      <c r="K3" s="116" t="s">
        <v>33</v>
      </c>
      <c r="L3" s="116" t="s">
        <v>34</v>
      </c>
      <c r="M3" s="116" t="s">
        <v>35</v>
      </c>
      <c r="N3" s="116" t="s">
        <v>36</v>
      </c>
      <c r="O3" s="116" t="s">
        <v>37</v>
      </c>
      <c r="P3" s="116" t="s">
        <v>52</v>
      </c>
      <c r="R3" s="117" t="s">
        <v>26</v>
      </c>
      <c r="S3" s="117" t="s">
        <v>27</v>
      </c>
      <c r="T3" s="117" t="s">
        <v>28</v>
      </c>
      <c r="U3" s="117" t="s">
        <v>29</v>
      </c>
      <c r="V3" s="117" t="s">
        <v>30</v>
      </c>
      <c r="W3" s="117" t="s">
        <v>31</v>
      </c>
      <c r="X3" s="117" t="s">
        <v>32</v>
      </c>
      <c r="Y3" s="117" t="s">
        <v>33</v>
      </c>
      <c r="Z3" s="117" t="s">
        <v>34</v>
      </c>
      <c r="AA3" s="117" t="s">
        <v>35</v>
      </c>
      <c r="AB3" s="117" t="s">
        <v>36</v>
      </c>
      <c r="AC3" s="117" t="s">
        <v>37</v>
      </c>
      <c r="AD3" s="117" t="s">
        <v>53</v>
      </c>
      <c r="AF3" s="118" t="s">
        <v>26</v>
      </c>
      <c r="AG3" s="118" t="s">
        <v>27</v>
      </c>
      <c r="AH3" s="118" t="s">
        <v>28</v>
      </c>
      <c r="AI3" s="118" t="s">
        <v>29</v>
      </c>
      <c r="AJ3" s="118" t="s">
        <v>30</v>
      </c>
      <c r="AK3" s="118" t="s">
        <v>31</v>
      </c>
      <c r="AL3" s="118" t="s">
        <v>32</v>
      </c>
      <c r="AM3" s="118" t="s">
        <v>33</v>
      </c>
      <c r="AN3" s="118" t="s">
        <v>34</v>
      </c>
      <c r="AO3" s="118" t="s">
        <v>35</v>
      </c>
      <c r="AP3" s="118" t="s">
        <v>36</v>
      </c>
      <c r="AQ3" s="118" t="s">
        <v>37</v>
      </c>
      <c r="AR3" s="118" t="s">
        <v>53</v>
      </c>
      <c r="AT3" s="115" t="s">
        <v>26</v>
      </c>
      <c r="AU3" s="115" t="s">
        <v>27</v>
      </c>
      <c r="AV3" s="115" t="s">
        <v>28</v>
      </c>
      <c r="AW3" s="115" t="s">
        <v>29</v>
      </c>
      <c r="AX3" s="115" t="s">
        <v>30</v>
      </c>
      <c r="AY3" s="115" t="s">
        <v>31</v>
      </c>
      <c r="AZ3" s="115" t="s">
        <v>32</v>
      </c>
      <c r="BA3" s="115" t="s">
        <v>33</v>
      </c>
      <c r="BB3" s="115" t="s">
        <v>34</v>
      </c>
      <c r="BC3" s="115" t="s">
        <v>35</v>
      </c>
      <c r="BD3" s="115" t="s">
        <v>36</v>
      </c>
      <c r="BE3" s="115" t="s">
        <v>37</v>
      </c>
      <c r="BF3" s="115" t="s">
        <v>53</v>
      </c>
    </row>
    <row r="4" spans="1:58">
      <c r="A4" s="114" t="s">
        <v>54</v>
      </c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R4" s="119"/>
    </row>
    <row r="5" spans="1:58">
      <c r="B5" s="115" t="s">
        <v>55</v>
      </c>
    </row>
    <row r="6" spans="1:58">
      <c r="C6" s="115" t="s">
        <v>56</v>
      </c>
      <c r="D6" s="120">
        <f>'2018 VN YouTube View'!D6</f>
        <v>729780255.59385121</v>
      </c>
      <c r="E6" s="120">
        <f>'2018 VN YouTube View'!E6</f>
        <v>651335138.02331662</v>
      </c>
      <c r="F6" s="120">
        <f>'2018 VN YouTube View'!F6</f>
        <v>803881717.779351</v>
      </c>
      <c r="G6" s="120">
        <f>'2018 VN YouTube View'!G6</f>
        <v>844076775.91511309</v>
      </c>
      <c r="H6" s="120">
        <f>'2018 VN YouTube View'!H6</f>
        <v>914450046.00110424</v>
      </c>
      <c r="I6" s="120">
        <f>'2018 VN YouTube View'!I6</f>
        <v>897434362.91992033</v>
      </c>
      <c r="J6" s="120">
        <f>'2018 VN YouTube View'!J6</f>
        <v>968937296.08405435</v>
      </c>
      <c r="K6" s="120">
        <f>'2018 VN YouTube View'!K6</f>
        <v>959892438.51546562</v>
      </c>
      <c r="L6" s="120">
        <f>'2018 VN YouTube View'!L6</f>
        <v>1012740822.7130661</v>
      </c>
      <c r="M6" s="120">
        <f>'2018 VN YouTube View'!M6</f>
        <v>1086658524.5078678</v>
      </c>
      <c r="N6" s="120">
        <f>'2018 VN YouTube View'!N6</f>
        <v>1037155721.386215</v>
      </c>
      <c r="O6" s="120">
        <f>'2018 VN YouTube View'!O6</f>
        <v>1093656900.5606754</v>
      </c>
      <c r="P6" s="121">
        <f>SUM(D6:O6)</f>
        <v>11000000000</v>
      </c>
      <c r="R6" s="120">
        <f>'2018 VN YouTube View'!R6</f>
        <v>712243496</v>
      </c>
      <c r="S6" s="120">
        <f>'2018 VN YouTube View'!S6</f>
        <v>640353919</v>
      </c>
      <c r="T6" s="120">
        <f>'2018 VN YouTube View'!T6</f>
        <v>663392460</v>
      </c>
      <c r="U6" s="120">
        <f>'2018 VN YouTube View'!U6</f>
        <v>22073667</v>
      </c>
      <c r="V6" s="120">
        <f>'2018 VN YouTube View'!V6</f>
        <v>0</v>
      </c>
      <c r="W6" s="120">
        <f>'2018 VN YouTube View'!W6</f>
        <v>0</v>
      </c>
      <c r="X6" s="120">
        <f>'2018 VN YouTube View'!X6</f>
        <v>0</v>
      </c>
      <c r="Y6" s="120">
        <f>'2018 VN YouTube View'!Y6</f>
        <v>0</v>
      </c>
      <c r="Z6" s="120">
        <f>'2018 VN YouTube View'!Z6</f>
        <v>0</v>
      </c>
      <c r="AA6" s="120">
        <f>'2018 VN YouTube View'!AA6</f>
        <v>0</v>
      </c>
      <c r="AB6" s="120">
        <f>'2018 VN YouTube View'!AB6</f>
        <v>0</v>
      </c>
      <c r="AC6" s="120">
        <f>'2018 VN YouTube View'!AC6</f>
        <v>0</v>
      </c>
      <c r="AD6" s="121">
        <f>SUM(R6:AC6)</f>
        <v>2038063542</v>
      </c>
      <c r="AF6" s="122">
        <f>R6-D6</f>
        <v>-17536759.593851209</v>
      </c>
      <c r="AG6" s="122">
        <f t="shared" ref="AG6:AQ6" si="0">S6-E6</f>
        <v>-10981219.023316622</v>
      </c>
      <c r="AH6" s="122">
        <f t="shared" si="0"/>
        <v>-140489257.779351</v>
      </c>
      <c r="AI6" s="122">
        <f t="shared" si="0"/>
        <v>-822003108.91511309</v>
      </c>
      <c r="AJ6" s="122">
        <f t="shared" si="0"/>
        <v>-914450046.00110424</v>
      </c>
      <c r="AK6" s="122">
        <f t="shared" si="0"/>
        <v>-897434362.91992033</v>
      </c>
      <c r="AL6" s="122">
        <f t="shared" si="0"/>
        <v>-968937296.08405435</v>
      </c>
      <c r="AM6" s="122">
        <f t="shared" si="0"/>
        <v>-959892438.51546562</v>
      </c>
      <c r="AN6" s="122">
        <f t="shared" si="0"/>
        <v>-1012740822.7130661</v>
      </c>
      <c r="AO6" s="122">
        <f t="shared" si="0"/>
        <v>-1086658524.5078678</v>
      </c>
      <c r="AP6" s="122">
        <f t="shared" si="0"/>
        <v>-1037155721.386215</v>
      </c>
      <c r="AQ6" s="122">
        <f t="shared" si="0"/>
        <v>-1093656900.5606754</v>
      </c>
      <c r="AR6" s="121">
        <f>SUM(AF6:AQ6)</f>
        <v>-8961936458</v>
      </c>
      <c r="AT6" s="123">
        <f t="shared" ref="AT6" si="1">R6/D6</f>
        <v>0.97596980809027112</v>
      </c>
      <c r="AU6" s="123">
        <f t="shared" ref="AU6:BF6" si="2">S6/E6</f>
        <v>0.98314044739449702</v>
      </c>
      <c r="AV6" s="123">
        <f t="shared" si="2"/>
        <v>0.82523640646109031</v>
      </c>
      <c r="AW6" s="123">
        <f t="shared" si="2"/>
        <v>2.615125499225902E-2</v>
      </c>
      <c r="AX6" s="123">
        <f t="shared" si="2"/>
        <v>0</v>
      </c>
      <c r="AY6" s="123">
        <f t="shared" si="2"/>
        <v>0</v>
      </c>
      <c r="AZ6" s="123">
        <f t="shared" si="2"/>
        <v>0</v>
      </c>
      <c r="BA6" s="123">
        <f t="shared" si="2"/>
        <v>0</v>
      </c>
      <c r="BB6" s="123">
        <f t="shared" si="2"/>
        <v>0</v>
      </c>
      <c r="BC6" s="123">
        <f t="shared" si="2"/>
        <v>0</v>
      </c>
      <c r="BD6" s="123">
        <f t="shared" si="2"/>
        <v>0</v>
      </c>
      <c r="BE6" s="123">
        <f t="shared" si="2"/>
        <v>0</v>
      </c>
      <c r="BF6" s="123">
        <f t="shared" si="2"/>
        <v>0.18527850381818181</v>
      </c>
    </row>
    <row r="7" spans="1:58">
      <c r="AE7" s="124"/>
    </row>
    <row r="8" spans="1:58">
      <c r="A8" s="114" t="s">
        <v>57</v>
      </c>
    </row>
    <row r="9" spans="1:58">
      <c r="B9" s="115" t="s">
        <v>55</v>
      </c>
    </row>
    <row r="10" spans="1:58">
      <c r="C10" s="115" t="s">
        <v>56</v>
      </c>
      <c r="D10" s="122">
        <f>SUM(D6:F6)</f>
        <v>2184997111.3965187</v>
      </c>
      <c r="G10" s="122">
        <f>SUM(G6:I6)</f>
        <v>2655961184.8361378</v>
      </c>
      <c r="J10" s="122">
        <f>SUM(J6:L6)</f>
        <v>2941570557.3125858</v>
      </c>
      <c r="M10" s="122">
        <f>SUM(M6:O6)</f>
        <v>3217471146.4547582</v>
      </c>
      <c r="P10" s="121">
        <f t="shared" ref="P10" si="3">SUM(D10:O10)</f>
        <v>11000000000</v>
      </c>
      <c r="R10" s="122">
        <f>SUM(R6:T6)</f>
        <v>2015989875</v>
      </c>
      <c r="U10" s="122">
        <f>SUM(U6:W6)</f>
        <v>22073667</v>
      </c>
      <c r="X10" s="122">
        <f>SUM(X6:Z6)</f>
        <v>0</v>
      </c>
      <c r="AA10" s="122">
        <f>SUM(AA6:AC6)</f>
        <v>0</v>
      </c>
      <c r="AB10" s="122"/>
      <c r="AD10" s="121">
        <f t="shared" ref="AD10" si="4">SUM(R10:AC10)</f>
        <v>2038063542</v>
      </c>
      <c r="AF10" s="122">
        <f t="shared" ref="AF10:AO10" si="5">R10-D10</f>
        <v>-169007236.39651871</v>
      </c>
      <c r="AG10" s="122"/>
      <c r="AH10" s="122"/>
      <c r="AI10" s="122">
        <f t="shared" si="5"/>
        <v>-2633887517.8361378</v>
      </c>
      <c r="AJ10" s="122"/>
      <c r="AK10" s="122"/>
      <c r="AL10" s="122">
        <f t="shared" si="5"/>
        <v>-2941570557.3125858</v>
      </c>
      <c r="AM10" s="122"/>
      <c r="AN10" s="122"/>
      <c r="AO10" s="122">
        <f t="shared" si="5"/>
        <v>-3217471146.4547582</v>
      </c>
      <c r="AP10" s="122"/>
      <c r="AQ10" s="122"/>
      <c r="AR10" s="121">
        <f t="shared" ref="AR10" si="6">SUM(AF10:AQ10)</f>
        <v>-8961936458</v>
      </c>
      <c r="AT10" s="123">
        <f t="shared" ref="AT10" si="7">R10/D10</f>
        <v>0.9226510481341097</v>
      </c>
      <c r="AU10" s="123"/>
      <c r="AV10" s="123"/>
      <c r="AW10" s="123">
        <f t="shared" ref="AW10" si="8">U10/G10</f>
        <v>8.3109900573949298E-3</v>
      </c>
      <c r="AX10" s="123"/>
      <c r="AY10" s="123"/>
      <c r="AZ10" s="123">
        <f t="shared" ref="AZ10" si="9">X10/J10</f>
        <v>0</v>
      </c>
      <c r="BA10" s="123"/>
      <c r="BB10" s="123"/>
      <c r="BC10" s="123">
        <f t="shared" ref="BC10" si="10">AA10/M10</f>
        <v>0</v>
      </c>
      <c r="BD10" s="123"/>
      <c r="BE10" s="123"/>
      <c r="BF10" s="123">
        <f t="shared" ref="BF10" si="11">AD10/P10</f>
        <v>0.18527850381818181</v>
      </c>
    </row>
    <row r="11" spans="1:58">
      <c r="R11" s="122"/>
    </row>
    <row r="12" spans="1:58">
      <c r="A12" s="114" t="s">
        <v>58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R12" s="119"/>
    </row>
    <row r="13" spans="1:58">
      <c r="B13" s="115" t="s">
        <v>55</v>
      </c>
    </row>
    <row r="14" spans="1:58">
      <c r="C14" s="115" t="s">
        <v>56</v>
      </c>
      <c r="D14" s="125">
        <f>'2018 VN YouTube View'!D10</f>
        <v>154793.67520307176</v>
      </c>
      <c r="E14" s="125">
        <f>'2018 VN YouTube View'!E10</f>
        <v>138154.68290723464</v>
      </c>
      <c r="F14" s="125">
        <f>'2018 VN YouTube View'!F10</f>
        <v>170511.33484334385</v>
      </c>
      <c r="G14" s="125">
        <f>'2018 VN YouTube View'!G10</f>
        <v>179037.10780875894</v>
      </c>
      <c r="H14" s="125">
        <f>'2018 VN YouTube View'!H10</f>
        <v>193963.98069846816</v>
      </c>
      <c r="I14" s="125">
        <f>'2018 VN YouTube View'!I10</f>
        <v>190354.78450545273</v>
      </c>
      <c r="J14" s="125">
        <f>'2018 VN YouTube View'!J10</f>
        <v>205521.27020774028</v>
      </c>
      <c r="K14" s="125">
        <f>'2018 VN YouTube View'!K10</f>
        <v>203602.76565243295</v>
      </c>
      <c r="L14" s="125">
        <f>'2018 VN YouTube View'!L10</f>
        <v>214812.43535202442</v>
      </c>
      <c r="M14" s="125">
        <f>'2018 VN YouTube View'!M10</f>
        <v>230491.11757955499</v>
      </c>
      <c r="N14" s="125">
        <f>'2018 VN YouTube View'!N10</f>
        <v>219991.07901408401</v>
      </c>
      <c r="O14" s="125">
        <f>'2018 VN YouTube View'!O10</f>
        <v>231975.54298208351</v>
      </c>
      <c r="P14" s="126">
        <f>SUM(D14:O14)</f>
        <v>2333209.7767542498</v>
      </c>
      <c r="R14" s="125">
        <f>'2018 VN YouTube View'!R10</f>
        <v>148369.26999999999</v>
      </c>
      <c r="S14" s="125">
        <f>'2018 VN YouTube View'!S10</f>
        <v>118213.66</v>
      </c>
      <c r="T14" s="125">
        <f>'2018 VN YouTube View'!T10</f>
        <v>168146.83</v>
      </c>
      <c r="U14" s="125">
        <f>'2018 VN YouTube View'!U10</f>
        <v>5723.21</v>
      </c>
      <c r="V14" s="125">
        <f>'2018 VN YouTube View'!V10</f>
        <v>0</v>
      </c>
      <c r="W14" s="125">
        <f>'2018 VN YouTube View'!W10</f>
        <v>0</v>
      </c>
      <c r="X14" s="125">
        <f>'2018 VN YouTube View'!X10</f>
        <v>0</v>
      </c>
      <c r="Y14" s="125">
        <f>'2018 VN YouTube View'!Y10</f>
        <v>0</v>
      </c>
      <c r="Z14" s="125">
        <f>'2018 VN YouTube View'!Z10</f>
        <v>0</v>
      </c>
      <c r="AA14" s="125">
        <f>'2018 VN YouTube View'!AA10</f>
        <v>0</v>
      </c>
      <c r="AB14" s="125">
        <f>'2018 VN YouTube View'!AB10</f>
        <v>0</v>
      </c>
      <c r="AC14" s="125">
        <f>'2018 VN YouTube View'!AC10</f>
        <v>0</v>
      </c>
      <c r="AD14" s="121">
        <f>SUM(R14:AC14)</f>
        <v>440452.97000000003</v>
      </c>
      <c r="AF14" s="122">
        <f>R14-D14</f>
        <v>-6424.4052030717721</v>
      </c>
      <c r="AG14" s="122">
        <f t="shared" ref="AG14:AQ14" si="12">S14-E14</f>
        <v>-19941.022907234641</v>
      </c>
      <c r="AH14" s="122">
        <f t="shared" si="12"/>
        <v>-2364.5048433438642</v>
      </c>
      <c r="AI14" s="122">
        <f t="shared" si="12"/>
        <v>-173313.89780875895</v>
      </c>
      <c r="AJ14" s="122">
        <f t="shared" si="12"/>
        <v>-193963.98069846816</v>
      </c>
      <c r="AK14" s="122">
        <f t="shared" si="12"/>
        <v>-190354.78450545273</v>
      </c>
      <c r="AL14" s="122">
        <f t="shared" si="12"/>
        <v>-205521.27020774028</v>
      </c>
      <c r="AM14" s="122">
        <f t="shared" si="12"/>
        <v>-203602.76565243295</v>
      </c>
      <c r="AN14" s="122">
        <f t="shared" si="12"/>
        <v>-214812.43535202442</v>
      </c>
      <c r="AO14" s="122">
        <f t="shared" si="12"/>
        <v>-230491.11757955499</v>
      </c>
      <c r="AP14" s="122">
        <f t="shared" si="12"/>
        <v>-219991.07901408401</v>
      </c>
      <c r="AQ14" s="122">
        <f t="shared" si="12"/>
        <v>-231975.54298208351</v>
      </c>
      <c r="AR14" s="121">
        <f>SUM(AF14:AQ14)</f>
        <v>-1892756.8067542503</v>
      </c>
      <c r="AT14" s="123">
        <f t="shared" ref="AT14" si="13">R14/D14</f>
        <v>0.95849697867407258</v>
      </c>
      <c r="AU14" s="123">
        <f t="shared" ref="AU14:BF14" si="14">S14/E14</f>
        <v>0.85566162154181746</v>
      </c>
      <c r="AV14" s="123">
        <f t="shared" si="14"/>
        <v>0.9861328582905281</v>
      </c>
      <c r="AW14" s="123">
        <f t="shared" si="14"/>
        <v>3.1966613346509867E-2</v>
      </c>
      <c r="AX14" s="123">
        <f t="shared" si="14"/>
        <v>0</v>
      </c>
      <c r="AY14" s="123">
        <f t="shared" si="14"/>
        <v>0</v>
      </c>
      <c r="AZ14" s="123">
        <f t="shared" si="14"/>
        <v>0</v>
      </c>
      <c r="BA14" s="123">
        <f t="shared" si="14"/>
        <v>0</v>
      </c>
      <c r="BB14" s="123">
        <f t="shared" si="14"/>
        <v>0</v>
      </c>
      <c r="BC14" s="123">
        <f t="shared" si="14"/>
        <v>0</v>
      </c>
      <c r="BD14" s="123">
        <f t="shared" si="14"/>
        <v>0</v>
      </c>
      <c r="BE14" s="123">
        <f t="shared" si="14"/>
        <v>0</v>
      </c>
      <c r="BF14" s="123">
        <f t="shared" si="14"/>
        <v>0.18877555476932653</v>
      </c>
    </row>
    <row r="15" spans="1:58"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6"/>
    </row>
    <row r="16" spans="1:58">
      <c r="A16" s="114" t="s">
        <v>59</v>
      </c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6"/>
      <c r="R16" s="127"/>
      <c r="S16" s="127"/>
      <c r="T16" s="127"/>
      <c r="U16" s="127"/>
      <c r="V16" s="127"/>
      <c r="W16" s="127"/>
    </row>
    <row r="17" spans="2:58">
      <c r="B17" s="115" t="s">
        <v>55</v>
      </c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6"/>
    </row>
    <row r="18" spans="2:58">
      <c r="C18" s="115" t="s">
        <v>56</v>
      </c>
      <c r="D18" s="127">
        <f>SUM(D14:F14)</f>
        <v>463459.69295365026</v>
      </c>
      <c r="E18" s="127"/>
      <c r="F18" s="127"/>
      <c r="G18" s="127">
        <f>SUM(G14:I14)</f>
        <v>563355.87301267986</v>
      </c>
      <c r="H18" s="127"/>
      <c r="I18" s="127"/>
      <c r="J18" s="127">
        <f>SUM(J14:L14)</f>
        <v>623936.47121219768</v>
      </c>
      <c r="K18" s="127"/>
      <c r="L18" s="127"/>
      <c r="M18" s="127">
        <f>SUM(M14:O14)</f>
        <v>682457.73957572249</v>
      </c>
      <c r="N18" s="127"/>
      <c r="O18" s="127"/>
      <c r="P18" s="126">
        <f t="shared" ref="P18" si="15">SUM(D18:O18)</f>
        <v>2333209.7767542503</v>
      </c>
      <c r="R18" s="122">
        <f>SUM(R14:T14)</f>
        <v>434729.76</v>
      </c>
      <c r="U18" s="122">
        <f>SUM(U14:W14)</f>
        <v>5723.21</v>
      </c>
      <c r="X18" s="122">
        <f>SUM(X14:Z14)</f>
        <v>0</v>
      </c>
      <c r="AA18" s="122">
        <f>SUM(AA14:AC14)</f>
        <v>0</v>
      </c>
      <c r="AB18" s="122"/>
      <c r="AD18" s="121">
        <f t="shared" ref="AD18" si="16">SUM(R18:AC18)</f>
        <v>440452.97000000003</v>
      </c>
      <c r="AF18" s="122">
        <f t="shared" ref="AF18:AO18" si="17">R18-D18</f>
        <v>-28729.932953650248</v>
      </c>
      <c r="AG18" s="122"/>
      <c r="AH18" s="122"/>
      <c r="AI18" s="122">
        <f t="shared" si="17"/>
        <v>-557632.6630126799</v>
      </c>
      <c r="AJ18" s="122"/>
      <c r="AK18" s="122"/>
      <c r="AL18" s="122">
        <f t="shared" si="17"/>
        <v>-623936.47121219768</v>
      </c>
      <c r="AM18" s="122"/>
      <c r="AN18" s="122"/>
      <c r="AO18" s="122">
        <f t="shared" si="17"/>
        <v>-682457.73957572249</v>
      </c>
      <c r="AP18" s="122"/>
      <c r="AQ18" s="122"/>
      <c r="AR18" s="121">
        <f t="shared" ref="AR18" si="18">SUM(AF18:AQ18)</f>
        <v>-1892756.8067542503</v>
      </c>
      <c r="AT18" s="123">
        <f t="shared" ref="AT18" si="19">R18/D18</f>
        <v>0.93800985632525447</v>
      </c>
      <c r="AU18" s="123"/>
      <c r="AV18" s="123"/>
      <c r="AW18" s="123">
        <f t="shared" ref="AW18" si="20">U18/G18</f>
        <v>1.0159137898738447E-2</v>
      </c>
      <c r="AX18" s="123"/>
      <c r="AY18" s="123"/>
      <c r="AZ18" s="123">
        <f t="shared" ref="AZ18" si="21">X18/J18</f>
        <v>0</v>
      </c>
      <c r="BA18" s="123"/>
      <c r="BB18" s="123"/>
      <c r="BC18" s="123">
        <f t="shared" ref="BC18" si="22">AA18/M18</f>
        <v>0</v>
      </c>
      <c r="BD18" s="123"/>
      <c r="BE18" s="123"/>
      <c r="BF18" s="123">
        <f t="shared" ref="BF18" si="23">AD18/P18</f>
        <v>0.1887755547693265</v>
      </c>
    </row>
    <row r="29" spans="2:58">
      <c r="AA29" s="120"/>
      <c r="AB29" s="1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Graphs</vt:lpstr>
      <vt:lpstr>YouTube Performance</vt:lpstr>
      <vt:lpstr>Revenue target</vt:lpstr>
      <vt:lpstr>Graphs_Q1-2018</vt:lpstr>
      <vt:lpstr>Data</vt:lpstr>
      <vt:lpstr>Playback</vt:lpstr>
      <vt:lpstr>2018 VN YouTube View</vt:lpstr>
      <vt:lpstr>2018 Summary</vt:lpstr>
      <vt:lpstr>'2018 VN YouTube View'!Print_Area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Tran Hoang Giang</dc:creator>
  <cp:lastModifiedBy>Do Tran Hoang Giang</cp:lastModifiedBy>
  <dcterms:created xsi:type="dcterms:W3CDTF">2018-01-23T02:50:22Z</dcterms:created>
  <dcterms:modified xsi:type="dcterms:W3CDTF">2018-04-12T06:38:45Z</dcterms:modified>
</cp:coreProperties>
</file>