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_hoc\Nam_3\HK2\Business-Analyst\Lab\Lab_4\"/>
    </mc:Choice>
  </mc:AlternateContent>
  <xr:revisionPtr revIDLastSave="0" documentId="13_ncr:1_{0DF73987-DDB5-4A35-8092-D982FD23B251}" xr6:coauthVersionLast="47" xr6:coauthVersionMax="47" xr10:uidLastSave="{00000000-0000-0000-0000-000000000000}"/>
  <bookViews>
    <workbookView xWindow="-108" yWindow="348" windowWidth="23256" windowHeight="12720" activeTab="7" xr2:uid="{11EC7A00-51E5-43C5-8DFB-1127B786F8D5}"/>
  </bookViews>
  <sheets>
    <sheet name="Gas and Electric" sheetId="1" r:id="rId1"/>
    <sheet name="Sheet 1" sheetId="3" r:id="rId2"/>
    <sheet name="Stationary d1" sheetId="6" r:id="rId3"/>
    <sheet name="Stationary d2" sheetId="7" r:id="rId4"/>
    <sheet name="ACF &amp; PACF" sheetId="5" r:id="rId5"/>
    <sheet name="AR" sheetId="8" r:id="rId6"/>
    <sheet name="MA" sheetId="9" r:id="rId7"/>
    <sheet name="predict+RMSE" sheetId="10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7" i="10" l="1"/>
  <c r="W28" i="10"/>
  <c r="W29" i="10"/>
  <c r="W30" i="10"/>
  <c r="W31" i="10"/>
  <c r="W32" i="10"/>
  <c r="W33" i="10"/>
  <c r="W34" i="10"/>
  <c r="W35" i="10"/>
  <c r="W36" i="10"/>
  <c r="W37" i="10"/>
  <c r="W26" i="10"/>
  <c r="Y9" i="10"/>
  <c r="U27" i="10"/>
  <c r="U28" i="10"/>
  <c r="U29" i="10"/>
  <c r="U30" i="10"/>
  <c r="U31" i="10"/>
  <c r="U32" i="10"/>
  <c r="U33" i="10"/>
  <c r="U34" i="10"/>
  <c r="U35" i="10"/>
  <c r="U36" i="10"/>
  <c r="U37" i="10"/>
  <c r="U26" i="10"/>
  <c r="T27" i="10"/>
  <c r="S28" i="10"/>
  <c r="T28" i="10"/>
  <c r="S29" i="10"/>
  <c r="T29" i="10"/>
  <c r="S30" i="10"/>
  <c r="T30" i="10"/>
  <c r="S31" i="10"/>
  <c r="T31" i="10"/>
  <c r="S32" i="10"/>
  <c r="T32" i="10"/>
  <c r="S33" i="10"/>
  <c r="T33" i="10"/>
  <c r="S34" i="10"/>
  <c r="T34" i="10"/>
  <c r="S35" i="10"/>
  <c r="T35" i="10"/>
  <c r="S36" i="10"/>
  <c r="T36" i="10"/>
  <c r="S37" i="10"/>
  <c r="T37" i="10"/>
  <c r="S27" i="10"/>
  <c r="T26" i="10"/>
  <c r="S26" i="10"/>
  <c r="R6" i="9"/>
  <c r="S6" i="9"/>
  <c r="R7" i="9"/>
  <c r="S7" i="9"/>
  <c r="R8" i="9"/>
  <c r="S8" i="9"/>
  <c r="R9" i="9"/>
  <c r="S9" i="9"/>
  <c r="R10" i="9"/>
  <c r="S10" i="9"/>
  <c r="R11" i="9"/>
  <c r="S11" i="9"/>
  <c r="R12" i="9"/>
  <c r="S12" i="9"/>
  <c r="R13" i="9"/>
  <c r="S13" i="9"/>
  <c r="R14" i="9"/>
  <c r="S14" i="9"/>
  <c r="R15" i="9"/>
  <c r="S15" i="9"/>
  <c r="R16" i="9"/>
  <c r="S16" i="9"/>
  <c r="R17" i="9"/>
  <c r="S17" i="9"/>
  <c r="R18" i="9"/>
  <c r="S18" i="9"/>
  <c r="R19" i="9"/>
  <c r="S19" i="9"/>
  <c r="R20" i="9"/>
  <c r="S20" i="9"/>
  <c r="R21" i="9"/>
  <c r="S21" i="9"/>
  <c r="R22" i="9"/>
  <c r="S22" i="9"/>
  <c r="R23" i="9"/>
  <c r="S23" i="9"/>
  <c r="R24" i="9"/>
  <c r="S24" i="9"/>
  <c r="R25" i="9"/>
  <c r="S25" i="9"/>
  <c r="R5" i="9"/>
  <c r="S5" i="9"/>
  <c r="D3" i="9"/>
  <c r="AK3" i="5" a="1"/>
  <c r="AK3" i="5"/>
  <c r="AK4" i="5"/>
  <c r="AK5" i="5"/>
  <c r="AK6" i="5"/>
  <c r="AJ3" i="5" a="1"/>
  <c r="AJ3" i="5"/>
  <c r="AJ4" i="5"/>
  <c r="AJ5" i="5"/>
  <c r="AI3" i="5" a="1"/>
  <c r="AI3" i="5"/>
  <c r="AI4" i="5"/>
  <c r="AI15" i="5"/>
  <c r="AI16" i="5"/>
  <c r="AI17" i="5"/>
  <c r="AI14" i="5"/>
  <c r="AH15" i="5"/>
  <c r="AH16" i="5"/>
  <c r="AH17" i="5"/>
  <c r="AH14" i="5"/>
  <c r="AG3" i="5"/>
  <c r="AG4" i="5"/>
  <c r="AG5" i="5"/>
  <c r="AG6" i="5"/>
  <c r="AG2" i="5"/>
  <c r="AF6" i="5"/>
  <c r="AF5" i="5"/>
  <c r="AF4" i="5"/>
  <c r="AF3" i="5"/>
  <c r="AF2" i="5"/>
  <c r="J6" i="5"/>
  <c r="AE2" i="5"/>
  <c r="I2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6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5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4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3" i="5"/>
  <c r="D3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" i="5"/>
  <c r="X26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" i="5"/>
  <c r="B25" i="10"/>
  <c r="C25" i="10"/>
  <c r="D25" i="10"/>
  <c r="B26" i="10"/>
  <c r="C26" i="10"/>
  <c r="D26" i="10"/>
  <c r="B27" i="10"/>
  <c r="C27" i="10"/>
  <c r="D27" i="10"/>
  <c r="B28" i="10"/>
  <c r="C28" i="10"/>
  <c r="D28" i="10"/>
  <c r="B29" i="10"/>
  <c r="C29" i="10"/>
  <c r="D29" i="10"/>
  <c r="B30" i="10"/>
  <c r="C30" i="10"/>
  <c r="D30" i="10"/>
  <c r="B31" i="10"/>
  <c r="C31" i="10"/>
  <c r="D31" i="10"/>
  <c r="B32" i="10"/>
  <c r="C32" i="10"/>
  <c r="D32" i="10"/>
  <c r="B33" i="10"/>
  <c r="C33" i="10"/>
  <c r="D33" i="10"/>
  <c r="B34" i="10"/>
  <c r="C34" i="10"/>
  <c r="D34" i="10"/>
  <c r="B35" i="10"/>
  <c r="C35" i="10"/>
  <c r="D35" i="10"/>
  <c r="B36" i="10"/>
  <c r="C36" i="10"/>
  <c r="D36" i="10"/>
  <c r="H9" i="10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B25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J5" i="5"/>
  <c r="B26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J3" i="5"/>
  <c r="K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J4" i="5"/>
  <c r="K4" i="5"/>
  <c r="K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K6" i="5"/>
  <c r="J2" i="5"/>
  <c r="K2" i="5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5" i="3"/>
  <c r="C4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D4" i="3"/>
  <c r="M3" i="5" a="1"/>
  <c r="M3" i="5"/>
  <c r="M4" i="5"/>
  <c r="N3" i="5" a="1"/>
  <c r="N3" i="5"/>
  <c r="N4" i="5"/>
  <c r="N5" i="5"/>
  <c r="O3" i="5" a="1"/>
  <c r="O3" i="5"/>
  <c r="O4" i="5"/>
  <c r="O5" i="5"/>
  <c r="O6" i="5"/>
</calcChain>
</file>

<file path=xl/sharedStrings.xml><?xml version="1.0" encoding="utf-8"?>
<sst xmlns="http://schemas.openxmlformats.org/spreadsheetml/2006/main" count="669" uniqueCount="86">
  <si>
    <t>Month</t>
  </si>
  <si>
    <t xml:space="preserve">Gas Use </t>
  </si>
  <si>
    <t>Electric Use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</si>
  <si>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</si>
  <si>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</si>
  <si>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</si>
  <si>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</si>
  <si>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</si>
  <si>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</si>
  <si>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</si>
  <si>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</si>
  <si>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</si>
  <si>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</si>
  <si>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</si>
  <si>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</si>
  <si>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</si>
  <si>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</si>
  <si>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</si>
  <si>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</si>
  <si>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</si>
  <si>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</si>
  <si>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</si>
  <si>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</si>
  <si>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</si>
  <si>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</si>
  <si>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</si>
  <si>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</si>
  <si>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</si>
  <si>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</si>
  <si>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F</t>
  </si>
  <si>
    <t>Significance F</t>
  </si>
  <si>
    <t>Coefficients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</si>
  <si>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</si>
  <si>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</si>
  <si>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</si>
  <si>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</si>
  <si>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</si>
  <si>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</si>
  <si>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</si>
  <si>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</si>
  <si>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MS</t>
  </si>
  <si>
    <t>t Stat</t>
  </si>
  <si>
    <t>diff</t>
  </si>
  <si>
    <t>Predicted diff</t>
  </si>
  <si>
    <t>diff 2</t>
  </si>
  <si>
    <t>diff 1</t>
  </si>
  <si>
    <t>lag</t>
  </si>
  <si>
    <t>lag_diff</t>
  </si>
  <si>
    <t>Predicted diff 1</t>
  </si>
  <si>
    <t>Lag0</t>
  </si>
  <si>
    <t>Lag1</t>
  </si>
  <si>
    <t>Lag2</t>
  </si>
  <si>
    <t>Lag3</t>
  </si>
  <si>
    <t>Lag4</t>
  </si>
  <si>
    <t>Average</t>
  </si>
  <si>
    <t>Denominator</t>
  </si>
  <si>
    <t>Numerator</t>
  </si>
  <si>
    <t>ACF</t>
  </si>
  <si>
    <t>PACF(1)</t>
  </si>
  <si>
    <t>PACF(2)</t>
  </si>
  <si>
    <t>PACF(3)</t>
  </si>
  <si>
    <t>PACF(4)</t>
  </si>
  <si>
    <t>count</t>
  </si>
  <si>
    <t>PACF</t>
  </si>
  <si>
    <t>lag 1</t>
  </si>
  <si>
    <t>AR(1)</t>
  </si>
  <si>
    <t>MA(1)</t>
  </si>
  <si>
    <t>Forecast Error</t>
  </si>
  <si>
    <t>E(t-1)</t>
  </si>
  <si>
    <t>AR</t>
  </si>
  <si>
    <t>MA</t>
  </si>
  <si>
    <t>Result</t>
  </si>
  <si>
    <t>RMSE</t>
  </si>
  <si>
    <t>error^2</t>
  </si>
  <si>
    <t>Predict data</t>
  </si>
  <si>
    <t>UCL</t>
  </si>
  <si>
    <t>LCL</t>
  </si>
  <si>
    <t>lag1</t>
  </si>
  <si>
    <t>Predicted Electric Use</t>
  </si>
  <si>
    <t>lag2</t>
  </si>
  <si>
    <t>lag3</t>
  </si>
  <si>
    <t>AR(3)</t>
  </si>
  <si>
    <t>MA(3)</t>
  </si>
  <si>
    <t>E(t-3)</t>
  </si>
  <si>
    <t>X Variable 1</t>
  </si>
  <si>
    <t>Predicted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</si>
</sst>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0" fillId="2" borderId="0" xfId="0" applyFill="1"/>
    <xf numFmtId="0" fontId="0" fillId="2" borderId="3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'Sheet 1'!$D$4:$D$25</c:f>
              <c:numCache>
                <c:formatCode>General</c:formatCode>
                <c:ptCount val="22"/>
                <c:pt idx="0">
                  <c:v>-59</c:v>
                </c:pt>
                <c:pt idx="1">
                  <c:v>62</c:v>
                </c:pt>
                <c:pt idx="2">
                  <c:v>-72</c:v>
                </c:pt>
                <c:pt idx="3">
                  <c:v>64</c:v>
                </c:pt>
                <c:pt idx="4">
                  <c:v>17</c:v>
                </c:pt>
                <c:pt idx="5">
                  <c:v>2</c:v>
                </c:pt>
                <c:pt idx="6">
                  <c:v>3</c:v>
                </c:pt>
                <c:pt idx="7">
                  <c:v>11</c:v>
                </c:pt>
                <c:pt idx="8">
                  <c:v>35</c:v>
                </c:pt>
                <c:pt idx="9">
                  <c:v>64</c:v>
                </c:pt>
                <c:pt idx="10">
                  <c:v>-80</c:v>
                </c:pt>
                <c:pt idx="11">
                  <c:v>-16</c:v>
                </c:pt>
                <c:pt idx="12">
                  <c:v>-13</c:v>
                </c:pt>
                <c:pt idx="13">
                  <c:v>-114</c:v>
                </c:pt>
                <c:pt idx="14">
                  <c:v>11</c:v>
                </c:pt>
                <c:pt idx="15">
                  <c:v>100</c:v>
                </c:pt>
                <c:pt idx="16">
                  <c:v>-5</c:v>
                </c:pt>
                <c:pt idx="17">
                  <c:v>5</c:v>
                </c:pt>
                <c:pt idx="18">
                  <c:v>3</c:v>
                </c:pt>
                <c:pt idx="19">
                  <c:v>9</c:v>
                </c:pt>
                <c:pt idx="20">
                  <c:v>36</c:v>
                </c:pt>
                <c:pt idx="21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E-4FA8-8561-F1C24E644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13871"/>
        <c:axId val="183608111"/>
      </c:scatterChart>
      <c:valAx>
        <c:axId val="18361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08111"/>
        <c:crosses val="autoZero"/>
        <c:crossBetween val="midCat"/>
      </c:valAx>
      <c:valAx>
        <c:axId val="18360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'Sheet 1'!$E$5:$E$25</c:f>
              <c:numCache>
                <c:formatCode>General</c:formatCode>
                <c:ptCount val="21"/>
                <c:pt idx="0">
                  <c:v>121</c:v>
                </c:pt>
                <c:pt idx="1">
                  <c:v>-134</c:v>
                </c:pt>
                <c:pt idx="2">
                  <c:v>136</c:v>
                </c:pt>
                <c:pt idx="3">
                  <c:v>-47</c:v>
                </c:pt>
                <c:pt idx="4">
                  <c:v>-15</c:v>
                </c:pt>
                <c:pt idx="5">
                  <c:v>1</c:v>
                </c:pt>
                <c:pt idx="6">
                  <c:v>8</c:v>
                </c:pt>
                <c:pt idx="7">
                  <c:v>24</c:v>
                </c:pt>
                <c:pt idx="8">
                  <c:v>29</c:v>
                </c:pt>
                <c:pt idx="9">
                  <c:v>-144</c:v>
                </c:pt>
                <c:pt idx="10">
                  <c:v>64</c:v>
                </c:pt>
                <c:pt idx="11">
                  <c:v>3</c:v>
                </c:pt>
                <c:pt idx="12">
                  <c:v>-101</c:v>
                </c:pt>
                <c:pt idx="13">
                  <c:v>125</c:v>
                </c:pt>
                <c:pt idx="14">
                  <c:v>89</c:v>
                </c:pt>
                <c:pt idx="15">
                  <c:v>-105</c:v>
                </c:pt>
                <c:pt idx="16">
                  <c:v>10</c:v>
                </c:pt>
                <c:pt idx="17">
                  <c:v>-2</c:v>
                </c:pt>
                <c:pt idx="18">
                  <c:v>6</c:v>
                </c:pt>
                <c:pt idx="19">
                  <c:v>27</c:v>
                </c:pt>
                <c:pt idx="20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AA-406F-9709-48C4F68B8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256911"/>
        <c:axId val="525260751"/>
      </c:scatterChart>
      <c:valAx>
        <c:axId val="5252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60751"/>
        <c:crosses val="autoZero"/>
        <c:crossBetween val="midCat"/>
      </c:valAx>
      <c:valAx>
        <c:axId val="52526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'Sheet 1'!$C$3:$C$25</c:f>
              <c:numCache>
                <c:formatCode>General</c:formatCode>
                <c:ptCount val="23"/>
                <c:pt idx="0">
                  <c:v>-16</c:v>
                </c:pt>
                <c:pt idx="1">
                  <c:v>-75</c:v>
                </c:pt>
                <c:pt idx="2">
                  <c:v>-13</c:v>
                </c:pt>
                <c:pt idx="3">
                  <c:v>-85</c:v>
                </c:pt>
                <c:pt idx="4">
                  <c:v>-21</c:v>
                </c:pt>
                <c:pt idx="5">
                  <c:v>-4</c:v>
                </c:pt>
                <c:pt idx="6">
                  <c:v>-2</c:v>
                </c:pt>
                <c:pt idx="7">
                  <c:v>1</c:v>
                </c:pt>
                <c:pt idx="8">
                  <c:v>12</c:v>
                </c:pt>
                <c:pt idx="9">
                  <c:v>47</c:v>
                </c:pt>
                <c:pt idx="10">
                  <c:v>111</c:v>
                </c:pt>
                <c:pt idx="11">
                  <c:v>31</c:v>
                </c:pt>
                <c:pt idx="12">
                  <c:v>15</c:v>
                </c:pt>
                <c:pt idx="13">
                  <c:v>2</c:v>
                </c:pt>
                <c:pt idx="14">
                  <c:v>-112</c:v>
                </c:pt>
                <c:pt idx="15">
                  <c:v>-101</c:v>
                </c:pt>
                <c:pt idx="16">
                  <c:v>-1</c:v>
                </c:pt>
                <c:pt idx="17">
                  <c:v>-6</c:v>
                </c:pt>
                <c:pt idx="18">
                  <c:v>-1</c:v>
                </c:pt>
                <c:pt idx="19">
                  <c:v>2</c:v>
                </c:pt>
                <c:pt idx="20">
                  <c:v>11</c:v>
                </c:pt>
                <c:pt idx="21">
                  <c:v>47</c:v>
                </c:pt>
                <c:pt idx="22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6-4975-A7B7-C262E3B8E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277360"/>
        <c:axId val="485156048"/>
      </c:scatterChart>
      <c:valAx>
        <c:axId val="5312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56048"/>
        <c:crosses val="autoZero"/>
        <c:crossBetween val="midCat"/>
      </c:valAx>
      <c:valAx>
        <c:axId val="4851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7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'Sheet 1'!$B$2:$B$25</c:f>
              <c:numCache>
                <c:formatCode>General</c:formatCode>
                <c:ptCount val="24"/>
                <c:pt idx="0">
                  <c:v>244</c:v>
                </c:pt>
                <c:pt idx="1">
                  <c:v>228</c:v>
                </c:pt>
                <c:pt idx="2">
                  <c:v>153</c:v>
                </c:pt>
                <c:pt idx="3">
                  <c:v>140</c:v>
                </c:pt>
                <c:pt idx="4">
                  <c:v>55</c:v>
                </c:pt>
                <c:pt idx="5">
                  <c:v>34</c:v>
                </c:pt>
                <c:pt idx="6">
                  <c:v>30</c:v>
                </c:pt>
                <c:pt idx="7">
                  <c:v>28</c:v>
                </c:pt>
                <c:pt idx="8">
                  <c:v>29</c:v>
                </c:pt>
                <c:pt idx="9">
                  <c:v>41</c:v>
                </c:pt>
                <c:pt idx="10">
                  <c:v>88</c:v>
                </c:pt>
                <c:pt idx="11">
                  <c:v>199</c:v>
                </c:pt>
                <c:pt idx="12">
                  <c:v>230</c:v>
                </c:pt>
                <c:pt idx="13">
                  <c:v>245</c:v>
                </c:pt>
                <c:pt idx="14">
                  <c:v>247</c:v>
                </c:pt>
                <c:pt idx="15">
                  <c:v>135</c:v>
                </c:pt>
                <c:pt idx="16">
                  <c:v>34</c:v>
                </c:pt>
                <c:pt idx="17">
                  <c:v>33</c:v>
                </c:pt>
                <c:pt idx="18">
                  <c:v>27</c:v>
                </c:pt>
                <c:pt idx="19">
                  <c:v>26</c:v>
                </c:pt>
                <c:pt idx="20">
                  <c:v>28</c:v>
                </c:pt>
                <c:pt idx="21">
                  <c:v>39</c:v>
                </c:pt>
                <c:pt idx="22">
                  <c:v>86</c:v>
                </c:pt>
                <c:pt idx="23">
                  <c:v>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23-46C5-9931-A201C018E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33280"/>
        <c:axId val="595837600"/>
      </c:scatterChart>
      <c:valAx>
        <c:axId val="59583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37600"/>
        <c:crosses val="autoZero"/>
        <c:crossBetween val="midCat"/>
      </c:valAx>
      <c:valAx>
        <c:axId val="59583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3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 &amp; PACF'!$J$14:$J$17</c:f>
              <c:numCache>
                <c:formatCode>General</c:formatCode>
                <c:ptCount val="4"/>
                <c:pt idx="0">
                  <c:v>0.47801832656968629</c:v>
                </c:pt>
                <c:pt idx="1">
                  <c:v>0.17717108415090024</c:v>
                </c:pt>
                <c:pt idx="2">
                  <c:v>-2.0743272980716117E-4</c:v>
                </c:pt>
                <c:pt idx="3">
                  <c:v>-0.24542834960516224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2-4AF5-82D0-F0047164C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6404223"/>
        <c:axId val="806400863"/>
      </c:barChart>
      <c:lineChart>
        <c:grouping val="standard"/>
        <c:varyColors val="0"/>
        <c:ser>
          <c:idx val="1"/>
          <c:order val="1"/>
          <c:tx>
            <c:v>UCL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'ACF &amp; PACF'!$L$14:$L$17</c:f>
              <c:numCache>
                <c:formatCode>General</c:formatCode>
                <c:ptCount val="4"/>
                <c:pt idx="0">
                  <c:v>0.41702882811414999</c:v>
                </c:pt>
                <c:pt idx="1">
                  <c:v>0.41702882811414954</c:v>
                </c:pt>
                <c:pt idx="2">
                  <c:v>0.41702882811414954</c:v>
                </c:pt>
                <c:pt idx="3">
                  <c:v>0.41702882811414954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2-4AF5-82D0-F0047164C8C0}"/>
            </c:ext>
          </c:extLst>
        </c:ser>
        <c:ser>
          <c:idx val="2"/>
          <c:order val="2"/>
          <c:tx>
            <c:v>LCL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 &amp; PACF'!$M$14:$M$17</c:f>
              <c:numCache>
                <c:formatCode>General</c:formatCode>
                <c:ptCount val="4"/>
                <c:pt idx="0">
                  <c:v>-0.41702882811414954</c:v>
                </c:pt>
                <c:pt idx="1">
                  <c:v>-0.41702882811414954</c:v>
                </c:pt>
                <c:pt idx="2">
                  <c:v>-0.41702882811414954</c:v>
                </c:pt>
                <c:pt idx="3">
                  <c:v>-0.41702882811414954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42-4AF5-82D0-F0047164C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6404223"/>
        <c:axId val="806400863"/>
      </c:lineChart>
      <c:catAx>
        <c:axId val="806404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00863"/>
        <c:crosses val="autoZero"/>
        <c:auto val="1"/>
        <c:lblAlgn val="ctr"/>
        <c:lblOffset val="100"/>
        <c:noMultiLvlLbl val="0"/>
      </c:catAx>
      <c:valAx>
        <c:axId val="8064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0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 &amp; PACF'!$K$14:$K$17</c:f>
              <c:numCache>
                <c:formatCode>General</c:formatCode>
                <c:ptCount val="4"/>
                <c:pt idx="0">
                  <c:v>0.47801832656968629</c:v>
                </c:pt>
                <c:pt idx="1">
                  <c:v>-6.6533425213329112E-2</c:v>
                </c:pt>
                <c:pt idx="2">
                  <c:v>-7.6461818771698234E-2</c:v>
                </c:pt>
                <c:pt idx="3">
                  <c:v>-0.26701690687124058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1-4FB3-8EFF-BDEF4E618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159104"/>
        <c:axId val="22160064"/>
      </c:barChart>
      <c:lineChart>
        <c:grouping val="standard"/>
        <c:varyColors val="0"/>
        <c:ser>
          <c:idx val="1"/>
          <c:order val="1"/>
          <c:tx>
            <c:v>UCL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'ACF &amp; PACF'!$L$14:$L$17</c:f>
              <c:numCache>
                <c:formatCode>General</c:formatCode>
                <c:ptCount val="4"/>
                <c:pt idx="0">
                  <c:v>0.41702882811414999</c:v>
                </c:pt>
                <c:pt idx="1">
                  <c:v>0.41702882811414954</c:v>
                </c:pt>
                <c:pt idx="2">
                  <c:v>0.41702882811414954</c:v>
                </c:pt>
                <c:pt idx="3">
                  <c:v>0.41702882811414954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E-499F-A643-6D858621FC1D}"/>
            </c:ext>
          </c:extLst>
        </c:ser>
        <c:ser>
          <c:idx val="2"/>
          <c:order val="2"/>
          <c:tx>
            <c:v>LCL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 &amp; PACF'!$M$14:$M$17</c:f>
              <c:numCache>
                <c:formatCode>General</c:formatCode>
                <c:ptCount val="4"/>
                <c:pt idx="0">
                  <c:v>-0.41702882811414954</c:v>
                </c:pt>
                <c:pt idx="1">
                  <c:v>-0.41702882811414954</c:v>
                </c:pt>
                <c:pt idx="2">
                  <c:v>-0.41702882811414954</c:v>
                </c:pt>
                <c:pt idx="3">
                  <c:v>-0.41702882811414954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E-499F-A643-6D858621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59104"/>
        <c:axId val="22160064"/>
      </c:lineChart>
      <c:catAx>
        <c:axId val="22159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60064"/>
        <c:crosses val="autoZero"/>
        <c:auto val="1"/>
        <c:lblAlgn val="ctr"/>
        <c:lblOffset val="100"/>
        <c:noMultiLvlLbl val="0"/>
      </c:catAx>
      <c:valAx>
        <c:axId val="2216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5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 &amp; PACF'!$AF$14:$AF$17</c:f>
              <c:numCache>
                <c:formatCode>General</c:formatCode>
                <c:ptCount val="4"/>
                <c:pt idx="0">
                  <c:v>0.54141782650701553</c:v>
                </c:pt>
                <c:pt idx="1">
                  <c:v>2.5318933820777774E-2</c:v>
                </c:pt>
                <c:pt idx="2">
                  <c:v>-0.44418476371162025</c:v>
                </c:pt>
                <c:pt idx="3">
                  <c:v>-0.37843327783435071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8-44EF-A5B0-4AFA41EC4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0045167"/>
        <c:axId val="1590043727"/>
      </c:barChart>
      <c:lineChart>
        <c:grouping val="standard"/>
        <c:varyColors val="0"/>
        <c:ser>
          <c:idx val="1"/>
          <c:order val="1"/>
          <c:tx>
            <c:v>UCL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'ACF &amp; PACF'!$AH$14:$AH$17</c:f>
              <c:numCache>
                <c:formatCode>General</c:formatCode>
                <c:ptCount val="4"/>
                <c:pt idx="0">
                  <c:v>0.40824829046386307</c:v>
                </c:pt>
                <c:pt idx="1">
                  <c:v>0.40824829046386307</c:v>
                </c:pt>
                <c:pt idx="2">
                  <c:v>0.40824829046386307</c:v>
                </c:pt>
                <c:pt idx="3">
                  <c:v>0.40824829046386307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A8-44EF-A5B0-4AFA41EC4A3F}"/>
            </c:ext>
          </c:extLst>
        </c:ser>
        <c:ser>
          <c:idx val="2"/>
          <c:order val="2"/>
          <c:tx>
            <c:v>LCL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 &amp; PACF'!$AI$14:$AI$17</c:f>
              <c:numCache>
                <c:formatCode>General</c:formatCode>
                <c:ptCount val="4"/>
                <c:pt idx="0">
                  <c:v>-0.40824829046386307</c:v>
                </c:pt>
                <c:pt idx="1">
                  <c:v>-0.40824829046386307</c:v>
                </c:pt>
                <c:pt idx="2">
                  <c:v>-0.40824829046386307</c:v>
                </c:pt>
                <c:pt idx="3">
                  <c:v>-0.40824829046386307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A8-44EF-A5B0-4AFA41EC4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0045167"/>
        <c:axId val="1590043727"/>
      </c:lineChart>
      <c:catAx>
        <c:axId val="1590045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043727"/>
        <c:crosses val="autoZero"/>
        <c:auto val="1"/>
        <c:lblAlgn val="ctr"/>
        <c:lblOffset val="100"/>
        <c:noMultiLvlLbl val="0"/>
      </c:catAx>
      <c:valAx>
        <c:axId val="159004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04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2"/>
          <c:tx>
            <c:v>PACF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'ACF &amp; PACF'!$AG$14:$AG$17</c:f>
              <c:numCache>
                <c:formatCode>General</c:formatCode>
                <c:ptCount val="4"/>
                <c:pt idx="0">
                  <c:v>0.54141782650701553</c:v>
                </c:pt>
                <c:pt idx="1">
                  <c:v>-0.37887527445728658</c:v>
                </c:pt>
                <c:pt idx="2">
                  <c:v>-0.42609408943672494</c:v>
                </c:pt>
                <c:pt idx="3">
                  <c:v>0.22946802169258873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38-4031-B91B-55C73415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0045167"/>
        <c:axId val="1590043727"/>
      </c:barChart>
      <c:lineChart>
        <c:grouping val="standard"/>
        <c:varyColors val="0"/>
        <c:ser>
          <c:idx val="1"/>
          <c:order val="0"/>
          <c:tx>
            <c:v>UCL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'ACF &amp; PACF'!$AH$14:$AH$17</c:f>
              <c:numCache>
                <c:formatCode>General</c:formatCode>
                <c:ptCount val="4"/>
                <c:pt idx="0">
                  <c:v>0.40824829046386307</c:v>
                </c:pt>
                <c:pt idx="1">
                  <c:v>0.40824829046386307</c:v>
                </c:pt>
                <c:pt idx="2">
                  <c:v>0.40824829046386307</c:v>
                </c:pt>
                <c:pt idx="3">
                  <c:v>0.40824829046386307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8-4031-B91B-55C73415770E}"/>
            </c:ext>
          </c:extLst>
        </c:ser>
        <c:ser>
          <c:idx val="2"/>
          <c:order val="1"/>
          <c:tx>
            <c:v>LCL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'ACF &amp; PACF'!$AI$14:$AI$17</c:f>
              <c:numCache>
                <c:formatCode>General</c:formatCode>
                <c:ptCount val="4"/>
                <c:pt idx="0">
                  <c:v>-0.40824829046386307</c:v>
                </c:pt>
                <c:pt idx="1">
                  <c:v>-0.40824829046386307</c:v>
                </c:pt>
                <c:pt idx="2">
                  <c:v>-0.40824829046386307</c:v>
                </c:pt>
                <c:pt idx="3">
                  <c:v>-0.40824829046386307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8-4031-B91B-55C73415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0045167"/>
        <c:axId val="1590043727"/>
      </c:lineChart>
      <c:catAx>
        <c:axId val="1590045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043727"/>
        <c:crosses val="autoZero"/>
        <c:auto val="1"/>
        <c:lblAlgn val="ctr"/>
        <c:lblOffset val="100"/>
        <c:noMultiLvlLbl val="0"/>
      </c:catAx>
      <c:valAx>
        <c:axId val="159004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04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act_data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'predict+RMSE'!$B$13:$B$24</c:f>
              <c:numCache>
                <c:formatCode>General</c:formatCode>
                <c:ptCount val="12"/>
                <c:pt idx="0">
                  <c:v>31</c:v>
                </c:pt>
                <c:pt idx="1">
                  <c:v>15</c:v>
                </c:pt>
                <c:pt idx="2">
                  <c:v>2</c:v>
                </c:pt>
                <c:pt idx="3">
                  <c:v>-112</c:v>
                </c:pt>
                <c:pt idx="4">
                  <c:v>-101</c:v>
                </c:pt>
                <c:pt idx="5">
                  <c:v>-1</c:v>
                </c:pt>
                <c:pt idx="6">
                  <c:v>-6</c:v>
                </c:pt>
                <c:pt idx="7">
                  <c:v>-1</c:v>
                </c:pt>
                <c:pt idx="8">
                  <c:v>2</c:v>
                </c:pt>
                <c:pt idx="9">
                  <c:v>11</c:v>
                </c:pt>
                <c:pt idx="10">
                  <c:v>47</c:v>
                </c:pt>
                <c:pt idx="11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C-4CB5-B4CD-BA84049CD469}"/>
            </c:ext>
          </c:extLst>
        </c:ser>
        <c:ser>
          <c:idx val="0"/>
          <c:order val="1"/>
          <c:tx>
            <c:v>predict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'predict+RMSE'!$B$25:$B$36</c:f>
              <c:numCache>
                <c:formatCode>General</c:formatCode>
                <c:ptCount val="12"/>
                <c:pt idx="0">
                  <c:v>33.652212000000006</c:v>
                </c:pt>
                <c:pt idx="1">
                  <c:v>67.940119104719997</c:v>
                </c:pt>
                <c:pt idx="2">
                  <c:v>26.290235078716606</c:v>
                </c:pt>
                <c:pt idx="3">
                  <c:v>47.647713596148535</c:v>
                </c:pt>
                <c:pt idx="4">
                  <c:v>22.258270523509466</c:v>
                </c:pt>
                <c:pt idx="5">
                  <c:v>35.551070788342315</c:v>
                </c:pt>
                <c:pt idx="6">
                  <c:v>20.068686040911658</c:v>
                </c:pt>
                <c:pt idx="7">
                  <c:v>28.336007430895922</c:v>
                </c:pt>
                <c:pt idx="8">
                  <c:v>18.891851401480917</c:v>
                </c:pt>
                <c:pt idx="9">
                  <c:v>24.030124472101797</c:v>
                </c:pt>
                <c:pt idx="10">
                  <c:v>18.267445261218764</c:v>
                </c:pt>
                <c:pt idx="11">
                  <c:v>21.458937655076944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FC-4CB5-B4CD-BA84049CD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425200"/>
        <c:axId val="1140425680"/>
      </c:lineChart>
      <c:catAx>
        <c:axId val="11404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425680"/>
        <c:crosses val="autoZero"/>
        <c:auto val="1"/>
        <c:lblAlgn val="ctr"/>
        <c:lblOffset val="100"/>
        <c:noMultiLvlLbl val="0"/>
      </c:catAx>
      <c:valAx>
        <c:axId val="114042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42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'predict+RMSE'!$X$9:$X$20</c:f>
              <c:numCache>
                <c:formatCode>General</c:formatCode>
                <c:ptCount val="12"/>
                <c:pt idx="0">
                  <c:v>501.06928666666659</c:v>
                </c:pt>
                <c:pt idx="1">
                  <c:v>486.60565121879972</c:v>
                </c:pt>
                <c:pt idx="2">
                  <c:v>212.43603659571568</c:v>
                </c:pt>
                <c:pt idx="3">
                  <c:v>218.42147762553748</c:v>
                </c:pt>
                <c:pt idx="4">
                  <c:v>44.357662456019852</c:v>
                </c:pt>
                <c:pt idx="5">
                  <c:v>57.769223299654641</c:v>
                </c:pt>
                <c:pt idx="6">
                  <c:v>-53.270917311032917</c:v>
                </c:pt>
                <c:pt idx="7">
                  <c:v>-38.636335381100253</c:v>
                </c:pt>
                <c:pt idx="8">
                  <c:v>-109.80784827932268</c:v>
                </c:pt>
                <c:pt idx="9">
                  <c:v>-96.601414945026477</c:v>
                </c:pt>
                <c:pt idx="10">
                  <c:v>-142.43045502929635</c:v>
                </c:pt>
                <c:pt idx="11">
                  <c:v>-131.52942166329615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62-40CC-B0B1-42877CC67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292368"/>
        <c:axId val="1492289008"/>
      </c:lineChart>
      <c:catAx>
        <c:axId val="1492292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89008"/>
        <c:crosses val="autoZero"/>
        <c:auto val="1"/>
        <c:lblAlgn val="ctr"/>
        <c:lblOffset val="100"/>
        <c:noMultiLvlLbl val="0"/>
      </c:catAx>
      <c:valAx>
        <c:axId val="14922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9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16</xdr:row>
      <xdr:rowOff>175260</xdr:rowOff>
    </xdr:from>
    <xdr:to>
      <xdr:col>13</xdr:col>
      <xdr:colOff>320040</xdr:colOff>
      <xdr:row>31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97A847-4B9A-2DDC-0BBE-6D310D241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22860</xdr:colOff>
      <xdr:row>16</xdr:row>
      <xdr:rowOff>152400</xdr:rowOff>
    </xdr:from>
    <xdr:to>
      <xdr:col>21</xdr:col>
      <xdr:colOff>327660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E5969B-DDEF-7E9F-0EA5-342DD1C77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22860</xdr:colOff>
      <xdr:row>1</xdr:row>
      <xdr:rowOff>15240</xdr:rowOff>
    </xdr:from>
    <xdr:to>
      <xdr:col>21</xdr:col>
      <xdr:colOff>327660</xdr:colOff>
      <xdr:row>16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C6451A-55A2-4243-92B6-32D207977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15240</xdr:colOff>
      <xdr:row>1</xdr:row>
      <xdr:rowOff>22860</xdr:rowOff>
    </xdr:from>
    <xdr:to>
      <xdr:col>13</xdr:col>
      <xdr:colOff>320040</xdr:colOff>
      <xdr:row>16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9F7DD0-4457-A78D-7559-BCEA2970F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17</xdr:row>
      <xdr:rowOff>99060</xdr:rowOff>
    </xdr:from>
    <xdr:to>
      <xdr:col>13</xdr:col>
      <xdr:colOff>175260</xdr:colOff>
      <xdr:row>32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187FB1-263B-1AAA-0CDE-AB8B8FFF3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8</xdr:row>
      <xdr:rowOff>45720</xdr:rowOff>
    </xdr:from>
    <xdr:to>
      <xdr:col>20</xdr:col>
      <xdr:colOff>259080</xdr:colOff>
      <xdr:row>23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2BD3FE-9E4A-ADE1-A1B8-142DE4DFC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403860</xdr:colOff>
      <xdr:row>17</xdr:row>
      <xdr:rowOff>60960</xdr:rowOff>
    </xdr:from>
    <xdr:to>
      <xdr:col>35</xdr:col>
      <xdr:colOff>259080</xdr:colOff>
      <xdr:row>32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AE8393-18A9-8C44-FD01-2130C865B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373380</xdr:colOff>
      <xdr:row>7</xdr:row>
      <xdr:rowOff>45720</xdr:rowOff>
    </xdr:from>
    <xdr:to>
      <xdr:col>42</xdr:col>
      <xdr:colOff>251460</xdr:colOff>
      <xdr:row>22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58E712-E888-4AC1-9FFC-A97E9630B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45720</xdr:colOff>
      <xdr:row>3</xdr:row>
      <xdr:rowOff>129540</xdr:rowOff>
    </xdr:from>
    <xdr:ext cx="2708883" cy="225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A54A60C-1ABC-3A29-B1B8-5338556927C3}"/>
                </a:ext>
              </a:extLst>
            </xdr:cNvPr>
            <xdr:cNvSpPr txBox="1"/>
          </xdr:nvSpPr>
          <xdr:spPr>
            <a:xfrm>
              <a:off x="4312920" y="685800"/>
              <a:ext cx="2708883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sub>
                    </m:sSub>
                    <m:r>
                      <a:rPr lang="en-US" sz="15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m:rPr>
                        <m:nor/>
                      </m:rPr>
                      <a:rPr lang="en-US" sz="1500" b="1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2.354032 + 0.58094 ∗ </m:t>
                    </m:r>
                    <m:sSub>
                      <m:sSubPr>
                        <m:ctrlP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𝒚</m:t>
                        </m:r>
                      </m:e>
                      <m:sub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𝒕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A54A60C-1ABC-3A29-B1B8-5338556927C3}"/>
                </a:ext>
              </a:extLst>
            </xdr:cNvPr>
            <xdr:cNvSpPr txBox="1"/>
          </xdr:nvSpPr>
          <xdr:spPr>
            <a:xfrm>
              <a:off x="4312920" y="685800"/>
              <a:ext cx="2708883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𝒚_𝒕= </a:t>
              </a:r>
              <a:r>
                <a:rPr lang="en-US" sz="1500" b="1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"2.354032 + 0.58094 ∗ " 𝒚_(𝒕−𝟏)</a:t>
              </a:r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37</xdr:col>
      <xdr:colOff>38100</xdr:colOff>
      <xdr:row>1</xdr:row>
      <xdr:rowOff>121920</xdr:rowOff>
    </xdr:from>
    <xdr:ext cx="2614883" cy="225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F374F6E-6A7E-4F1A-9DB1-1B42F8DF248A}"/>
                </a:ext>
              </a:extLst>
            </xdr:cNvPr>
            <xdr:cNvSpPr txBox="1"/>
          </xdr:nvSpPr>
          <xdr:spPr>
            <a:xfrm>
              <a:off x="25176480" y="304800"/>
              <a:ext cx="2614883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sub>
                    </m:sSub>
                    <m:r>
                      <a:rPr lang="en-US" sz="15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m:rPr>
                        <m:nor/>
                      </m:rPr>
                      <a:rPr lang="en-US" sz="15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875.757</m:t>
                    </m:r>
                    <m:r>
                      <m:rPr>
                        <m:nor/>
                      </m:rPr>
                      <a:rPr lang="en-US" sz="1500" b="1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+ 0.57841 ∗ </m:t>
                    </m:r>
                    <m:sSub>
                      <m:sSubPr>
                        <m:ctrlP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𝒚</m:t>
                        </m:r>
                      </m:e>
                      <m:sub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𝒕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F374F6E-6A7E-4F1A-9DB1-1B42F8DF248A}"/>
                </a:ext>
              </a:extLst>
            </xdr:cNvPr>
            <xdr:cNvSpPr txBox="1"/>
          </xdr:nvSpPr>
          <xdr:spPr>
            <a:xfrm>
              <a:off x="25176480" y="304800"/>
              <a:ext cx="2614883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𝒚_𝒕= "875.757</a:t>
              </a:r>
              <a:r>
                <a:rPr lang="en-US" sz="1500" b="1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+ 0.57841 ∗ " 𝒚_(𝒕−𝟏)</a:t>
              </a:r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259080</xdr:colOff>
      <xdr:row>2</xdr:row>
      <xdr:rowOff>114300</xdr:rowOff>
    </xdr:from>
    <xdr:ext cx="2634952" cy="225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59072A6-CA09-45DE-BD88-2C5BD055229B}"/>
                </a:ext>
              </a:extLst>
            </xdr:cNvPr>
            <xdr:cNvSpPr txBox="1"/>
          </xdr:nvSpPr>
          <xdr:spPr>
            <a:xfrm>
              <a:off x="5471160" y="480060"/>
              <a:ext cx="2634952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sub>
                    </m:sSub>
                    <m:r>
                      <a:rPr lang="en-US" sz="15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m:rPr>
                        <m:nor/>
                      </m:rPr>
                      <a:rPr lang="en-US" sz="15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−5.0357</m:t>
                    </m:r>
                    <m:r>
                      <m:rPr>
                        <m:nor/>
                      </m:rPr>
                      <a:rPr lang="en-US" sz="1500" b="1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+ 0.59988 ∗ </m:t>
                    </m:r>
                    <m:sSub>
                      <m:sSubPr>
                        <m:ctrlP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𝑬</m:t>
                        </m:r>
                      </m:e>
                      <m:sub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𝒕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59072A6-CA09-45DE-BD88-2C5BD055229B}"/>
                </a:ext>
              </a:extLst>
            </xdr:cNvPr>
            <xdr:cNvSpPr txBox="1"/>
          </xdr:nvSpPr>
          <xdr:spPr>
            <a:xfrm>
              <a:off x="5471160" y="480060"/>
              <a:ext cx="2634952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𝒚_𝒕= "-5.0357</a:t>
              </a:r>
              <a:r>
                <a:rPr lang="en-US" sz="1500" b="1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+ 0.59988 ∗ " 𝑬_(𝒕−𝟏)</a:t>
              </a:r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25</xdr:col>
      <xdr:colOff>45720</xdr:colOff>
      <xdr:row>1</xdr:row>
      <xdr:rowOff>144780</xdr:rowOff>
    </xdr:from>
    <xdr:ext cx="2835071" cy="2255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7D457C1-1E84-40FA-A63D-6279D5B0E9A5}"/>
                </a:ext>
              </a:extLst>
            </xdr:cNvPr>
            <xdr:cNvSpPr txBox="1"/>
          </xdr:nvSpPr>
          <xdr:spPr>
            <a:xfrm>
              <a:off x="15575280" y="327660"/>
              <a:ext cx="2835071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sub>
                    </m:sSub>
                    <m:r>
                      <a:rPr lang="en-US" sz="15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m:rPr>
                        <m:nor/>
                      </m:rPr>
                      <a:rPr lang="en-US" sz="15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953.94371</m:t>
                    </m:r>
                    <m:r>
                      <m:rPr>
                        <m:nor/>
                      </m:rPr>
                      <a:rPr lang="en-US" sz="1500" b="1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+ 0.63367 ∗ </m:t>
                    </m:r>
                    <m:sSub>
                      <m:sSubPr>
                        <m:ctrlP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𝑬</m:t>
                        </m:r>
                      </m:e>
                      <m:sub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𝒕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7D457C1-1E84-40FA-A63D-6279D5B0E9A5}"/>
                </a:ext>
              </a:extLst>
            </xdr:cNvPr>
            <xdr:cNvSpPr txBox="1"/>
          </xdr:nvSpPr>
          <xdr:spPr>
            <a:xfrm>
              <a:off x="15575280" y="327660"/>
              <a:ext cx="2835071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𝒚_𝒕= "953.94371</a:t>
              </a:r>
              <a:r>
                <a:rPr lang="en-US" sz="1500" b="1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+ 0.63367 ∗ " 𝑬_(𝒕−𝟑)</a:t>
              </a:r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</xdr:colOff>
      <xdr:row>0</xdr:row>
      <xdr:rowOff>144780</xdr:rowOff>
    </xdr:from>
    <xdr:ext cx="2708883" cy="225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B18AD2A-3066-48B1-A97E-D87B287B6CB2}"/>
                </a:ext>
              </a:extLst>
            </xdr:cNvPr>
            <xdr:cNvSpPr txBox="1"/>
          </xdr:nvSpPr>
          <xdr:spPr>
            <a:xfrm>
              <a:off x="4229100" y="144780"/>
              <a:ext cx="2708883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sub>
                    </m:sSub>
                    <m:r>
                      <a:rPr lang="en-US" sz="15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m:rPr>
                        <m:nor/>
                      </m:rPr>
                      <a:rPr lang="en-US" sz="1500" b="1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2.354032 + 0.58094 ∗ </m:t>
                    </m:r>
                    <m:sSub>
                      <m:sSubPr>
                        <m:ctrlP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𝒚</m:t>
                        </m:r>
                      </m:e>
                      <m:sub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𝒕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B18AD2A-3066-48B1-A97E-D87B287B6CB2}"/>
                </a:ext>
              </a:extLst>
            </xdr:cNvPr>
            <xdr:cNvSpPr txBox="1"/>
          </xdr:nvSpPr>
          <xdr:spPr>
            <a:xfrm>
              <a:off x="4229100" y="144780"/>
              <a:ext cx="2708883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𝒚_𝒕= </a:t>
              </a:r>
              <a:r>
                <a:rPr lang="en-US" sz="1500" b="1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"2.354032 + 0.58094 ∗ " 𝒚_(𝒕−𝟏)</a:t>
              </a:r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15240</xdr:colOff>
      <xdr:row>3</xdr:row>
      <xdr:rowOff>129540</xdr:rowOff>
    </xdr:from>
    <xdr:ext cx="2634952" cy="225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C6790F5-6177-45C5-815F-5C4F0917ACCC}"/>
                </a:ext>
              </a:extLst>
            </xdr:cNvPr>
            <xdr:cNvSpPr txBox="1"/>
          </xdr:nvSpPr>
          <xdr:spPr>
            <a:xfrm>
              <a:off x="4198620" y="678180"/>
              <a:ext cx="2634952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sub>
                    </m:sSub>
                    <m:r>
                      <a:rPr lang="en-US" sz="15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m:rPr>
                        <m:nor/>
                      </m:rPr>
                      <a:rPr lang="en-US" sz="15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−5.0357</m:t>
                    </m:r>
                    <m:r>
                      <m:rPr>
                        <m:nor/>
                      </m:rPr>
                      <a:rPr lang="en-US" sz="1500" b="1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+ 0.59988 ∗ </m:t>
                    </m:r>
                    <m:sSub>
                      <m:sSubPr>
                        <m:ctrlP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𝑬</m:t>
                        </m:r>
                      </m:e>
                      <m:sub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𝒕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C6790F5-6177-45C5-815F-5C4F0917ACCC}"/>
                </a:ext>
              </a:extLst>
            </xdr:cNvPr>
            <xdr:cNvSpPr txBox="1"/>
          </xdr:nvSpPr>
          <xdr:spPr>
            <a:xfrm>
              <a:off x="4198620" y="678180"/>
              <a:ext cx="2634952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𝒚_𝒕= "-5.0357</a:t>
              </a:r>
              <a:r>
                <a:rPr lang="en-US" sz="1500" b="1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+ 0.59988 ∗ " 𝑬_(𝒕−𝟏)</a:t>
              </a:r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8</xdr:col>
      <xdr:colOff>45720</xdr:colOff>
      <xdr:row>6</xdr:row>
      <xdr:rowOff>22860</xdr:rowOff>
    </xdr:from>
    <xdr:to>
      <xdr:col>15</xdr:col>
      <xdr:colOff>350520</xdr:colOff>
      <xdr:row>21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D334F7-505A-5AA4-963B-6D4F9239F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23</xdr:col>
      <xdr:colOff>38100</xdr:colOff>
      <xdr:row>2</xdr:row>
      <xdr:rowOff>129540</xdr:rowOff>
    </xdr:from>
    <xdr:ext cx="2835071" cy="2255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025E24A-0598-418C-A300-330CE4CB5BFA}"/>
                </a:ext>
              </a:extLst>
            </xdr:cNvPr>
            <xdr:cNvSpPr txBox="1"/>
          </xdr:nvSpPr>
          <xdr:spPr>
            <a:xfrm>
              <a:off x="15445740" y="495300"/>
              <a:ext cx="2835071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sub>
                    </m:sSub>
                    <m:r>
                      <a:rPr lang="en-US" sz="15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m:rPr>
                        <m:nor/>
                      </m:rPr>
                      <a:rPr lang="en-US" sz="15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953.94371</m:t>
                    </m:r>
                    <m:r>
                      <m:rPr>
                        <m:nor/>
                      </m:rPr>
                      <a:rPr lang="en-US" sz="1500" b="1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+ 0.63367 ∗ </m:t>
                    </m:r>
                    <m:sSub>
                      <m:sSubPr>
                        <m:ctrlP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𝑬</m:t>
                        </m:r>
                      </m:e>
                      <m:sub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𝒕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025E24A-0598-418C-A300-330CE4CB5BFA}"/>
                </a:ext>
              </a:extLst>
            </xdr:cNvPr>
            <xdr:cNvSpPr txBox="1"/>
          </xdr:nvSpPr>
          <xdr:spPr>
            <a:xfrm>
              <a:off x="15445740" y="495300"/>
              <a:ext cx="2835071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𝒚_𝒕= "953.94371</a:t>
              </a:r>
              <a:r>
                <a:rPr lang="en-US" sz="1500" b="1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+ 0.63367 ∗ " 𝑬_(𝒕−𝟑)</a:t>
              </a:r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23</xdr:col>
      <xdr:colOff>30480</xdr:colOff>
      <xdr:row>0</xdr:row>
      <xdr:rowOff>144780</xdr:rowOff>
    </xdr:from>
    <xdr:ext cx="2614883" cy="2255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A410F11-5D2A-4601-A440-E5F99FD43A71}"/>
                </a:ext>
              </a:extLst>
            </xdr:cNvPr>
            <xdr:cNvSpPr txBox="1"/>
          </xdr:nvSpPr>
          <xdr:spPr>
            <a:xfrm>
              <a:off x="15438120" y="144780"/>
              <a:ext cx="2614883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en-US" sz="15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sub>
                    </m:sSub>
                    <m:r>
                      <a:rPr lang="en-US" sz="15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m:rPr>
                        <m:nor/>
                      </m:rPr>
                      <a:rPr lang="en-US" sz="15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875.757</m:t>
                    </m:r>
                    <m:r>
                      <m:rPr>
                        <m:nor/>
                      </m:rPr>
                      <a:rPr lang="en-US" sz="1500" b="1" i="0" u="none" strike="noStrike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+ 0.57841 ∗ </m:t>
                    </m:r>
                    <m:sSub>
                      <m:sSubPr>
                        <m:ctrlP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𝒚</m:t>
                        </m:r>
                      </m:e>
                      <m:sub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𝒕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n-US" sz="1500" b="1" i="1" u="none" strike="noStrike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A410F11-5D2A-4601-A440-E5F99FD43A71}"/>
                </a:ext>
              </a:extLst>
            </xdr:cNvPr>
            <xdr:cNvSpPr txBox="1"/>
          </xdr:nvSpPr>
          <xdr:spPr>
            <a:xfrm>
              <a:off x="15438120" y="144780"/>
              <a:ext cx="2614883" cy="225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𝒚_𝒕= "875.757</a:t>
              </a:r>
              <a:r>
                <a:rPr lang="en-US" sz="1500" b="1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+ 0.57841 ∗ " 𝒚_(𝒕−𝟏)</a:t>
              </a:r>
              <a:endParaRPr lang="en-US" sz="150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25</xdr:col>
      <xdr:colOff>137160</xdr:colOff>
      <xdr:row>7</xdr:row>
      <xdr:rowOff>30480</xdr:rowOff>
    </xdr:from>
    <xdr:to>
      <xdr:col>32</xdr:col>
      <xdr:colOff>441960</xdr:colOff>
      <xdr:row>22</xdr:row>
      <xdr:rowOff>30480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BC485CB-F553-35DD-F3E6-B84454852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423D-BDD1-4572-B597-C2C8DE6F0BA2}">
  <dimension ref="A1:C25"/>
  <sheetViews>
    <sheetView workbookViewId="0">
      <selection activeCell="F23" sqref="F23"/>
    </sheetView>
  </sheetViews>
  <sheetFormatPr defaultRowHeight="14.4" x14ac:dyDescent="0.3"/>
  <cols>
    <col min="3" max="3" width="1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244</v>
      </c>
      <c r="C2">
        <v>967</v>
      </c>
    </row>
    <row r="3" spans="1:3" x14ac:dyDescent="0.3">
      <c r="A3" t="s">
        <v>4</v>
      </c>
      <c r="B3">
        <v>228</v>
      </c>
      <c r="C3">
        <v>795</v>
      </c>
    </row>
    <row r="4" spans="1:3" x14ac:dyDescent="0.3">
      <c r="A4" t="s">
        <v>5</v>
      </c>
      <c r="B4">
        <v>153</v>
      </c>
      <c r="C4">
        <v>820</v>
      </c>
    </row>
    <row r="5" spans="1:3" x14ac:dyDescent="0.3">
      <c r="A5" t="s">
        <v>6</v>
      </c>
      <c r="B5">
        <v>140</v>
      </c>
      <c r="C5">
        <v>672</v>
      </c>
    </row>
    <row r="6" spans="1:3" x14ac:dyDescent="0.3">
      <c r="A6" t="s">
        <v>7</v>
      </c>
      <c r="B6">
        <v>55</v>
      </c>
      <c r="C6">
        <v>722</v>
      </c>
    </row>
    <row r="7" spans="1:3" x14ac:dyDescent="0.3">
      <c r="A7" t="s">
        <v>8</v>
      </c>
      <c r="B7">
        <v>34</v>
      </c>
      <c r="C7">
        <v>820</v>
      </c>
    </row>
    <row r="8" spans="1:3" x14ac:dyDescent="0.3">
      <c r="A8" t="s">
        <v>9</v>
      </c>
      <c r="B8">
        <v>30</v>
      </c>
      <c r="C8">
        <v>1326</v>
      </c>
    </row>
    <row r="9" spans="1:3" x14ac:dyDescent="0.3">
      <c r="A9" t="s">
        <v>10</v>
      </c>
      <c r="B9">
        <v>28</v>
      </c>
      <c r="C9">
        <v>1262</v>
      </c>
    </row>
    <row r="10" spans="1:3" x14ac:dyDescent="0.3">
      <c r="A10" t="s">
        <v>11</v>
      </c>
      <c r="B10">
        <v>29</v>
      </c>
      <c r="C10">
        <v>1126</v>
      </c>
    </row>
    <row r="11" spans="1:3" x14ac:dyDescent="0.3">
      <c r="A11" t="s">
        <v>12</v>
      </c>
      <c r="B11">
        <v>41</v>
      </c>
      <c r="C11">
        <v>814</v>
      </c>
    </row>
    <row r="12" spans="1:3" x14ac:dyDescent="0.3">
      <c r="A12" t="s">
        <v>13</v>
      </c>
      <c r="B12">
        <v>88</v>
      </c>
      <c r="C12">
        <v>821</v>
      </c>
    </row>
    <row r="13" spans="1:3" x14ac:dyDescent="0.3">
      <c r="A13" t="s">
        <v>14</v>
      </c>
      <c r="B13">
        <v>199</v>
      </c>
      <c r="C13">
        <v>918</v>
      </c>
    </row>
    <row r="14" spans="1:3" x14ac:dyDescent="0.3">
      <c r="A14" t="s">
        <v>3</v>
      </c>
      <c r="B14">
        <v>230</v>
      </c>
      <c r="C14">
        <v>950</v>
      </c>
    </row>
    <row r="15" spans="1:3" x14ac:dyDescent="0.3">
      <c r="A15" t="s">
        <v>4</v>
      </c>
      <c r="B15">
        <v>245</v>
      </c>
      <c r="C15">
        <v>878</v>
      </c>
    </row>
    <row r="16" spans="1:3" x14ac:dyDescent="0.3">
      <c r="A16" t="s">
        <v>5</v>
      </c>
      <c r="B16">
        <v>247</v>
      </c>
      <c r="C16">
        <v>785</v>
      </c>
    </row>
    <row r="17" spans="1:3" x14ac:dyDescent="0.3">
      <c r="A17" t="s">
        <v>6</v>
      </c>
      <c r="B17">
        <v>135</v>
      </c>
      <c r="C17">
        <v>690</v>
      </c>
    </row>
    <row r="18" spans="1:3" x14ac:dyDescent="0.3">
      <c r="A18" t="s">
        <v>7</v>
      </c>
      <c r="B18">
        <v>34</v>
      </c>
      <c r="C18">
        <v>794</v>
      </c>
    </row>
    <row r="19" spans="1:3" x14ac:dyDescent="0.3">
      <c r="A19" t="s">
        <v>8</v>
      </c>
      <c r="B19">
        <v>33</v>
      </c>
      <c r="C19">
        <v>802</v>
      </c>
    </row>
    <row r="20" spans="1:3" x14ac:dyDescent="0.3">
      <c r="A20" t="s">
        <v>9</v>
      </c>
      <c r="B20">
        <v>27</v>
      </c>
      <c r="C20">
        <v>1445</v>
      </c>
    </row>
    <row r="21" spans="1:3" x14ac:dyDescent="0.3">
      <c r="A21" t="s">
        <v>10</v>
      </c>
      <c r="B21">
        <v>26</v>
      </c>
      <c r="C21">
        <v>1357</v>
      </c>
    </row>
    <row r="22" spans="1:3" x14ac:dyDescent="0.3">
      <c r="A22" t="s">
        <v>11</v>
      </c>
      <c r="B22">
        <v>28</v>
      </c>
      <c r="C22">
        <v>1268</v>
      </c>
    </row>
    <row r="23" spans="1:3" x14ac:dyDescent="0.3">
      <c r="A23" t="s">
        <v>12</v>
      </c>
      <c r="B23">
        <v>39</v>
      </c>
      <c r="C23">
        <v>889</v>
      </c>
    </row>
    <row r="24" spans="1:3" x14ac:dyDescent="0.3">
      <c r="A24" t="s">
        <v>13</v>
      </c>
      <c r="B24">
        <v>86</v>
      </c>
      <c r="C24">
        <v>830</v>
      </c>
    </row>
    <row r="25" spans="1:3" x14ac:dyDescent="0.3">
      <c r="A25" t="s">
        <v>14</v>
      </c>
      <c r="B25">
        <v>188</v>
      </c>
      <c r="C25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B47E-E5EC-4D2C-B4A3-DFB7483545BE}">
  <dimension ref="A1:G25"/>
  <sheetViews>
    <sheetView workbookViewId="0">
      <selection activeCell="F17" sqref="F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2" t="s">
        <v>45</v>
      </c>
      <c r="D1" s="2" t="s">
        <v>44</v>
      </c>
      <c r="E1" s="2"/>
      <c r="F1" s="2"/>
      <c r="G1" s="2"/>
    </row>
    <row r="2" spans="1:7" x14ac:dyDescent="0.3">
      <c r="A2" t="s">
        <v>3</v>
      </c>
      <c r="B2">
        <v>244</v>
      </c>
    </row>
    <row r="3" spans="1:7" x14ac:dyDescent="0.3">
      <c r="A3" t="s">
        <v>4</v>
      </c>
      <c r="B3">
        <v>228</v>
      </c>
      <c r="C3">
        <v>-16</v>
      </c>
    </row>
    <row r="4" spans="1:7" x14ac:dyDescent="0.3">
      <c r="A4" t="s">
        <v>5</v>
      </c>
      <c r="B4">
        <v>153</v>
      </c>
      <c r="C4">
        <f t="shared" ref="C4:D25" si="0">B4-B3</f>
        <v>-75</v>
      </c>
      <c r="D4">
        <f t="shared" si="0"/>
        <v>-59</v>
      </c>
    </row>
    <row r="5" spans="1:7" x14ac:dyDescent="0.3">
      <c r="A5" t="s">
        <v>6</v>
      </c>
      <c r="B5">
        <v>140</v>
      </c>
      <c r="C5">
        <f t="shared" si="0"/>
        <v>-13</v>
      </c>
      <c r="D5">
        <f t="shared" si="0"/>
        <v>62</v>
      </c>
      <c r="E5">
        <f>D5-D4</f>
        <v>121</v>
      </c>
    </row>
    <row r="6" spans="1:7" x14ac:dyDescent="0.3">
      <c r="A6" t="s">
        <v>7</v>
      </c>
      <c r="B6">
        <v>55</v>
      </c>
      <c r="C6">
        <f t="shared" si="0"/>
        <v>-85</v>
      </c>
      <c r="D6">
        <f t="shared" si="0"/>
        <v>-72</v>
      </c>
      <c r="E6">
        <f t="shared" ref="E6:E25" si="1">D6-D5</f>
        <v>-134</v>
      </c>
    </row>
    <row r="7" spans="1:7" x14ac:dyDescent="0.3">
      <c r="A7" t="s">
        <v>8</v>
      </c>
      <c r="B7">
        <v>34</v>
      </c>
      <c r="C7">
        <f t="shared" si="0"/>
        <v>-21</v>
      </c>
      <c r="D7">
        <f t="shared" si="0"/>
        <v>64</v>
      </c>
      <c r="E7">
        <f t="shared" si="1"/>
        <v>136</v>
      </c>
    </row>
    <row r="8" spans="1:7" x14ac:dyDescent="0.3">
      <c r="A8" t="s">
        <v>9</v>
      </c>
      <c r="B8">
        <v>30</v>
      </c>
      <c r="C8">
        <f t="shared" si="0"/>
        <v>-4</v>
      </c>
      <c r="D8">
        <f t="shared" si="0"/>
        <v>17</v>
      </c>
      <c r="E8">
        <f t="shared" si="1"/>
        <v>-47</v>
      </c>
    </row>
    <row r="9" spans="1:7" x14ac:dyDescent="0.3">
      <c r="A9" t="s">
        <v>10</v>
      </c>
      <c r="B9">
        <v>28</v>
      </c>
      <c r="C9">
        <f t="shared" si="0"/>
        <v>-2</v>
      </c>
      <c r="D9">
        <f t="shared" si="0"/>
        <v>2</v>
      </c>
      <c r="E9">
        <f t="shared" si="1"/>
        <v>-15</v>
      </c>
    </row>
    <row r="10" spans="1:7" x14ac:dyDescent="0.3">
      <c r="A10" t="s">
        <v>11</v>
      </c>
      <c r="B10">
        <v>29</v>
      </c>
      <c r="C10">
        <f t="shared" si="0"/>
        <v>1</v>
      </c>
      <c r="D10">
        <f t="shared" si="0"/>
        <v>3</v>
      </c>
      <c r="E10">
        <f t="shared" si="1"/>
        <v>1</v>
      </c>
    </row>
    <row r="11" spans="1:7" x14ac:dyDescent="0.3">
      <c r="A11" t="s">
        <v>12</v>
      </c>
      <c r="B11">
        <v>41</v>
      </c>
      <c r="C11">
        <f t="shared" si="0"/>
        <v>12</v>
      </c>
      <c r="D11">
        <f t="shared" si="0"/>
        <v>11</v>
      </c>
      <c r="E11">
        <f t="shared" si="1"/>
        <v>8</v>
      </c>
    </row>
    <row r="12" spans="1:7" x14ac:dyDescent="0.3">
      <c r="A12" t="s">
        <v>13</v>
      </c>
      <c r="B12">
        <v>88</v>
      </c>
      <c r="C12">
        <f t="shared" si="0"/>
        <v>47</v>
      </c>
      <c r="D12">
        <f t="shared" si="0"/>
        <v>35</v>
      </c>
      <c r="E12">
        <f t="shared" si="1"/>
        <v>24</v>
      </c>
    </row>
    <row r="13" spans="1:7" x14ac:dyDescent="0.3">
      <c r="A13" t="s">
        <v>14</v>
      </c>
      <c r="B13">
        <v>199</v>
      </c>
      <c r="C13">
        <f t="shared" si="0"/>
        <v>111</v>
      </c>
      <c r="D13">
        <f t="shared" si="0"/>
        <v>64</v>
      </c>
      <c r="E13">
        <f t="shared" si="1"/>
        <v>29</v>
      </c>
    </row>
    <row r="14" spans="1:7" x14ac:dyDescent="0.3">
      <c r="A14" t="s">
        <v>3</v>
      </c>
      <c r="B14">
        <v>230</v>
      </c>
      <c r="C14">
        <f t="shared" si="0"/>
        <v>31</v>
      </c>
      <c r="D14">
        <f t="shared" si="0"/>
        <v>-80</v>
      </c>
      <c r="E14">
        <f t="shared" si="1"/>
        <v>-144</v>
      </c>
    </row>
    <row r="15" spans="1:7" x14ac:dyDescent="0.3">
      <c r="A15" t="s">
        <v>4</v>
      </c>
      <c r="B15">
        <v>245</v>
      </c>
      <c r="C15">
        <f t="shared" si="0"/>
        <v>15</v>
      </c>
      <c r="D15">
        <f t="shared" si="0"/>
        <v>-16</v>
      </c>
      <c r="E15">
        <f t="shared" si="1"/>
        <v>64</v>
      </c>
    </row>
    <row r="16" spans="1:7" x14ac:dyDescent="0.3">
      <c r="A16" t="s">
        <v>5</v>
      </c>
      <c r="B16">
        <v>247</v>
      </c>
      <c r="C16">
        <f t="shared" si="0"/>
        <v>2</v>
      </c>
      <c r="D16">
        <f t="shared" si="0"/>
        <v>-13</v>
      </c>
      <c r="E16">
        <f t="shared" si="1"/>
        <v>3</v>
      </c>
    </row>
    <row r="17" spans="1:5" x14ac:dyDescent="0.3">
      <c r="A17" t="s">
        <v>6</v>
      </c>
      <c r="B17">
        <v>135</v>
      </c>
      <c r="C17">
        <f t="shared" si="0"/>
        <v>-112</v>
      </c>
      <c r="D17">
        <f t="shared" si="0"/>
        <v>-114</v>
      </c>
      <c r="E17">
        <f t="shared" si="1"/>
        <v>-101</v>
      </c>
    </row>
    <row r="18" spans="1:5" x14ac:dyDescent="0.3">
      <c r="A18" t="s">
        <v>7</v>
      </c>
      <c r="B18">
        <v>34</v>
      </c>
      <c r="C18">
        <f t="shared" si="0"/>
        <v>-101</v>
      </c>
      <c r="D18">
        <f t="shared" si="0"/>
        <v>11</v>
      </c>
      <c r="E18">
        <f t="shared" si="1"/>
        <v>125</v>
      </c>
    </row>
    <row r="19" spans="1:5" x14ac:dyDescent="0.3">
      <c r="A19" t="s">
        <v>8</v>
      </c>
      <c r="B19">
        <v>33</v>
      </c>
      <c r="C19">
        <f t="shared" si="0"/>
        <v>-1</v>
      </c>
      <c r="D19">
        <f t="shared" si="0"/>
        <v>100</v>
      </c>
      <c r="E19">
        <f t="shared" si="1"/>
        <v>89</v>
      </c>
    </row>
    <row r="20" spans="1:5" x14ac:dyDescent="0.3">
      <c r="A20" t="s">
        <v>9</v>
      </c>
      <c r="B20">
        <v>27</v>
      </c>
      <c r="C20">
        <f t="shared" si="0"/>
        <v>-6</v>
      </c>
      <c r="D20">
        <f t="shared" si="0"/>
        <v>-5</v>
      </c>
      <c r="E20">
        <f t="shared" si="1"/>
        <v>-105</v>
      </c>
    </row>
    <row r="21" spans="1:5" x14ac:dyDescent="0.3">
      <c r="A21" t="s">
        <v>10</v>
      </c>
      <c r="B21">
        <v>26</v>
      </c>
      <c r="C21">
        <f t="shared" si="0"/>
        <v>-1</v>
      </c>
      <c r="D21">
        <f t="shared" si="0"/>
        <v>5</v>
      </c>
      <c r="E21">
        <f t="shared" si="1"/>
        <v>10</v>
      </c>
    </row>
    <row r="22" spans="1:5" x14ac:dyDescent="0.3">
      <c r="A22" t="s">
        <v>11</v>
      </c>
      <c r="B22">
        <v>28</v>
      </c>
      <c r="C22">
        <f t="shared" si="0"/>
        <v>2</v>
      </c>
      <c r="D22">
        <f t="shared" si="0"/>
        <v>3</v>
      </c>
      <c r="E22">
        <f t="shared" si="1"/>
        <v>-2</v>
      </c>
    </row>
    <row r="23" spans="1:5" x14ac:dyDescent="0.3">
      <c r="A23" t="s">
        <v>12</v>
      </c>
      <c r="B23">
        <v>39</v>
      </c>
      <c r="C23">
        <f t="shared" si="0"/>
        <v>11</v>
      </c>
      <c r="D23">
        <f t="shared" si="0"/>
        <v>9</v>
      </c>
      <c r="E23">
        <f t="shared" si="1"/>
        <v>6</v>
      </c>
    </row>
    <row r="24" spans="1:5" x14ac:dyDescent="0.3">
      <c r="A24" t="s">
        <v>13</v>
      </c>
      <c r="B24">
        <v>86</v>
      </c>
      <c r="C24">
        <f t="shared" si="0"/>
        <v>47</v>
      </c>
      <c r="D24">
        <f t="shared" si="0"/>
        <v>36</v>
      </c>
      <c r="E24">
        <f t="shared" si="1"/>
        <v>27</v>
      </c>
    </row>
    <row r="25" spans="1:5" x14ac:dyDescent="0.3">
      <c r="A25" t="s">
        <v>14</v>
      </c>
      <c r="B25">
        <v>188</v>
      </c>
      <c r="C25">
        <f t="shared" si="0"/>
        <v>102</v>
      </c>
      <c r="D25">
        <f t="shared" si="0"/>
        <v>55</v>
      </c>
      <c r="E25">
        <f t="shared" si="1"/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210A-6374-45C8-A83E-70C48E1B5B63}">
  <dimension ref="A1:O48"/>
  <sheetViews>
    <sheetView workbookViewId="0">
      <selection activeCell="P17" sqref="P17"/>
    </sheetView>
  </sheetViews>
  <sheetFormatPr defaultRowHeight="14.4" x14ac:dyDescent="0.3"/>
  <cols>
    <col min="18" max="18" width="12.33203125" customWidth="1"/>
  </cols>
  <sheetData>
    <row r="1" spans="1:12" x14ac:dyDescent="0.3">
      <c r="A1" s="1" t="s">
        <v>0</v>
      </c>
      <c r="B1" s="1" t="s">
        <v>1</v>
      </c>
      <c r="C1" s="2" t="s">
        <v>42</v>
      </c>
      <c r="D1" s="2" t="s">
        <v>46</v>
      </c>
      <c r="E1" s="2" t="s">
        <v>47</v>
      </c>
    </row>
    <row r="2" spans="1:12" x14ac:dyDescent="0.3">
      <c r="A2" t="s">
        <v>3</v>
      </c>
      <c r="B2">
        <v>244</v>
      </c>
      <c r="G2" t="s">
        <v>15</v>
      </c>
    </row>
    <row r="3" spans="1:12" ht="15" thickBot="1" x14ac:dyDescent="0.35">
      <c r="A3" t="s">
        <v>4</v>
      </c>
      <c r="B3">
        <v>228</v>
      </c>
      <c r="C3">
        <v>-16</v>
      </c>
      <c r="D3">
        <v>244</v>
      </c>
    </row>
    <row r="4" spans="1:12" x14ac:dyDescent="0.3">
      <c r="A4" t="s">
        <v>5</v>
      </c>
      <c r="B4">
        <v>153</v>
      </c>
      <c r="C4">
        <f t="shared" ref="C4:C25" si="0">B4-B3</f>
        <v>-75</v>
      </c>
      <c r="D4">
        <v>228</v>
      </c>
      <c r="E4">
        <v>-16</v>
      </c>
      <c r="G4" s="5" t="s">
        <v>16</v>
      </c>
      <c r="H4" s="5"/>
    </row>
    <row r="5" spans="1:12" x14ac:dyDescent="0.3">
      <c r="A5" t="s">
        <v>6</v>
      </c>
      <c r="B5">
        <v>140</v>
      </c>
      <c r="C5">
        <f t="shared" si="0"/>
        <v>-13</v>
      </c>
      <c r="D5">
        <v>153</v>
      </c>
      <c r="E5">
        <f t="shared" ref="E5:E25" si="1">D5-D4</f>
        <v>-75</v>
      </c>
      <c r="G5" t="s">
        <v>17</v>
      </c>
      <c r="H5">
        <v>0.7200094337490045</v>
      </c>
    </row>
    <row r="6" spans="1:12" x14ac:dyDescent="0.3">
      <c r="A6" t="s">
        <v>7</v>
      </c>
      <c r="B6">
        <v>55</v>
      </c>
      <c r="C6">
        <f t="shared" si="0"/>
        <v>-85</v>
      </c>
      <c r="D6">
        <v>140</v>
      </c>
      <c r="E6">
        <f t="shared" si="1"/>
        <v>-13</v>
      </c>
      <c r="G6" t="s">
        <v>18</v>
      </c>
      <c r="H6">
        <v>0.51841358468756205</v>
      </c>
    </row>
    <row r="7" spans="1:12" x14ac:dyDescent="0.3">
      <c r="A7" t="s">
        <v>8</v>
      </c>
      <c r="B7">
        <v>34</v>
      </c>
      <c r="C7">
        <f t="shared" si="0"/>
        <v>-21</v>
      </c>
      <c r="D7">
        <v>55</v>
      </c>
      <c r="E7">
        <f t="shared" si="1"/>
        <v>-85</v>
      </c>
      <c r="G7" t="s">
        <v>19</v>
      </c>
      <c r="H7">
        <v>0.46772027781256859</v>
      </c>
    </row>
    <row r="8" spans="1:12" x14ac:dyDescent="0.3">
      <c r="A8" t="s">
        <v>9</v>
      </c>
      <c r="B8">
        <v>30</v>
      </c>
      <c r="C8">
        <f t="shared" si="0"/>
        <v>-4</v>
      </c>
      <c r="D8">
        <v>34</v>
      </c>
      <c r="E8">
        <f t="shared" si="1"/>
        <v>-21</v>
      </c>
      <c r="G8" t="s">
        <v>20</v>
      </c>
      <c r="H8">
        <v>40.525209794637597</v>
      </c>
    </row>
    <row r="9" spans="1:12" ht="15" thickBot="1" x14ac:dyDescent="0.35">
      <c r="A9" t="s">
        <v>10</v>
      </c>
      <c r="B9">
        <v>28</v>
      </c>
      <c r="C9">
        <f t="shared" si="0"/>
        <v>-2</v>
      </c>
      <c r="D9">
        <v>30</v>
      </c>
      <c r="E9">
        <f t="shared" si="1"/>
        <v>-4</v>
      </c>
      <c r="G9" s="3" t="s">
        <v>21</v>
      </c>
      <c r="H9" s="3">
        <v>22</v>
      </c>
    </row>
    <row r="10" spans="1:12" x14ac:dyDescent="0.3">
      <c r="A10" t="s">
        <v>11</v>
      </c>
      <c r="B10">
        <v>29</v>
      </c>
      <c r="C10">
        <f t="shared" si="0"/>
        <v>1</v>
      </c>
      <c r="D10">
        <v>28</v>
      </c>
      <c r="E10">
        <f t="shared" si="1"/>
        <v>-2</v>
      </c>
    </row>
    <row r="11" spans="1:12" ht="15" thickBot="1" x14ac:dyDescent="0.35">
      <c r="A11" t="s">
        <v>12</v>
      </c>
      <c r="B11">
        <v>41</v>
      </c>
      <c r="C11">
        <f t="shared" si="0"/>
        <v>12</v>
      </c>
      <c r="D11">
        <v>29</v>
      </c>
      <c r="E11">
        <f t="shared" si="1"/>
        <v>1</v>
      </c>
      <c r="G11" t="s">
        <v>22</v>
      </c>
    </row>
    <row r="12" spans="1:12" x14ac:dyDescent="0.3">
      <c r="A12" t="s">
        <v>13</v>
      </c>
      <c r="B12">
        <v>88</v>
      </c>
      <c r="C12">
        <f t="shared" si="0"/>
        <v>47</v>
      </c>
      <c r="D12">
        <v>41</v>
      </c>
      <c r="E12">
        <f t="shared" si="1"/>
        <v>12</v>
      </c>
      <c r="G12" s="4"/>
      <c r="H12" s="4" t="s">
        <v>27</v>
      </c>
      <c r="I12" s="4" t="s">
        <v>28</v>
      </c>
      <c r="J12" s="4" t="s">
        <v>40</v>
      </c>
      <c r="K12" s="4" t="s">
        <v>29</v>
      </c>
      <c r="L12" s="4" t="s">
        <v>30</v>
      </c>
    </row>
    <row r="13" spans="1:12" x14ac:dyDescent="0.3">
      <c r="A13" t="s">
        <v>14</v>
      </c>
      <c r="B13">
        <v>199</v>
      </c>
      <c r="C13">
        <f t="shared" si="0"/>
        <v>111</v>
      </c>
      <c r="D13">
        <v>88</v>
      </c>
      <c r="E13">
        <f t="shared" si="1"/>
        <v>47</v>
      </c>
      <c r="G13" t="s">
        <v>23</v>
      </c>
      <c r="H13">
        <v>2</v>
      </c>
      <c r="I13">
        <v>33589.712778184308</v>
      </c>
      <c r="J13">
        <v>16794.856389092154</v>
      </c>
      <c r="K13">
        <v>10.226470053846311</v>
      </c>
      <c r="L13">
        <v>9.6695255141852866E-4</v>
      </c>
    </row>
    <row r="14" spans="1:12" x14ac:dyDescent="0.3">
      <c r="A14" t="s">
        <v>3</v>
      </c>
      <c r="B14">
        <v>230</v>
      </c>
      <c r="C14">
        <f t="shared" si="0"/>
        <v>31</v>
      </c>
      <c r="D14">
        <v>199</v>
      </c>
      <c r="E14">
        <f t="shared" si="1"/>
        <v>111</v>
      </c>
      <c r="G14" t="s">
        <v>24</v>
      </c>
      <c r="H14">
        <v>19</v>
      </c>
      <c r="I14">
        <v>31203.559949088427</v>
      </c>
      <c r="J14">
        <v>1642.2926288993908</v>
      </c>
    </row>
    <row r="15" spans="1:12" ht="15" thickBot="1" x14ac:dyDescent="0.35">
      <c r="A15" t="s">
        <v>4</v>
      </c>
      <c r="B15">
        <v>245</v>
      </c>
      <c r="C15">
        <f t="shared" si="0"/>
        <v>15</v>
      </c>
      <c r="D15">
        <v>230</v>
      </c>
      <c r="E15">
        <f t="shared" si="1"/>
        <v>31</v>
      </c>
      <c r="G15" s="3" t="s">
        <v>25</v>
      </c>
      <c r="H15" s="3">
        <v>21</v>
      </c>
      <c r="I15" s="3">
        <v>64793.272727272735</v>
      </c>
      <c r="J15" s="3"/>
      <c r="K15" s="3"/>
      <c r="L15" s="3"/>
    </row>
    <row r="16" spans="1:12" ht="15" thickBot="1" x14ac:dyDescent="0.35">
      <c r="A16" t="s">
        <v>5</v>
      </c>
      <c r="B16">
        <v>247</v>
      </c>
      <c r="C16">
        <f t="shared" si="0"/>
        <v>2</v>
      </c>
      <c r="D16">
        <v>245</v>
      </c>
      <c r="E16">
        <f t="shared" si="1"/>
        <v>15</v>
      </c>
    </row>
    <row r="17" spans="1:15" x14ac:dyDescent="0.3">
      <c r="A17" t="s">
        <v>6</v>
      </c>
      <c r="B17">
        <v>135</v>
      </c>
      <c r="C17">
        <f t="shared" si="0"/>
        <v>-112</v>
      </c>
      <c r="D17">
        <v>247</v>
      </c>
      <c r="E17">
        <f t="shared" si="1"/>
        <v>2</v>
      </c>
      <c r="G17" s="4"/>
      <c r="H17" s="4" t="s">
        <v>31</v>
      </c>
      <c r="I17" s="4" t="s">
        <v>20</v>
      </c>
      <c r="J17" s="4" t="s">
        <v>41</v>
      </c>
      <c r="K17" s="4" t="s">
        <v>32</v>
      </c>
      <c r="L17" s="4" t="s">
        <v>33</v>
      </c>
      <c r="M17" s="4" t="s">
        <v>34</v>
      </c>
      <c r="N17" s="4" t="s">
        <v>35</v>
      </c>
      <c r="O17" s="4" t="s">
        <v>36</v>
      </c>
    </row>
    <row r="18" spans="1:15" x14ac:dyDescent="0.3">
      <c r="A18" t="s">
        <v>7</v>
      </c>
      <c r="B18">
        <v>34</v>
      </c>
      <c r="C18">
        <f t="shared" si="0"/>
        <v>-101</v>
      </c>
      <c r="D18">
        <v>135</v>
      </c>
      <c r="E18">
        <f t="shared" si="1"/>
        <v>-112</v>
      </c>
      <c r="G18" t="s">
        <v>26</v>
      </c>
      <c r="H18">
        <v>35.713352229817026</v>
      </c>
      <c r="I18">
        <v>13.931886370985531</v>
      </c>
      <c r="J18">
        <v>2.5634254600434767</v>
      </c>
      <c r="K18">
        <v>1.9009450208269277E-2</v>
      </c>
      <c r="L18">
        <v>6.5535789320610185</v>
      </c>
      <c r="M18">
        <v>64.873125527573038</v>
      </c>
      <c r="N18">
        <v>6.5535789320610185</v>
      </c>
      <c r="O18">
        <v>64.873125527573038</v>
      </c>
    </row>
    <row r="19" spans="1:15" x14ac:dyDescent="0.3">
      <c r="A19" t="s">
        <v>8</v>
      </c>
      <c r="B19">
        <v>33</v>
      </c>
      <c r="C19">
        <f t="shared" si="0"/>
        <v>-1</v>
      </c>
      <c r="D19">
        <v>34</v>
      </c>
      <c r="E19">
        <f t="shared" si="1"/>
        <v>-101</v>
      </c>
      <c r="G19" t="s">
        <v>46</v>
      </c>
      <c r="H19">
        <v>-0.33292175325322187</v>
      </c>
      <c r="I19">
        <v>0.10834802301810523</v>
      </c>
      <c r="J19">
        <v>-3.0727072260246948</v>
      </c>
      <c r="K19">
        <v>6.2645468380411158E-3</v>
      </c>
      <c r="L19">
        <v>-0.55969677167770127</v>
      </c>
      <c r="M19">
        <v>-0.10614673482874243</v>
      </c>
      <c r="N19">
        <v>-0.55969677167770127</v>
      </c>
      <c r="O19">
        <v>-0.10614673482874243</v>
      </c>
    </row>
    <row r="20" spans="1:15" ht="15" thickBot="1" x14ac:dyDescent="0.35">
      <c r="A20" t="s">
        <v>9</v>
      </c>
      <c r="B20">
        <v>27</v>
      </c>
      <c r="C20">
        <f t="shared" si="0"/>
        <v>-6</v>
      </c>
      <c r="D20">
        <v>33</v>
      </c>
      <c r="E20">
        <f t="shared" si="1"/>
        <v>-1</v>
      </c>
      <c r="G20" s="3" t="s">
        <v>47</v>
      </c>
      <c r="H20" s="3">
        <v>0.68510994174228768</v>
      </c>
      <c r="I20" s="3">
        <v>0.1783217646402791</v>
      </c>
      <c r="J20" s="3">
        <v>3.8419872253077507</v>
      </c>
      <c r="K20" s="3">
        <v>1.0991987075660735E-3</v>
      </c>
      <c r="L20" s="3">
        <v>0.31187819892564639</v>
      </c>
      <c r="M20" s="3">
        <v>1.0583416845589291</v>
      </c>
      <c r="N20" s="3">
        <v>0.31187819892564639</v>
      </c>
      <c r="O20" s="3">
        <v>1.0583416845589291</v>
      </c>
    </row>
    <row r="21" spans="1:15" x14ac:dyDescent="0.3">
      <c r="A21" t="s">
        <v>10</v>
      </c>
      <c r="B21">
        <v>26</v>
      </c>
      <c r="C21">
        <f t="shared" si="0"/>
        <v>-1</v>
      </c>
      <c r="D21">
        <v>27</v>
      </c>
      <c r="E21">
        <f t="shared" si="1"/>
        <v>-6</v>
      </c>
    </row>
    <row r="22" spans="1:15" x14ac:dyDescent="0.3">
      <c r="A22" t="s">
        <v>11</v>
      </c>
      <c r="B22">
        <v>28</v>
      </c>
      <c r="C22">
        <f t="shared" si="0"/>
        <v>2</v>
      </c>
      <c r="D22">
        <v>26</v>
      </c>
      <c r="E22">
        <f t="shared" si="1"/>
        <v>-1</v>
      </c>
    </row>
    <row r="23" spans="1:15" x14ac:dyDescent="0.3">
      <c r="A23" t="s">
        <v>12</v>
      </c>
      <c r="B23">
        <v>39</v>
      </c>
      <c r="C23">
        <f t="shared" si="0"/>
        <v>11</v>
      </c>
      <c r="D23">
        <v>28</v>
      </c>
      <c r="E23">
        <f t="shared" si="1"/>
        <v>2</v>
      </c>
    </row>
    <row r="24" spans="1:15" x14ac:dyDescent="0.3">
      <c r="A24" t="s">
        <v>13</v>
      </c>
      <c r="B24">
        <v>86</v>
      </c>
      <c r="C24">
        <f t="shared" si="0"/>
        <v>47</v>
      </c>
      <c r="D24">
        <v>39</v>
      </c>
      <c r="E24">
        <f t="shared" si="1"/>
        <v>11</v>
      </c>
      <c r="G24" t="s">
        <v>37</v>
      </c>
    </row>
    <row r="25" spans="1:15" ht="15" thickBot="1" x14ac:dyDescent="0.35">
      <c r="A25" t="s">
        <v>14</v>
      </c>
      <c r="B25">
        <v>188</v>
      </c>
      <c r="C25">
        <f t="shared" si="0"/>
        <v>102</v>
      </c>
      <c r="D25">
        <v>86</v>
      </c>
      <c r="E25">
        <f t="shared" si="1"/>
        <v>47</v>
      </c>
    </row>
    <row r="26" spans="1:15" x14ac:dyDescent="0.3">
      <c r="G26" s="4" t="s">
        <v>38</v>
      </c>
      <c r="H26" s="4" t="s">
        <v>48</v>
      </c>
      <c r="I26" s="4" t="s">
        <v>39</v>
      </c>
    </row>
    <row r="27" spans="1:15" x14ac:dyDescent="0.3">
      <c r="G27">
        <v>1</v>
      </c>
      <c r="H27">
        <v>-51.154566579794164</v>
      </c>
      <c r="I27">
        <v>-23.845433420205836</v>
      </c>
    </row>
    <row r="28" spans="1:15" x14ac:dyDescent="0.3">
      <c r="G28">
        <v>2</v>
      </c>
      <c r="H28">
        <v>-66.606921648597492</v>
      </c>
      <c r="I28">
        <v>53.606921648597492</v>
      </c>
    </row>
    <row r="29" spans="1:15" x14ac:dyDescent="0.3">
      <c r="G29">
        <v>3</v>
      </c>
      <c r="H29">
        <v>-19.802122468283773</v>
      </c>
      <c r="I29">
        <v>-65.19787753171623</v>
      </c>
    </row>
    <row r="30" spans="1:15" x14ac:dyDescent="0.3">
      <c r="G30">
        <v>4</v>
      </c>
      <c r="H30">
        <v>-40.831689247204629</v>
      </c>
      <c r="I30">
        <v>19.831689247204629</v>
      </c>
    </row>
    <row r="31" spans="1:15" x14ac:dyDescent="0.3">
      <c r="G31">
        <v>5</v>
      </c>
      <c r="H31">
        <v>10.006703842619439</v>
      </c>
      <c r="I31">
        <v>-14.006703842619439</v>
      </c>
    </row>
    <row r="32" spans="1:15" x14ac:dyDescent="0.3">
      <c r="G32">
        <v>6</v>
      </c>
      <c r="H32">
        <v>22.985259865251219</v>
      </c>
      <c r="I32">
        <v>-24.985259865251219</v>
      </c>
    </row>
    <row r="33" spans="7:9" x14ac:dyDescent="0.3">
      <c r="G33">
        <v>7</v>
      </c>
      <c r="H33">
        <v>25.021323255242237</v>
      </c>
      <c r="I33">
        <v>-24.021323255242237</v>
      </c>
    </row>
    <row r="34" spans="7:9" x14ac:dyDescent="0.3">
      <c r="G34">
        <v>8</v>
      </c>
      <c r="H34">
        <v>26.74373132721588</v>
      </c>
      <c r="I34">
        <v>-14.74373132721588</v>
      </c>
    </row>
    <row r="35" spans="7:9" x14ac:dyDescent="0.3">
      <c r="G35">
        <v>9</v>
      </c>
      <c r="H35">
        <v>30.284879647342382</v>
      </c>
      <c r="I35">
        <v>16.715120352657618</v>
      </c>
    </row>
    <row r="36" spans="7:9" x14ac:dyDescent="0.3">
      <c r="G36">
        <v>10</v>
      </c>
      <c r="H36">
        <v>38.616405205421025</v>
      </c>
      <c r="I36">
        <v>72.383594794578983</v>
      </c>
    </row>
    <row r="37" spans="7:9" x14ac:dyDescent="0.3">
      <c r="G37">
        <v>11</v>
      </c>
      <c r="H37">
        <v>45.509126865819802</v>
      </c>
      <c r="I37">
        <v>-14.509126865819802</v>
      </c>
    </row>
    <row r="38" spans="7:9" x14ac:dyDescent="0.3">
      <c r="G38">
        <v>12</v>
      </c>
      <c r="H38">
        <v>-19.620242824413086</v>
      </c>
      <c r="I38">
        <v>34.620242824413083</v>
      </c>
    </row>
    <row r="39" spans="7:9" x14ac:dyDescent="0.3">
      <c r="G39">
        <v>13</v>
      </c>
      <c r="H39">
        <v>-35.575828191088014</v>
      </c>
      <c r="I39">
        <v>37.575828191088014</v>
      </c>
    </row>
    <row r="40" spans="7:9" x14ac:dyDescent="0.3">
      <c r="G40">
        <v>14</v>
      </c>
      <c r="H40">
        <v>-45.148100940244206</v>
      </c>
      <c r="I40">
        <v>-66.851899059755794</v>
      </c>
    </row>
    <row r="41" spans="7:9" x14ac:dyDescent="0.3">
      <c r="G41">
        <v>15</v>
      </c>
      <c r="H41">
        <v>-85.963397934504144</v>
      </c>
      <c r="I41">
        <v>-15.036602065495856</v>
      </c>
    </row>
    <row r="42" spans="7:9" x14ac:dyDescent="0.3">
      <c r="G42">
        <v>16</v>
      </c>
      <c r="H42">
        <v>-44.802091496763573</v>
      </c>
      <c r="I42">
        <v>43.802091496763573</v>
      </c>
    </row>
    <row r="43" spans="7:9" x14ac:dyDescent="0.3">
      <c r="G43">
        <v>17</v>
      </c>
      <c r="H43">
        <v>24.041824430718417</v>
      </c>
      <c r="I43">
        <v>-30.041824430718417</v>
      </c>
    </row>
    <row r="44" spans="7:9" x14ac:dyDescent="0.3">
      <c r="G44">
        <v>18</v>
      </c>
      <c r="H44">
        <v>22.613805241526308</v>
      </c>
      <c r="I44">
        <v>-23.613805241526308</v>
      </c>
    </row>
    <row r="45" spans="7:9" x14ac:dyDescent="0.3">
      <c r="G45">
        <v>19</v>
      </c>
      <c r="H45">
        <v>26.372276703490972</v>
      </c>
      <c r="I45">
        <v>-24.372276703490972</v>
      </c>
    </row>
    <row r="46" spans="7:9" x14ac:dyDescent="0.3">
      <c r="G46">
        <v>20</v>
      </c>
      <c r="H46">
        <v>27.76176302221139</v>
      </c>
      <c r="I46">
        <v>-16.76176302221139</v>
      </c>
    </row>
    <row r="47" spans="7:9" x14ac:dyDescent="0.3">
      <c r="G47">
        <v>21</v>
      </c>
      <c r="H47">
        <v>30.265613212106537</v>
      </c>
      <c r="I47">
        <v>16.734386787893463</v>
      </c>
    </row>
    <row r="48" spans="7:9" ht="15" thickBot="1" x14ac:dyDescent="0.35">
      <c r="G48" s="3">
        <v>22</v>
      </c>
      <c r="H48" s="3">
        <v>39.282248711927465</v>
      </c>
      <c r="I48" s="3">
        <v>62.717751288072535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E333-4CE3-4B37-B821-969193AE92D8}">
  <dimension ref="A1:O47"/>
  <sheetViews>
    <sheetView workbookViewId="0">
      <selection activeCell="O11" sqref="O11"/>
    </sheetView>
  </sheetViews>
  <sheetFormatPr defaultRowHeight="14.4" x14ac:dyDescent="0.3"/>
  <sheetData>
    <row r="1" spans="1:12" x14ac:dyDescent="0.3">
      <c r="A1" s="1" t="s">
        <v>0</v>
      </c>
      <c r="B1" s="2" t="s">
        <v>45</v>
      </c>
    </row>
    <row r="2" spans="1:12" x14ac:dyDescent="0.3">
      <c r="A2" t="s">
        <v>4</v>
      </c>
      <c r="B2">
        <v>-16</v>
      </c>
      <c r="G2" t="s">
        <v>15</v>
      </c>
    </row>
    <row r="3" spans="1:12" ht="15" thickBot="1" x14ac:dyDescent="0.35">
      <c r="A3" t="s">
        <v>5</v>
      </c>
      <c r="B3">
        <v>-75</v>
      </c>
      <c r="C3" s="2" t="s">
        <v>42</v>
      </c>
      <c r="D3" s="2" t="s">
        <v>46</v>
      </c>
      <c r="E3" s="2" t="s">
        <v>47</v>
      </c>
    </row>
    <row r="4" spans="1:12" x14ac:dyDescent="0.3">
      <c r="A4" t="s">
        <v>6</v>
      </c>
      <c r="B4">
        <v>-13</v>
      </c>
      <c r="C4">
        <f t="shared" ref="C4:C24" si="0">B4-B3</f>
        <v>62</v>
      </c>
      <c r="D4">
        <v>-75</v>
      </c>
      <c r="E4">
        <v>-59</v>
      </c>
      <c r="G4" s="5" t="s">
        <v>16</v>
      </c>
      <c r="H4" s="5"/>
    </row>
    <row r="5" spans="1:12" x14ac:dyDescent="0.3">
      <c r="A5" t="s">
        <v>7</v>
      </c>
      <c r="B5">
        <v>-85</v>
      </c>
      <c r="C5">
        <f t="shared" si="0"/>
        <v>-72</v>
      </c>
      <c r="D5">
        <v>-13</v>
      </c>
      <c r="E5">
        <v>62</v>
      </c>
      <c r="G5" t="s">
        <v>17</v>
      </c>
      <c r="H5">
        <v>0.44072261565536003</v>
      </c>
    </row>
    <row r="6" spans="1:12" x14ac:dyDescent="0.3">
      <c r="A6" t="s">
        <v>8</v>
      </c>
      <c r="B6">
        <v>-21</v>
      </c>
      <c r="C6">
        <f t="shared" si="0"/>
        <v>64</v>
      </c>
      <c r="D6">
        <v>-85</v>
      </c>
      <c r="E6">
        <v>-72</v>
      </c>
      <c r="G6" t="s">
        <v>18</v>
      </c>
      <c r="H6">
        <v>0.19423642395010221</v>
      </c>
    </row>
    <row r="7" spans="1:12" x14ac:dyDescent="0.3">
      <c r="A7" t="s">
        <v>9</v>
      </c>
      <c r="B7">
        <v>-4</v>
      </c>
      <c r="C7">
        <f t="shared" si="0"/>
        <v>17</v>
      </c>
      <c r="D7">
        <v>-21</v>
      </c>
      <c r="E7">
        <v>64</v>
      </c>
      <c r="G7" t="s">
        <v>19</v>
      </c>
      <c r="H7">
        <v>0.10470713772233579</v>
      </c>
    </row>
    <row r="8" spans="1:12" x14ac:dyDescent="0.3">
      <c r="A8" t="s">
        <v>10</v>
      </c>
      <c r="B8">
        <v>-2</v>
      </c>
      <c r="C8">
        <f t="shared" si="0"/>
        <v>2</v>
      </c>
      <c r="D8">
        <v>-4</v>
      </c>
      <c r="E8">
        <v>17</v>
      </c>
      <c r="G8" t="s">
        <v>20</v>
      </c>
      <c r="H8">
        <v>48.144312755950473</v>
      </c>
    </row>
    <row r="9" spans="1:12" ht="15" thickBot="1" x14ac:dyDescent="0.35">
      <c r="A9" t="s">
        <v>11</v>
      </c>
      <c r="B9">
        <v>1</v>
      </c>
      <c r="C9">
        <f t="shared" si="0"/>
        <v>3</v>
      </c>
      <c r="D9">
        <v>-2</v>
      </c>
      <c r="E9">
        <v>2</v>
      </c>
      <c r="G9" s="3" t="s">
        <v>21</v>
      </c>
      <c r="H9" s="3">
        <v>21</v>
      </c>
    </row>
    <row r="10" spans="1:12" x14ac:dyDescent="0.3">
      <c r="A10" t="s">
        <v>12</v>
      </c>
      <c r="B10">
        <v>12</v>
      </c>
      <c r="C10">
        <f t="shared" si="0"/>
        <v>11</v>
      </c>
      <c r="D10">
        <v>1</v>
      </c>
      <c r="E10">
        <v>3</v>
      </c>
    </row>
    <row r="11" spans="1:12" ht="15" thickBot="1" x14ac:dyDescent="0.35">
      <c r="A11" t="s">
        <v>13</v>
      </c>
      <c r="B11">
        <v>47</v>
      </c>
      <c r="C11">
        <f t="shared" si="0"/>
        <v>35</v>
      </c>
      <c r="D11">
        <v>12</v>
      </c>
      <c r="E11">
        <v>11</v>
      </c>
      <c r="G11" t="s">
        <v>22</v>
      </c>
    </row>
    <row r="12" spans="1:12" x14ac:dyDescent="0.3">
      <c r="A12" t="s">
        <v>14</v>
      </c>
      <c r="B12">
        <v>111</v>
      </c>
      <c r="C12">
        <f t="shared" si="0"/>
        <v>64</v>
      </c>
      <c r="D12">
        <v>47</v>
      </c>
      <c r="E12">
        <v>35</v>
      </c>
      <c r="G12" s="4"/>
      <c r="H12" s="4" t="s">
        <v>27</v>
      </c>
      <c r="I12" s="4" t="s">
        <v>28</v>
      </c>
      <c r="J12" s="4" t="s">
        <v>40</v>
      </c>
      <c r="K12" s="4" t="s">
        <v>29</v>
      </c>
      <c r="L12" s="4" t="s">
        <v>30</v>
      </c>
    </row>
    <row r="13" spans="1:12" x14ac:dyDescent="0.3">
      <c r="A13" t="s">
        <v>3</v>
      </c>
      <c r="B13">
        <v>31</v>
      </c>
      <c r="C13">
        <f t="shared" si="0"/>
        <v>-80</v>
      </c>
      <c r="D13">
        <v>111</v>
      </c>
      <c r="E13">
        <v>64</v>
      </c>
      <c r="G13" t="s">
        <v>23</v>
      </c>
      <c r="H13">
        <v>2</v>
      </c>
      <c r="I13">
        <v>10057.395543772909</v>
      </c>
      <c r="J13">
        <v>5028.6977718864546</v>
      </c>
      <c r="K13">
        <v>2.1695294593989756</v>
      </c>
      <c r="L13">
        <v>0.14317549187707529</v>
      </c>
    </row>
    <row r="14" spans="1:12" x14ac:dyDescent="0.3">
      <c r="A14" t="s">
        <v>4</v>
      </c>
      <c r="B14">
        <v>15</v>
      </c>
      <c r="C14">
        <f t="shared" si="0"/>
        <v>-16</v>
      </c>
      <c r="D14">
        <v>31</v>
      </c>
      <c r="E14">
        <v>-80</v>
      </c>
      <c r="G14" t="s">
        <v>24</v>
      </c>
      <c r="H14">
        <v>18</v>
      </c>
      <c r="I14">
        <v>41721.74731336996</v>
      </c>
      <c r="J14">
        <v>2317.8748507427754</v>
      </c>
    </row>
    <row r="15" spans="1:12" ht="15" thickBot="1" x14ac:dyDescent="0.35">
      <c r="A15" t="s">
        <v>5</v>
      </c>
      <c r="B15">
        <v>2</v>
      </c>
      <c r="C15">
        <f t="shared" si="0"/>
        <v>-13</v>
      </c>
      <c r="D15">
        <v>15</v>
      </c>
      <c r="E15">
        <v>-16</v>
      </c>
      <c r="G15" s="3" t="s">
        <v>25</v>
      </c>
      <c r="H15" s="3">
        <v>20</v>
      </c>
      <c r="I15" s="3">
        <v>51779.14285714287</v>
      </c>
      <c r="J15" s="3"/>
      <c r="K15" s="3"/>
      <c r="L15" s="3"/>
    </row>
    <row r="16" spans="1:12" ht="15" thickBot="1" x14ac:dyDescent="0.35">
      <c r="A16" t="s">
        <v>6</v>
      </c>
      <c r="B16">
        <v>-112</v>
      </c>
      <c r="C16">
        <f t="shared" si="0"/>
        <v>-114</v>
      </c>
      <c r="D16">
        <v>2</v>
      </c>
      <c r="E16">
        <v>-13</v>
      </c>
    </row>
    <row r="17" spans="1:15" x14ac:dyDescent="0.3">
      <c r="A17" t="s">
        <v>7</v>
      </c>
      <c r="B17">
        <v>-101</v>
      </c>
      <c r="C17">
        <f t="shared" si="0"/>
        <v>11</v>
      </c>
      <c r="D17">
        <v>-112</v>
      </c>
      <c r="E17">
        <v>-114</v>
      </c>
      <c r="G17" s="4"/>
      <c r="H17" s="4" t="s">
        <v>31</v>
      </c>
      <c r="I17" s="4" t="s">
        <v>20</v>
      </c>
      <c r="J17" s="4" t="s">
        <v>41</v>
      </c>
      <c r="K17" s="4" t="s">
        <v>32</v>
      </c>
      <c r="L17" s="4" t="s">
        <v>33</v>
      </c>
      <c r="M17" s="4" t="s">
        <v>34</v>
      </c>
      <c r="N17" s="4" t="s">
        <v>35</v>
      </c>
      <c r="O17" s="4" t="s">
        <v>36</v>
      </c>
    </row>
    <row r="18" spans="1:15" x14ac:dyDescent="0.3">
      <c r="A18" t="s">
        <v>8</v>
      </c>
      <c r="B18">
        <v>-1</v>
      </c>
      <c r="C18">
        <f t="shared" si="0"/>
        <v>100</v>
      </c>
      <c r="D18">
        <v>-101</v>
      </c>
      <c r="E18">
        <v>11</v>
      </c>
      <c r="G18" t="s">
        <v>26</v>
      </c>
      <c r="H18">
        <v>5.1376365622194191</v>
      </c>
      <c r="I18">
        <v>10.721449998796276</v>
      </c>
      <c r="J18">
        <v>0.47919232592571293</v>
      </c>
      <c r="K18">
        <v>0.63757184081035845</v>
      </c>
      <c r="L18">
        <v>-17.387294043593922</v>
      </c>
      <c r="M18">
        <v>27.662567168032762</v>
      </c>
      <c r="N18">
        <v>-17.387294043593922</v>
      </c>
      <c r="O18">
        <v>27.662567168032762</v>
      </c>
    </row>
    <row r="19" spans="1:15" x14ac:dyDescent="0.3">
      <c r="A19" t="s">
        <v>9</v>
      </c>
      <c r="B19">
        <v>-6</v>
      </c>
      <c r="C19">
        <f t="shared" si="0"/>
        <v>-5</v>
      </c>
      <c r="D19">
        <v>-1</v>
      </c>
      <c r="E19">
        <v>100</v>
      </c>
      <c r="G19" t="s">
        <v>46</v>
      </c>
      <c r="H19">
        <v>-0.4611824007545684</v>
      </c>
      <c r="I19">
        <v>0.24511652859507482</v>
      </c>
      <c r="J19">
        <v>-1.8814822623260463</v>
      </c>
      <c r="K19">
        <v>7.6181072472095865E-2</v>
      </c>
      <c r="L19">
        <v>-0.97615311810733363</v>
      </c>
      <c r="M19">
        <v>5.3788316598196828E-2</v>
      </c>
      <c r="N19">
        <v>-0.97615311810733363</v>
      </c>
      <c r="O19">
        <v>5.3788316598196828E-2</v>
      </c>
    </row>
    <row r="20" spans="1:15" ht="15" thickBot="1" x14ac:dyDescent="0.35">
      <c r="A20" t="s">
        <v>10</v>
      </c>
      <c r="B20">
        <v>-1</v>
      </c>
      <c r="C20">
        <f t="shared" si="0"/>
        <v>5</v>
      </c>
      <c r="D20">
        <v>-6</v>
      </c>
      <c r="E20">
        <v>-5</v>
      </c>
      <c r="G20" s="3" t="s">
        <v>47</v>
      </c>
      <c r="H20" s="3">
        <v>5.7487798194341112E-2</v>
      </c>
      <c r="I20" s="3">
        <v>0.24503366797712031</v>
      </c>
      <c r="J20" s="3">
        <v>0.23461183383056142</v>
      </c>
      <c r="K20" s="3">
        <v>0.81715806707265659</v>
      </c>
      <c r="L20" s="3">
        <v>-0.45730883545989554</v>
      </c>
      <c r="M20" s="3">
        <v>0.5722844318485778</v>
      </c>
      <c r="N20" s="3">
        <v>-0.45730883545989554</v>
      </c>
      <c r="O20" s="3">
        <v>0.5722844318485778</v>
      </c>
    </row>
    <row r="21" spans="1:15" x14ac:dyDescent="0.3">
      <c r="A21" t="s">
        <v>11</v>
      </c>
      <c r="B21">
        <v>2</v>
      </c>
      <c r="C21">
        <f t="shared" si="0"/>
        <v>3</v>
      </c>
      <c r="D21">
        <v>-1</v>
      </c>
      <c r="E21">
        <v>5</v>
      </c>
    </row>
    <row r="22" spans="1:15" x14ac:dyDescent="0.3">
      <c r="A22" t="s">
        <v>12</v>
      </c>
      <c r="B22">
        <v>11</v>
      </c>
      <c r="C22">
        <f t="shared" si="0"/>
        <v>9</v>
      </c>
      <c r="D22">
        <v>2</v>
      </c>
      <c r="E22">
        <v>3</v>
      </c>
    </row>
    <row r="23" spans="1:15" x14ac:dyDescent="0.3">
      <c r="A23" t="s">
        <v>13</v>
      </c>
      <c r="B23">
        <v>47</v>
      </c>
      <c r="C23">
        <f t="shared" si="0"/>
        <v>36</v>
      </c>
      <c r="D23">
        <v>11</v>
      </c>
      <c r="E23">
        <v>9</v>
      </c>
    </row>
    <row r="24" spans="1:15" x14ac:dyDescent="0.3">
      <c r="A24" t="s">
        <v>14</v>
      </c>
      <c r="B24">
        <v>102</v>
      </c>
      <c r="C24">
        <f t="shared" si="0"/>
        <v>55</v>
      </c>
      <c r="D24">
        <v>47</v>
      </c>
      <c r="E24">
        <v>36</v>
      </c>
      <c r="G24" t="s">
        <v>37</v>
      </c>
    </row>
    <row r="25" spans="1:15" ht="15" thickBot="1" x14ac:dyDescent="0.35"/>
    <row r="26" spans="1:15" x14ac:dyDescent="0.3">
      <c r="G26" s="4" t="s">
        <v>38</v>
      </c>
      <c r="H26" s="4" t="s">
        <v>43</v>
      </c>
      <c r="I26" s="4" t="s">
        <v>39</v>
      </c>
    </row>
    <row r="27" spans="1:15" x14ac:dyDescent="0.3">
      <c r="G27">
        <v>1</v>
      </c>
      <c r="H27">
        <v>36.334536525345925</v>
      </c>
      <c r="I27">
        <v>25.665463474654075</v>
      </c>
    </row>
    <row r="28" spans="1:15" x14ac:dyDescent="0.3">
      <c r="G28">
        <v>2</v>
      </c>
      <c r="H28">
        <v>14.697251260077957</v>
      </c>
      <c r="I28">
        <v>-86.697251260077962</v>
      </c>
    </row>
    <row r="29" spans="1:15" x14ac:dyDescent="0.3">
      <c r="G29">
        <v>3</v>
      </c>
      <c r="H29">
        <v>40.199019156365175</v>
      </c>
      <c r="I29">
        <v>23.800980843634825</v>
      </c>
    </row>
    <row r="30" spans="1:15" x14ac:dyDescent="0.3">
      <c r="G30">
        <v>4</v>
      </c>
      <c r="H30">
        <v>18.50168606250319</v>
      </c>
      <c r="I30">
        <v>-1.5016860625031896</v>
      </c>
    </row>
    <row r="31" spans="1:15" x14ac:dyDescent="0.3">
      <c r="G31">
        <v>5</v>
      </c>
      <c r="H31">
        <v>7.9596587345414918</v>
      </c>
      <c r="I31">
        <v>-5.9596587345414918</v>
      </c>
    </row>
    <row r="32" spans="1:15" x14ac:dyDescent="0.3">
      <c r="G32">
        <v>6</v>
      </c>
      <c r="H32">
        <v>6.1749769601172382</v>
      </c>
      <c r="I32">
        <v>-3.1749769601172382</v>
      </c>
    </row>
    <row r="33" spans="7:9" x14ac:dyDescent="0.3">
      <c r="G33">
        <v>7</v>
      </c>
      <c r="H33">
        <v>4.8489175560478746</v>
      </c>
      <c r="I33">
        <v>6.1510824439521254</v>
      </c>
    </row>
    <row r="34" spans="7:9" x14ac:dyDescent="0.3">
      <c r="G34">
        <v>8</v>
      </c>
      <c r="H34">
        <v>0.23581353330235055</v>
      </c>
      <c r="I34">
        <v>34.764186466697652</v>
      </c>
    </row>
    <row r="35" spans="7:9" x14ac:dyDescent="0.3">
      <c r="G35">
        <v>9</v>
      </c>
      <c r="H35">
        <v>-14.525863336443354</v>
      </c>
      <c r="I35">
        <v>78.525863336443351</v>
      </c>
    </row>
    <row r="36" spans="7:9" x14ac:dyDescent="0.3">
      <c r="G36">
        <v>10</v>
      </c>
      <c r="H36">
        <v>-42.374390837099838</v>
      </c>
      <c r="I36">
        <v>-37.625609162900162</v>
      </c>
    </row>
    <row r="37" spans="7:9" x14ac:dyDescent="0.3">
      <c r="G37">
        <v>11</v>
      </c>
      <c r="H37">
        <v>-13.758041716719491</v>
      </c>
      <c r="I37">
        <v>-2.2419582832805087</v>
      </c>
    </row>
    <row r="38" spans="7:9" x14ac:dyDescent="0.3">
      <c r="G38">
        <v>12</v>
      </c>
      <c r="H38">
        <v>-2.6999042202085648</v>
      </c>
      <c r="I38">
        <v>-10.300095779791436</v>
      </c>
    </row>
    <row r="39" spans="7:9" x14ac:dyDescent="0.3">
      <c r="G39">
        <v>13</v>
      </c>
      <c r="H39">
        <v>3.4679303841838474</v>
      </c>
      <c r="I39">
        <v>-117.46793038418384</v>
      </c>
    </row>
    <row r="40" spans="7:9" x14ac:dyDescent="0.3">
      <c r="G40">
        <v>14</v>
      </c>
      <c r="H40">
        <v>50.236456452576199</v>
      </c>
      <c r="I40">
        <v>-39.236456452576199</v>
      </c>
    </row>
    <row r="41" spans="7:9" x14ac:dyDescent="0.3">
      <c r="G41">
        <v>15</v>
      </c>
      <c r="H41">
        <v>52.349424818568579</v>
      </c>
      <c r="I41">
        <v>47.650575181431421</v>
      </c>
    </row>
    <row r="42" spans="7:9" x14ac:dyDescent="0.3">
      <c r="G42">
        <v>16</v>
      </c>
      <c r="H42">
        <v>11.347598782408099</v>
      </c>
      <c r="I42">
        <v>-16.347598782408099</v>
      </c>
    </row>
    <row r="43" spans="7:9" x14ac:dyDescent="0.3">
      <c r="G43">
        <v>17</v>
      </c>
      <c r="H43">
        <v>7.6172919757751236</v>
      </c>
      <c r="I43">
        <v>-2.6172919757751236</v>
      </c>
    </row>
    <row r="44" spans="7:9" x14ac:dyDescent="0.3">
      <c r="G44">
        <v>18</v>
      </c>
      <c r="H44">
        <v>5.8862579539456927</v>
      </c>
      <c r="I44">
        <v>-2.8862579539456927</v>
      </c>
    </row>
    <row r="45" spans="7:9" x14ac:dyDescent="0.3">
      <c r="G45">
        <v>19</v>
      </c>
      <c r="H45">
        <v>4.3877351552933055</v>
      </c>
      <c r="I45">
        <v>4.6122648447066945</v>
      </c>
    </row>
    <row r="46" spans="7:9" x14ac:dyDescent="0.3">
      <c r="G46">
        <v>20</v>
      </c>
      <c r="H46">
        <v>0.58202033766823646</v>
      </c>
      <c r="I46">
        <v>35.41797966233176</v>
      </c>
    </row>
    <row r="47" spans="7:9" ht="15" thickBot="1" x14ac:dyDescent="0.35">
      <c r="G47" s="3">
        <v>21</v>
      </c>
      <c r="H47" s="3">
        <v>-14.468375538249013</v>
      </c>
      <c r="I47" s="3">
        <v>69.468375538249006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7682-92D4-4F8E-B422-03AE3AF64009}">
  <dimension ref="A1:AK27"/>
  <sheetViews>
    <sheetView topLeftCell="X1" workbookViewId="0">
      <selection activeCell="AM27" sqref="AM27"/>
    </sheetView>
  </sheetViews>
  <sheetFormatPr defaultRowHeight="14.4" x14ac:dyDescent="0.3"/>
  <cols>
    <col min="9" max="9" width="12.5546875" customWidth="1"/>
    <col min="10" max="10" width="12.33203125" customWidth="1"/>
    <col min="11" max="11" width="12.6640625" customWidth="1"/>
    <col min="12" max="15" width="10.88671875" customWidth="1"/>
    <col min="24" max="24" width="11.88671875" customWidth="1"/>
    <col min="31" max="31" width="12.5546875" customWidth="1"/>
    <col min="32" max="32" width="11.77734375" customWidth="1"/>
    <col min="33" max="33" width="11.5546875" customWidth="1"/>
    <col min="34" max="37" width="12" customWidth="1"/>
  </cols>
  <sheetData>
    <row r="1" spans="1:37" x14ac:dyDescent="0.3">
      <c r="A1" s="1" t="s">
        <v>0</v>
      </c>
      <c r="B1" s="2" t="s">
        <v>45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I1" s="6" t="s">
        <v>55</v>
      </c>
      <c r="J1" s="6" t="s">
        <v>56</v>
      </c>
      <c r="K1" s="6" t="s">
        <v>57</v>
      </c>
      <c r="L1" s="6" t="s">
        <v>58</v>
      </c>
      <c r="M1" s="6" t="s">
        <v>59</v>
      </c>
      <c r="N1" s="6" t="s">
        <v>60</v>
      </c>
      <c r="O1" s="6" t="s">
        <v>61</v>
      </c>
      <c r="W1" s="1" t="s">
        <v>0</v>
      </c>
      <c r="X1" s="1" t="s">
        <v>2</v>
      </c>
      <c r="Y1" s="6" t="s">
        <v>49</v>
      </c>
      <c r="Z1" s="6" t="s">
        <v>50</v>
      </c>
      <c r="AA1" s="6" t="s">
        <v>51</v>
      </c>
      <c r="AB1" s="6" t="s">
        <v>52</v>
      </c>
      <c r="AC1" s="6" t="s">
        <v>53</v>
      </c>
      <c r="AE1" s="6" t="s">
        <v>55</v>
      </c>
      <c r="AF1" s="6" t="s">
        <v>56</v>
      </c>
      <c r="AG1" s="6" t="s">
        <v>57</v>
      </c>
      <c r="AH1" s="6" t="s">
        <v>58</v>
      </c>
      <c r="AI1" s="6" t="s">
        <v>59</v>
      </c>
      <c r="AJ1" s="6" t="s">
        <v>60</v>
      </c>
      <c r="AK1" s="6" t="s">
        <v>61</v>
      </c>
    </row>
    <row r="2" spans="1:37" x14ac:dyDescent="0.3">
      <c r="A2" t="s">
        <v>4</v>
      </c>
      <c r="B2">
        <v>-16</v>
      </c>
      <c r="C2">
        <f>(B2-B$25)*(B2-B$25)</f>
        <v>184.01512287334594</v>
      </c>
      <c r="D2" s="2"/>
      <c r="E2" s="2"/>
      <c r="I2">
        <f>DEVSQ(B2:B24)</f>
        <v>64985.652173913048</v>
      </c>
      <c r="J2">
        <f>SUM(C2:C24)</f>
        <v>64985.652173913048</v>
      </c>
      <c r="K2">
        <f>J2/I2</f>
        <v>1</v>
      </c>
      <c r="W2" t="s">
        <v>3</v>
      </c>
      <c r="X2">
        <v>967</v>
      </c>
      <c r="Y2">
        <f>(X2-X$26)^2</f>
        <v>473.0625</v>
      </c>
      <c r="AE2">
        <f>DEVSQ(X2:X25)</f>
        <v>1169090.5</v>
      </c>
      <c r="AF2">
        <f>SUM(Y2:Y25)</f>
        <v>1169090.5</v>
      </c>
      <c r="AG2">
        <f>AF2/AE2</f>
        <v>1</v>
      </c>
    </row>
    <row r="3" spans="1:37" x14ac:dyDescent="0.3">
      <c r="A3" t="s">
        <v>5</v>
      </c>
      <c r="B3">
        <v>-75</v>
      </c>
      <c r="C3">
        <f t="shared" ref="C3:C24" si="0">(B3-B$25)*(B3-B$25)</f>
        <v>5265.7107750472587</v>
      </c>
      <c r="D3">
        <f>(B3-B$25)*(B2-B$25)</f>
        <v>984.36294896030245</v>
      </c>
      <c r="I3">
        <v>64985.652173913048</v>
      </c>
      <c r="J3">
        <f>SUM(D3:D24)</f>
        <v>31064.332703213611</v>
      </c>
      <c r="K3">
        <f t="shared" ref="K3:K6" si="1">J3/I3</f>
        <v>0.47801832656968629</v>
      </c>
      <c r="L3" s="6">
        <v>0.47801832656968629</v>
      </c>
      <c r="M3">
        <f t="array" ref="M3:M4">MMULT(MMULT(MINVERSE(MMULT(I8:J9,I8:J9)),I8:J9),K3:K4)</f>
        <v>0.50982252315111121</v>
      </c>
      <c r="N3">
        <f t="array" ref="N3:N5">MMULT(MMULT(MINVERSE(MMULT(I8:K10,I8:K10)),I8:K10),K3:K5)</f>
        <v>0.50473525645018924</v>
      </c>
      <c r="O3">
        <f t="array" ref="O3:O6">MMULT(MMULT(MINVERSE(MMULT(I8:L11,I8:L11)),I8:L11),K3:K6)</f>
        <v>0.48431865810802122</v>
      </c>
      <c r="W3" t="s">
        <v>4</v>
      </c>
      <c r="X3">
        <v>795</v>
      </c>
      <c r="Y3">
        <f t="shared" ref="Y3:Y25" si="2">(X3-X$26)^2</f>
        <v>22575.0625</v>
      </c>
      <c r="Z3">
        <f>(X3-X$26)*(X2-X$26)</f>
        <v>-3267.9375</v>
      </c>
      <c r="AE3">
        <v>1169090.5</v>
      </c>
      <c r="AF3">
        <f>SUM(Z3:Z25)</f>
        <v>632966.4375</v>
      </c>
      <c r="AG3">
        <f t="shared" ref="AG3:AG6" si="3">AF3/AE3</f>
        <v>0.54141782650701553</v>
      </c>
      <c r="AH3" s="7">
        <v>0.54141782650701553</v>
      </c>
      <c r="AI3">
        <f t="array" ref="AI3:AI4">MMULT(MMULT(MINVERSE(MMULT(AE8:AF9,AE8:AF9)),AE8:AF9),AG3:AG4)</f>
        <v>0.74654765412092849</v>
      </c>
      <c r="AJ3">
        <f t="array" ref="AJ3:AJ5">MMULT(MMULT(MINVERSE(MMULT(AE8:AG10,AE8:AG10)),AE8:AG10),AG3:AG5)</f>
        <v>0.58511113904096201</v>
      </c>
      <c r="AK3">
        <f t="array" ref="AK3:AK6">MMULT(MMULT(MINVERSE(MMULT(AE8:AH11,AE8:AH11)),AE8:AH11),AG3:AG6)</f>
        <v>0.68288610679891237</v>
      </c>
    </row>
    <row r="4" spans="1:37" x14ac:dyDescent="0.3">
      <c r="A4" t="s">
        <v>6</v>
      </c>
      <c r="B4">
        <v>-13</v>
      </c>
      <c r="C4">
        <f t="shared" si="0"/>
        <v>111.62381852551985</v>
      </c>
      <c r="D4">
        <f t="shared" ref="D4:D24" si="4">(B4-B$25)*(B3-B$25)</f>
        <v>766.66729678638933</v>
      </c>
      <c r="E4">
        <f>(B4-B$25)*(B2-B$25)</f>
        <v>143.31947069943288</v>
      </c>
      <c r="I4">
        <v>64985.652173913048</v>
      </c>
      <c r="J4">
        <f>SUM(E4:E24)</f>
        <v>11513.578449905483</v>
      </c>
      <c r="K4">
        <f t="shared" si="1"/>
        <v>0.17717108415090024</v>
      </c>
      <c r="M4" s="6">
        <v>-6.6533425213329112E-2</v>
      </c>
      <c r="N4">
        <v>-2.7551467842418798E-2</v>
      </c>
      <c r="O4">
        <v>-3.4908175565463571E-2</v>
      </c>
      <c r="W4" t="s">
        <v>5</v>
      </c>
      <c r="X4">
        <v>820</v>
      </c>
      <c r="Y4">
        <f t="shared" si="2"/>
        <v>15687.5625</v>
      </c>
      <c r="Z4">
        <f t="shared" ref="Z4:Z25" si="5">(X4-X$26)*(X3-X$26)</f>
        <v>18818.8125</v>
      </c>
      <c r="AA4">
        <f>(X4-X$26)*(X2-X$26)</f>
        <v>-2724.1875</v>
      </c>
      <c r="AE4">
        <v>1169090.5</v>
      </c>
      <c r="AF4">
        <f>SUM(AA4:AA25)</f>
        <v>29600.125</v>
      </c>
      <c r="AG4">
        <f t="shared" si="3"/>
        <v>2.5318933820777774E-2</v>
      </c>
      <c r="AI4" s="6">
        <v>-0.37887527445728658</v>
      </c>
      <c r="AJ4">
        <v>-6.0775731553506795E-2</v>
      </c>
      <c r="AK4">
        <v>-4.682964466700399E-2</v>
      </c>
    </row>
    <row r="5" spans="1:37" x14ac:dyDescent="0.3">
      <c r="A5" t="s">
        <v>7</v>
      </c>
      <c r="B5">
        <v>-85</v>
      </c>
      <c r="C5">
        <f t="shared" si="0"/>
        <v>6817.0151228733457</v>
      </c>
      <c r="D5">
        <f t="shared" si="4"/>
        <v>872.31947069943283</v>
      </c>
      <c r="E5">
        <f t="shared" ref="E5:E24" si="6">(B5-B$25)*(B3-B$25)</f>
        <v>5991.3629489603018</v>
      </c>
      <c r="F5">
        <f>(B5-B$25)*(B2-B$25)</f>
        <v>1120.0151228733459</v>
      </c>
      <c r="I5">
        <v>64985.652173913048</v>
      </c>
      <c r="J5">
        <f>SUM(F5:F24)</f>
        <v>-13.480151228733462</v>
      </c>
      <c r="K5">
        <f t="shared" si="1"/>
        <v>-2.0743272980716117E-4</v>
      </c>
      <c r="N5" s="6">
        <v>-7.6461818771698234E-2</v>
      </c>
      <c r="O5">
        <v>5.8311028194493242E-2</v>
      </c>
      <c r="W5" t="s">
        <v>6</v>
      </c>
      <c r="X5">
        <v>672</v>
      </c>
      <c r="Y5">
        <f t="shared" si="2"/>
        <v>74665.5625</v>
      </c>
      <c r="Z5">
        <f t="shared" si="5"/>
        <v>34224.5625</v>
      </c>
      <c r="AA5">
        <f t="shared" ref="AA5:AA25" si="7">(X5-X$26)*(X3-X$26)</f>
        <v>41055.8125</v>
      </c>
      <c r="AB5">
        <f>(X5-X$26)*(X2-X$26)</f>
        <v>-5943.1875</v>
      </c>
      <c r="AE5">
        <v>1169090.5</v>
      </c>
      <c r="AF5">
        <f>SUM(AB5:AB25)</f>
        <v>-519292.1875</v>
      </c>
      <c r="AG5">
        <f t="shared" si="3"/>
        <v>-0.44418476371162025</v>
      </c>
      <c r="AJ5" s="6">
        <v>-0.42609408943672494</v>
      </c>
      <c r="AK5">
        <v>-0.5603583849827527</v>
      </c>
    </row>
    <row r="6" spans="1:37" x14ac:dyDescent="0.3">
      <c r="A6" t="s">
        <v>8</v>
      </c>
      <c r="B6">
        <v>-21</v>
      </c>
      <c r="C6">
        <f t="shared" si="0"/>
        <v>344.66729678638939</v>
      </c>
      <c r="D6">
        <f t="shared" si="4"/>
        <v>1532.8412098298677</v>
      </c>
      <c r="E6">
        <f t="shared" si="6"/>
        <v>196.14555765595463</v>
      </c>
      <c r="F6">
        <f t="shared" ref="F6:F24" si="8">(B6-B$25)*(B3-B$25)</f>
        <v>1347.1890359168242</v>
      </c>
      <c r="G6">
        <f>(B6-B$25)*(B2-B$25)</f>
        <v>251.84120982986767</v>
      </c>
      <c r="I6">
        <v>64985.652173913048</v>
      </c>
      <c r="J6">
        <f>SUM(G6:G24)</f>
        <v>-15949.321361058603</v>
      </c>
      <c r="K6">
        <f t="shared" si="1"/>
        <v>-0.24542834960516224</v>
      </c>
      <c r="O6" s="6">
        <v>-0.26701690687124058</v>
      </c>
      <c r="W6" t="s">
        <v>7</v>
      </c>
      <c r="X6">
        <v>722</v>
      </c>
      <c r="Y6">
        <f t="shared" si="2"/>
        <v>49840.5625</v>
      </c>
      <c r="Z6">
        <f t="shared" si="5"/>
        <v>61003.0625</v>
      </c>
      <c r="AA6">
        <f t="shared" si="7"/>
        <v>27962.0625</v>
      </c>
      <c r="AB6">
        <f t="shared" ref="AB6:AB25" si="9">(X6-X$26)*(X3-X$26)</f>
        <v>33543.3125</v>
      </c>
      <c r="AC6">
        <f>(X6-X$26)*(X2-X$26)</f>
        <v>-4855.6875</v>
      </c>
      <c r="AE6">
        <v>1169090.5</v>
      </c>
      <c r="AF6">
        <f>SUM(AC6:AC25)</f>
        <v>-442422.75</v>
      </c>
      <c r="AG6">
        <f t="shared" si="3"/>
        <v>-0.37843327783435071</v>
      </c>
      <c r="AK6" s="6">
        <v>0.22946802169258873</v>
      </c>
    </row>
    <row r="7" spans="1:37" x14ac:dyDescent="0.3">
      <c r="A7" t="s">
        <v>9</v>
      </c>
      <c r="B7">
        <v>-4</v>
      </c>
      <c r="C7">
        <f t="shared" si="0"/>
        <v>2.4499054820415873</v>
      </c>
      <c r="D7">
        <f t="shared" si="4"/>
        <v>29.058601134215497</v>
      </c>
      <c r="E7">
        <f t="shared" si="6"/>
        <v>129.23251417769373</v>
      </c>
      <c r="F7">
        <f t="shared" si="8"/>
        <v>16.536862003780715</v>
      </c>
      <c r="G7">
        <f t="shared" ref="G7:G24" si="10">(B7-B$25)*(B3-B$25)</f>
        <v>113.58034026465026</v>
      </c>
      <c r="W7" t="s">
        <v>8</v>
      </c>
      <c r="X7">
        <v>820</v>
      </c>
      <c r="Y7">
        <f t="shared" si="2"/>
        <v>15687.5625</v>
      </c>
      <c r="Z7">
        <f t="shared" si="5"/>
        <v>27962.0625</v>
      </c>
      <c r="AA7">
        <f t="shared" si="7"/>
        <v>34224.5625</v>
      </c>
      <c r="AB7">
        <f t="shared" si="9"/>
        <v>15687.5625</v>
      </c>
      <c r="AC7">
        <f t="shared" ref="AC7:AC25" si="11">(X7-X$26)*(X3-X$26)</f>
        <v>18818.8125</v>
      </c>
    </row>
    <row r="8" spans="1:37" x14ac:dyDescent="0.3">
      <c r="A8" t="s">
        <v>10</v>
      </c>
      <c r="B8">
        <v>-2</v>
      </c>
      <c r="C8">
        <f t="shared" si="0"/>
        <v>0.18903591682419674</v>
      </c>
      <c r="D8">
        <f t="shared" si="4"/>
        <v>-0.68052930056710792</v>
      </c>
      <c r="E8">
        <f t="shared" si="6"/>
        <v>-8.0718336483931967</v>
      </c>
      <c r="F8">
        <f t="shared" si="8"/>
        <v>-35.897920604914944</v>
      </c>
      <c r="G8">
        <f t="shared" si="10"/>
        <v>-4.593572778827979</v>
      </c>
      <c r="I8" s="7">
        <v>1</v>
      </c>
      <c r="J8" s="7">
        <v>0.47801832656968629</v>
      </c>
      <c r="K8" s="7">
        <v>0.17717108415090024</v>
      </c>
      <c r="L8" s="7">
        <v>-2.0743272980716117E-4</v>
      </c>
      <c r="W8" t="s">
        <v>9</v>
      </c>
      <c r="X8">
        <v>1326</v>
      </c>
      <c r="Y8">
        <f t="shared" si="2"/>
        <v>144970.5625</v>
      </c>
      <c r="Z8">
        <f t="shared" si="5"/>
        <v>-47688.9375</v>
      </c>
      <c r="AA8">
        <f t="shared" si="7"/>
        <v>-85002.4375</v>
      </c>
      <c r="AB8">
        <f t="shared" si="9"/>
        <v>-104039.9375</v>
      </c>
      <c r="AC8">
        <f t="shared" si="11"/>
        <v>-47688.9375</v>
      </c>
      <c r="AE8" s="7">
        <v>1</v>
      </c>
      <c r="AF8" s="7">
        <v>0.54141782650701553</v>
      </c>
      <c r="AG8" s="7">
        <v>2.5318933820777774E-2</v>
      </c>
      <c r="AH8" s="7">
        <v>-0.44418476371162025</v>
      </c>
    </row>
    <row r="9" spans="1:37" x14ac:dyDescent="0.3">
      <c r="A9" t="s">
        <v>11</v>
      </c>
      <c r="B9">
        <v>1</v>
      </c>
      <c r="C9">
        <f t="shared" si="0"/>
        <v>11.797731568998111</v>
      </c>
      <c r="D9">
        <f t="shared" si="4"/>
        <v>1.4933837429111536</v>
      </c>
      <c r="E9">
        <f t="shared" si="6"/>
        <v>-5.376181474480151</v>
      </c>
      <c r="F9">
        <f t="shared" si="8"/>
        <v>-63.767485822306242</v>
      </c>
      <c r="G9">
        <f t="shared" si="10"/>
        <v>-283.59357277882799</v>
      </c>
      <c r="I9" s="7">
        <v>0.47801832656968629</v>
      </c>
      <c r="J9" s="7">
        <v>1</v>
      </c>
      <c r="K9" s="7">
        <v>0.47801832656968629</v>
      </c>
      <c r="L9" s="7">
        <v>0.17717108415090024</v>
      </c>
      <c r="W9" t="s">
        <v>10</v>
      </c>
      <c r="X9">
        <v>1262</v>
      </c>
      <c r="Y9">
        <f t="shared" si="2"/>
        <v>100330.5625</v>
      </c>
      <c r="Z9">
        <f t="shared" si="5"/>
        <v>120602.5625</v>
      </c>
      <c r="AA9">
        <f t="shared" si="7"/>
        <v>-39672.9375</v>
      </c>
      <c r="AB9">
        <f t="shared" si="9"/>
        <v>-70714.4375</v>
      </c>
      <c r="AC9">
        <f t="shared" si="11"/>
        <v>-86551.9375</v>
      </c>
      <c r="AE9" s="7">
        <v>0.54141782650701553</v>
      </c>
      <c r="AF9" s="7">
        <v>1</v>
      </c>
      <c r="AG9" s="7">
        <v>0.54141782650701553</v>
      </c>
      <c r="AH9" s="7">
        <v>2.5318933820777774E-2</v>
      </c>
    </row>
    <row r="10" spans="1:37" x14ac:dyDescent="0.3">
      <c r="A10" t="s">
        <v>12</v>
      </c>
      <c r="B10">
        <v>12</v>
      </c>
      <c r="C10">
        <f t="shared" si="0"/>
        <v>208.36294896030248</v>
      </c>
      <c r="D10">
        <f t="shared" si="4"/>
        <v>49.580340264650289</v>
      </c>
      <c r="E10">
        <f t="shared" si="6"/>
        <v>6.2759924385633292</v>
      </c>
      <c r="F10">
        <f t="shared" si="8"/>
        <v>-22.593572778827976</v>
      </c>
      <c r="G10">
        <f t="shared" si="10"/>
        <v>-267.98487712665406</v>
      </c>
      <c r="I10" s="7">
        <v>0.17717108415090024</v>
      </c>
      <c r="J10" s="7">
        <v>0.47801832656968629</v>
      </c>
      <c r="K10" s="7">
        <v>1</v>
      </c>
      <c r="L10" s="7">
        <v>0.47801832656968629</v>
      </c>
      <c r="W10" t="s">
        <v>11</v>
      </c>
      <c r="X10">
        <v>1126</v>
      </c>
      <c r="Y10">
        <f t="shared" si="2"/>
        <v>32670.5625</v>
      </c>
      <c r="Z10">
        <f t="shared" si="5"/>
        <v>57252.5625</v>
      </c>
      <c r="AA10">
        <f t="shared" si="7"/>
        <v>68820.5625</v>
      </c>
      <c r="AB10">
        <f t="shared" si="9"/>
        <v>-22638.9375</v>
      </c>
      <c r="AC10">
        <f t="shared" si="11"/>
        <v>-40352.4375</v>
      </c>
      <c r="AE10" s="7">
        <v>2.5318933820777774E-2</v>
      </c>
      <c r="AF10" s="7">
        <v>0.54141782650701553</v>
      </c>
      <c r="AG10" s="7">
        <v>1</v>
      </c>
      <c r="AH10" s="7">
        <v>0.54141782650701553</v>
      </c>
    </row>
    <row r="11" spans="1:37" x14ac:dyDescent="0.3">
      <c r="A11" t="s">
        <v>13</v>
      </c>
      <c r="B11">
        <v>47</v>
      </c>
      <c r="C11">
        <f t="shared" si="0"/>
        <v>2443.7977315689986</v>
      </c>
      <c r="D11">
        <f t="shared" si="4"/>
        <v>713.58034026465032</v>
      </c>
      <c r="E11">
        <f t="shared" si="6"/>
        <v>169.79773156899813</v>
      </c>
      <c r="F11">
        <f t="shared" si="8"/>
        <v>21.493383742911163</v>
      </c>
      <c r="G11">
        <f t="shared" si="10"/>
        <v>-77.376181474480148</v>
      </c>
      <c r="I11" s="7">
        <v>-2.0743272980716117E-4</v>
      </c>
      <c r="J11" s="7">
        <v>0.17717108415090024</v>
      </c>
      <c r="K11" s="7">
        <v>0.47801832656968629</v>
      </c>
      <c r="L11" s="7">
        <v>1</v>
      </c>
      <c r="W11" t="s">
        <v>12</v>
      </c>
      <c r="X11">
        <v>814</v>
      </c>
      <c r="Y11">
        <f t="shared" si="2"/>
        <v>17226.5625</v>
      </c>
      <c r="Z11">
        <f t="shared" si="5"/>
        <v>-23723.4375</v>
      </c>
      <c r="AA11">
        <f t="shared" si="7"/>
        <v>-41573.4375</v>
      </c>
      <c r="AB11">
        <f t="shared" si="9"/>
        <v>-49973.4375</v>
      </c>
      <c r="AC11">
        <f t="shared" si="11"/>
        <v>16439.0625</v>
      </c>
      <c r="AE11" s="7">
        <v>-0.44418476371162025</v>
      </c>
      <c r="AF11" s="7">
        <v>2.5318933820777774E-2</v>
      </c>
      <c r="AG11" s="7">
        <v>0.54141782650701553</v>
      </c>
      <c r="AH11" s="7">
        <v>1</v>
      </c>
    </row>
    <row r="12" spans="1:37" x14ac:dyDescent="0.3">
      <c r="A12" t="s">
        <v>14</v>
      </c>
      <c r="B12">
        <v>111</v>
      </c>
      <c r="C12">
        <f t="shared" si="0"/>
        <v>12867.449905482043</v>
      </c>
      <c r="D12">
        <f t="shared" si="4"/>
        <v>5607.6238185255206</v>
      </c>
      <c r="E12">
        <f t="shared" si="6"/>
        <v>1637.4064272211722</v>
      </c>
      <c r="F12">
        <f t="shared" si="8"/>
        <v>389.62381852551988</v>
      </c>
      <c r="G12">
        <f t="shared" si="10"/>
        <v>49.319470699432912</v>
      </c>
      <c r="W12" t="s">
        <v>13</v>
      </c>
      <c r="X12">
        <v>821</v>
      </c>
      <c r="Y12">
        <f t="shared" si="2"/>
        <v>15438.0625</v>
      </c>
      <c r="Z12">
        <f t="shared" si="5"/>
        <v>16307.8125</v>
      </c>
      <c r="AA12">
        <f t="shared" si="7"/>
        <v>-22458.1875</v>
      </c>
      <c r="AB12">
        <f t="shared" si="9"/>
        <v>-39356.1875</v>
      </c>
      <c r="AC12">
        <f t="shared" si="11"/>
        <v>-47308.1875</v>
      </c>
    </row>
    <row r="13" spans="1:37" x14ac:dyDescent="0.3">
      <c r="A13" t="s">
        <v>3</v>
      </c>
      <c r="B13">
        <v>31</v>
      </c>
      <c r="C13">
        <f t="shared" si="0"/>
        <v>1117.8846880907374</v>
      </c>
      <c r="D13">
        <f t="shared" si="4"/>
        <v>3792.6672967863901</v>
      </c>
      <c r="E13">
        <f t="shared" si="6"/>
        <v>1652.8412098298679</v>
      </c>
      <c r="F13">
        <f t="shared" si="8"/>
        <v>482.62381852551988</v>
      </c>
      <c r="G13">
        <f t="shared" si="10"/>
        <v>114.84120982986769</v>
      </c>
      <c r="I13" t="s">
        <v>46</v>
      </c>
      <c r="J13" t="s">
        <v>57</v>
      </c>
      <c r="K13" t="s">
        <v>63</v>
      </c>
      <c r="L13" t="s">
        <v>75</v>
      </c>
      <c r="M13" t="s">
        <v>76</v>
      </c>
      <c r="W13" t="s">
        <v>14</v>
      </c>
      <c r="X13">
        <v>918</v>
      </c>
      <c r="Y13">
        <f t="shared" si="2"/>
        <v>742.5625</v>
      </c>
      <c r="Z13">
        <f t="shared" si="5"/>
        <v>3385.8125</v>
      </c>
      <c r="AA13">
        <f t="shared" si="7"/>
        <v>3576.5625</v>
      </c>
      <c r="AB13">
        <f t="shared" si="9"/>
        <v>-4925.4375</v>
      </c>
      <c r="AC13">
        <f t="shared" si="11"/>
        <v>-8631.4375</v>
      </c>
      <c r="AE13" t="s">
        <v>46</v>
      </c>
      <c r="AF13" t="s">
        <v>57</v>
      </c>
      <c r="AG13" t="s">
        <v>63</v>
      </c>
      <c r="AH13" t="s">
        <v>75</v>
      </c>
      <c r="AI13" t="s">
        <v>76</v>
      </c>
    </row>
    <row r="14" spans="1:37" x14ac:dyDescent="0.3">
      <c r="A14" t="s">
        <v>4</v>
      </c>
      <c r="B14">
        <v>15</v>
      </c>
      <c r="C14">
        <f t="shared" si="0"/>
        <v>303.97164461247638</v>
      </c>
      <c r="D14">
        <f t="shared" si="4"/>
        <v>582.92816635160682</v>
      </c>
      <c r="E14">
        <f t="shared" si="6"/>
        <v>1977.7107750472589</v>
      </c>
      <c r="F14">
        <f t="shared" si="8"/>
        <v>861.88468809073731</v>
      </c>
      <c r="G14">
        <f t="shared" si="10"/>
        <v>251.66729678638941</v>
      </c>
      <c r="I14">
        <v>1</v>
      </c>
      <c r="J14">
        <v>0.47801832656968629</v>
      </c>
      <c r="K14">
        <v>0.47801832656968629</v>
      </c>
      <c r="L14">
        <v>0.41702882811414999</v>
      </c>
      <c r="M14">
        <v>-0.41702882811414954</v>
      </c>
      <c r="W14" t="s">
        <v>3</v>
      </c>
      <c r="X14">
        <v>950</v>
      </c>
      <c r="Y14">
        <f t="shared" si="2"/>
        <v>22.5625</v>
      </c>
      <c r="Z14">
        <f t="shared" si="5"/>
        <v>-129.4375</v>
      </c>
      <c r="AA14">
        <f t="shared" si="7"/>
        <v>-590.1875</v>
      </c>
      <c r="AB14">
        <f t="shared" si="9"/>
        <v>-623.4375</v>
      </c>
      <c r="AC14">
        <f t="shared" si="11"/>
        <v>858.5625</v>
      </c>
      <c r="AE14">
        <v>1</v>
      </c>
      <c r="AF14">
        <v>0.54141782650701553</v>
      </c>
      <c r="AG14">
        <v>0.54141782650701553</v>
      </c>
      <c r="AH14">
        <f>2/SQRT(24)</f>
        <v>0.40824829046386307</v>
      </c>
      <c r="AI14">
        <f>-AH14</f>
        <v>-0.40824829046386307</v>
      </c>
    </row>
    <row r="15" spans="1:37" x14ac:dyDescent="0.3">
      <c r="A15" t="s">
        <v>5</v>
      </c>
      <c r="B15">
        <v>2</v>
      </c>
      <c r="C15">
        <f t="shared" si="0"/>
        <v>19.667296786389414</v>
      </c>
      <c r="D15">
        <f t="shared" si="4"/>
        <v>77.319470699432898</v>
      </c>
      <c r="E15">
        <f t="shared" si="6"/>
        <v>148.27599243856335</v>
      </c>
      <c r="F15">
        <f t="shared" si="8"/>
        <v>503.05860113421551</v>
      </c>
      <c r="G15">
        <f t="shared" si="10"/>
        <v>219.23251417769379</v>
      </c>
      <c r="I15">
        <v>2</v>
      </c>
      <c r="J15">
        <v>0.17717108415090024</v>
      </c>
      <c r="K15">
        <v>-6.6533425213329112E-2</v>
      </c>
      <c r="L15">
        <v>0.41702882811414954</v>
      </c>
      <c r="M15">
        <v>-0.41702882811414954</v>
      </c>
      <c r="W15" t="s">
        <v>4</v>
      </c>
      <c r="X15">
        <v>878</v>
      </c>
      <c r="Y15">
        <f t="shared" si="2"/>
        <v>4522.5625</v>
      </c>
      <c r="Z15">
        <f t="shared" si="5"/>
        <v>-319.4375</v>
      </c>
      <c r="AA15">
        <f t="shared" si="7"/>
        <v>1832.5625</v>
      </c>
      <c r="AB15">
        <f t="shared" si="9"/>
        <v>8355.8125</v>
      </c>
      <c r="AC15">
        <f t="shared" si="11"/>
        <v>8826.5625</v>
      </c>
      <c r="AE15">
        <v>2</v>
      </c>
      <c r="AF15">
        <v>2.5318933820777774E-2</v>
      </c>
      <c r="AG15">
        <v>-0.37887527445728658</v>
      </c>
      <c r="AH15">
        <f t="shared" ref="AH15:AH17" si="12">2/SQRT(24)</f>
        <v>0.40824829046386307</v>
      </c>
      <c r="AI15">
        <f t="shared" ref="AI15:AI17" si="13">-AH15</f>
        <v>-0.40824829046386307</v>
      </c>
    </row>
    <row r="16" spans="1:37" x14ac:dyDescent="0.3">
      <c r="A16" t="s">
        <v>6</v>
      </c>
      <c r="B16">
        <v>-112</v>
      </c>
      <c r="C16">
        <f t="shared" si="0"/>
        <v>12004.536862003781</v>
      </c>
      <c r="D16">
        <f t="shared" si="4"/>
        <v>-485.89792060491493</v>
      </c>
      <c r="E16">
        <f t="shared" si="6"/>
        <v>-1910.2457466918713</v>
      </c>
      <c r="F16">
        <f t="shared" si="8"/>
        <v>-3663.2892249527413</v>
      </c>
      <c r="G16">
        <f t="shared" si="10"/>
        <v>-12428.506616257089</v>
      </c>
      <c r="I16">
        <v>3</v>
      </c>
      <c r="J16">
        <v>-2.0743272980716117E-4</v>
      </c>
      <c r="K16">
        <v>-7.6461818771698234E-2</v>
      </c>
      <c r="L16">
        <v>0.41702882811414954</v>
      </c>
      <c r="M16">
        <v>-0.41702882811414954</v>
      </c>
      <c r="W16" t="s">
        <v>5</v>
      </c>
      <c r="X16">
        <v>785</v>
      </c>
      <c r="Y16">
        <f t="shared" si="2"/>
        <v>25680.0625</v>
      </c>
      <c r="Z16">
        <f t="shared" si="5"/>
        <v>10776.8125</v>
      </c>
      <c r="AA16">
        <f t="shared" si="7"/>
        <v>-761.1875</v>
      </c>
      <c r="AB16">
        <f t="shared" si="9"/>
        <v>4366.8125</v>
      </c>
      <c r="AC16">
        <f t="shared" si="11"/>
        <v>19911.0625</v>
      </c>
      <c r="AE16">
        <v>3</v>
      </c>
      <c r="AF16">
        <v>-0.44418476371162025</v>
      </c>
      <c r="AG16">
        <v>-0.42609408943672494</v>
      </c>
      <c r="AH16">
        <f t="shared" si="12"/>
        <v>0.40824829046386307</v>
      </c>
      <c r="AI16">
        <f t="shared" si="13"/>
        <v>-0.40824829046386307</v>
      </c>
    </row>
    <row r="17" spans="1:35" x14ac:dyDescent="0.3">
      <c r="A17" t="s">
        <v>7</v>
      </c>
      <c r="B17">
        <v>-101</v>
      </c>
      <c r="C17">
        <f t="shared" si="0"/>
        <v>9715.1020793950847</v>
      </c>
      <c r="D17">
        <f t="shared" si="4"/>
        <v>10799.319470699433</v>
      </c>
      <c r="E17">
        <f t="shared" si="6"/>
        <v>-437.11531190926274</v>
      </c>
      <c r="F17">
        <f t="shared" si="8"/>
        <v>-1718.4631379962193</v>
      </c>
      <c r="G17">
        <f t="shared" si="10"/>
        <v>-3295.5066162570893</v>
      </c>
      <c r="I17">
        <v>4</v>
      </c>
      <c r="J17">
        <v>-0.24542834960516224</v>
      </c>
      <c r="K17">
        <v>-0.26701690687124058</v>
      </c>
      <c r="L17">
        <v>0.41702882811414954</v>
      </c>
      <c r="M17">
        <v>-0.41702882811414954</v>
      </c>
      <c r="W17" t="s">
        <v>6</v>
      </c>
      <c r="X17">
        <v>690</v>
      </c>
      <c r="Y17">
        <f t="shared" si="2"/>
        <v>65152.5625</v>
      </c>
      <c r="Z17">
        <f t="shared" si="5"/>
        <v>40903.8125</v>
      </c>
      <c r="AA17">
        <f t="shared" si="7"/>
        <v>17165.5625</v>
      </c>
      <c r="AB17">
        <f t="shared" si="9"/>
        <v>-1212.4375</v>
      </c>
      <c r="AC17">
        <f t="shared" si="11"/>
        <v>6955.5625</v>
      </c>
      <c r="AE17">
        <v>4</v>
      </c>
      <c r="AF17">
        <v>-0.37843327783435071</v>
      </c>
      <c r="AG17">
        <v>0.22946802169258873</v>
      </c>
      <c r="AH17">
        <f t="shared" si="12"/>
        <v>0.40824829046386307</v>
      </c>
      <c r="AI17">
        <f t="shared" si="13"/>
        <v>-0.40824829046386307</v>
      </c>
    </row>
    <row r="18" spans="1:35" x14ac:dyDescent="0.3">
      <c r="A18" t="s">
        <v>8</v>
      </c>
      <c r="B18">
        <v>-1</v>
      </c>
      <c r="C18">
        <f t="shared" si="0"/>
        <v>2.0586011342155013</v>
      </c>
      <c r="D18">
        <f t="shared" si="4"/>
        <v>-141.41965973534974</v>
      </c>
      <c r="E18">
        <f t="shared" si="6"/>
        <v>-157.2022684310019</v>
      </c>
      <c r="F18">
        <f t="shared" si="8"/>
        <v>6.3629489603024583</v>
      </c>
      <c r="G18">
        <f t="shared" si="10"/>
        <v>25.015122873345938</v>
      </c>
      <c r="W18" t="s">
        <v>7</v>
      </c>
      <c r="X18">
        <v>794</v>
      </c>
      <c r="Y18">
        <f t="shared" si="2"/>
        <v>22876.5625</v>
      </c>
      <c r="Z18">
        <f t="shared" si="5"/>
        <v>38606.5625</v>
      </c>
      <c r="AA18">
        <f t="shared" si="7"/>
        <v>24237.8125</v>
      </c>
      <c r="AB18">
        <f t="shared" si="9"/>
        <v>10171.5625</v>
      </c>
      <c r="AC18">
        <f t="shared" si="11"/>
        <v>-718.4375</v>
      </c>
    </row>
    <row r="19" spans="1:35" x14ac:dyDescent="0.3">
      <c r="A19" t="s">
        <v>9</v>
      </c>
      <c r="B19">
        <v>-6</v>
      </c>
      <c r="C19">
        <f t="shared" si="0"/>
        <v>12.710775047258979</v>
      </c>
      <c r="D19">
        <f t="shared" si="4"/>
        <v>-5.1153119092627604</v>
      </c>
      <c r="E19">
        <f t="shared" si="6"/>
        <v>351.40642722117201</v>
      </c>
      <c r="F19">
        <f t="shared" si="8"/>
        <v>390.62381852551982</v>
      </c>
      <c r="G19">
        <f t="shared" si="10"/>
        <v>-15.810964083175802</v>
      </c>
      <c r="W19" t="s">
        <v>8</v>
      </c>
      <c r="X19">
        <v>802</v>
      </c>
      <c r="Y19">
        <f t="shared" si="2"/>
        <v>20520.5625</v>
      </c>
      <c r="Z19">
        <f t="shared" si="5"/>
        <v>21666.5625</v>
      </c>
      <c r="AA19">
        <f t="shared" si="7"/>
        <v>36564.5625</v>
      </c>
      <c r="AB19">
        <f t="shared" si="9"/>
        <v>22955.8125</v>
      </c>
      <c r="AC19">
        <f t="shared" si="11"/>
        <v>9633.5625</v>
      </c>
    </row>
    <row r="20" spans="1:35" x14ac:dyDescent="0.3">
      <c r="A20" t="s">
        <v>10</v>
      </c>
      <c r="B20">
        <v>-1</v>
      </c>
      <c r="C20">
        <f t="shared" si="0"/>
        <v>2.0586011342155013</v>
      </c>
      <c r="D20">
        <f t="shared" si="4"/>
        <v>-5.1153119092627604</v>
      </c>
      <c r="E20">
        <f t="shared" si="6"/>
        <v>2.0586011342155013</v>
      </c>
      <c r="F20">
        <f t="shared" si="8"/>
        <v>-141.41965973534974</v>
      </c>
      <c r="G20">
        <f t="shared" si="10"/>
        <v>-157.2022684310019</v>
      </c>
      <c r="W20" t="s">
        <v>9</v>
      </c>
      <c r="X20">
        <v>1445</v>
      </c>
      <c r="Y20">
        <f t="shared" si="2"/>
        <v>249750.0625</v>
      </c>
      <c r="Z20">
        <f t="shared" si="5"/>
        <v>-71589.1875</v>
      </c>
      <c r="AA20">
        <f t="shared" si="7"/>
        <v>-75587.1875</v>
      </c>
      <c r="AB20">
        <f t="shared" si="9"/>
        <v>-127561.1875</v>
      </c>
      <c r="AC20">
        <f t="shared" si="11"/>
        <v>-80084.9375</v>
      </c>
    </row>
    <row r="21" spans="1:35" x14ac:dyDescent="0.3">
      <c r="A21" t="s">
        <v>11</v>
      </c>
      <c r="B21">
        <v>2</v>
      </c>
      <c r="C21">
        <f t="shared" si="0"/>
        <v>19.667296786389414</v>
      </c>
      <c r="D21">
        <f t="shared" si="4"/>
        <v>6.3629489603024583</v>
      </c>
      <c r="E21">
        <f t="shared" si="6"/>
        <v>-15.810964083175802</v>
      </c>
      <c r="F21">
        <f t="shared" si="8"/>
        <v>6.3629489603024583</v>
      </c>
      <c r="G21">
        <f t="shared" si="10"/>
        <v>-437.11531190926274</v>
      </c>
      <c r="W21" t="s">
        <v>10</v>
      </c>
      <c r="X21">
        <v>1357</v>
      </c>
      <c r="Y21">
        <f t="shared" si="2"/>
        <v>169538.0625</v>
      </c>
      <c r="Z21">
        <f t="shared" si="5"/>
        <v>205772.0625</v>
      </c>
      <c r="AA21">
        <f t="shared" si="7"/>
        <v>-58983.1875</v>
      </c>
      <c r="AB21">
        <f t="shared" si="9"/>
        <v>-62277.1875</v>
      </c>
      <c r="AC21">
        <f t="shared" si="11"/>
        <v>-105099.1875</v>
      </c>
    </row>
    <row r="22" spans="1:35" x14ac:dyDescent="0.3">
      <c r="A22" t="s">
        <v>12</v>
      </c>
      <c r="B22">
        <v>11</v>
      </c>
      <c r="C22">
        <f t="shared" si="0"/>
        <v>180.49338374291116</v>
      </c>
      <c r="D22">
        <f t="shared" si="4"/>
        <v>59.580340264650289</v>
      </c>
      <c r="E22">
        <f t="shared" si="6"/>
        <v>19.275992438563328</v>
      </c>
      <c r="F22">
        <f t="shared" si="8"/>
        <v>-47.89792060491493</v>
      </c>
      <c r="G22">
        <f t="shared" si="10"/>
        <v>19.275992438563328</v>
      </c>
      <c r="W22" t="s">
        <v>11</v>
      </c>
      <c r="X22">
        <v>1268</v>
      </c>
      <c r="Y22">
        <f t="shared" si="2"/>
        <v>104167.5625</v>
      </c>
      <c r="Z22">
        <f t="shared" si="5"/>
        <v>132892.3125</v>
      </c>
      <c r="AA22">
        <f t="shared" si="7"/>
        <v>161294.3125</v>
      </c>
      <c r="AB22">
        <f t="shared" si="9"/>
        <v>-46233.9375</v>
      </c>
      <c r="AC22">
        <f t="shared" si="11"/>
        <v>-48815.9375</v>
      </c>
    </row>
    <row r="23" spans="1:35" x14ac:dyDescent="0.3">
      <c r="A23" t="s">
        <v>13</v>
      </c>
      <c r="B23">
        <v>47</v>
      </c>
      <c r="C23">
        <f t="shared" si="0"/>
        <v>2443.7977315689986</v>
      </c>
      <c r="D23">
        <f t="shared" si="4"/>
        <v>664.14555765595469</v>
      </c>
      <c r="E23">
        <f t="shared" si="6"/>
        <v>219.23251417769379</v>
      </c>
      <c r="F23">
        <f t="shared" si="8"/>
        <v>70.928166351606819</v>
      </c>
      <c r="G23">
        <f t="shared" si="10"/>
        <v>-176.24574669187146</v>
      </c>
      <c r="W23" t="s">
        <v>12</v>
      </c>
      <c r="X23">
        <v>889</v>
      </c>
      <c r="Y23">
        <f t="shared" si="2"/>
        <v>3164.0625</v>
      </c>
      <c r="Z23">
        <f t="shared" si="5"/>
        <v>-18154.6875</v>
      </c>
      <c r="AA23">
        <f t="shared" si="7"/>
        <v>-23160.9375</v>
      </c>
      <c r="AB23">
        <f t="shared" si="9"/>
        <v>-28110.9375</v>
      </c>
      <c r="AC23">
        <f t="shared" si="11"/>
        <v>8057.8125</v>
      </c>
    </row>
    <row r="24" spans="1:35" x14ac:dyDescent="0.3">
      <c r="A24" t="s">
        <v>14</v>
      </c>
      <c r="B24">
        <v>102</v>
      </c>
      <c r="C24">
        <f t="shared" si="0"/>
        <v>10906.623818525521</v>
      </c>
      <c r="D24">
        <f t="shared" si="4"/>
        <v>5162.7107750472596</v>
      </c>
      <c r="E24">
        <f t="shared" si="6"/>
        <v>1403.0586011342157</v>
      </c>
      <c r="F24">
        <f t="shared" si="8"/>
        <v>463.14555765595469</v>
      </c>
      <c r="G24">
        <f t="shared" si="10"/>
        <v>149.84120982986769</v>
      </c>
      <c r="W24" t="s">
        <v>13</v>
      </c>
      <c r="X24">
        <v>830</v>
      </c>
      <c r="Y24">
        <f t="shared" si="2"/>
        <v>13282.5625</v>
      </c>
      <c r="Z24">
        <f t="shared" si="5"/>
        <v>6482.8125</v>
      </c>
      <c r="AA24">
        <f t="shared" si="7"/>
        <v>-37196.9375</v>
      </c>
      <c r="AB24">
        <f t="shared" si="9"/>
        <v>-47454.1875</v>
      </c>
      <c r="AC24">
        <f t="shared" si="11"/>
        <v>-57596.1875</v>
      </c>
    </row>
    <row r="25" spans="1:35" x14ac:dyDescent="0.3">
      <c r="A25" t="s">
        <v>54</v>
      </c>
      <c r="B25">
        <f>AVERAGE(B2:B24)</f>
        <v>-2.4347826086956523</v>
      </c>
      <c r="W25" t="s">
        <v>14</v>
      </c>
      <c r="X25">
        <v>935</v>
      </c>
      <c r="Y25">
        <f t="shared" si="2"/>
        <v>105.0625</v>
      </c>
      <c r="Z25">
        <f t="shared" si="5"/>
        <v>1181.3125</v>
      </c>
      <c r="AA25">
        <f t="shared" si="7"/>
        <v>576.5625</v>
      </c>
      <c r="AB25">
        <f t="shared" si="9"/>
        <v>-3308.1875</v>
      </c>
      <c r="AC25">
        <f t="shared" si="11"/>
        <v>-4220.4375</v>
      </c>
    </row>
    <row r="26" spans="1:35" x14ac:dyDescent="0.3">
      <c r="A26" t="s">
        <v>62</v>
      </c>
      <c r="B26">
        <f>COUNT(B2:B24)</f>
        <v>23</v>
      </c>
      <c r="W26" t="s">
        <v>54</v>
      </c>
      <c r="X26">
        <f>AVERAGE(X2:X25)</f>
        <v>945.25</v>
      </c>
    </row>
    <row r="27" spans="1:35" x14ac:dyDescent="0.3">
      <c r="W27" t="s">
        <v>62</v>
      </c>
      <c r="X27">
        <v>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DB2C-6C1C-4DBC-8B45-21D351B44A31}">
  <dimension ref="A1:AQ48"/>
  <sheetViews>
    <sheetView topLeftCell="X1" workbookViewId="0">
      <selection activeCell="AL5" sqref="AL5"/>
    </sheetView>
  </sheetViews>
  <sheetFormatPr defaultRowHeight="14.4" x14ac:dyDescent="0.3"/>
  <cols>
    <col min="9" max="9" width="13.5546875" customWidth="1"/>
    <col min="10" max="10" width="14.5546875" customWidth="1"/>
    <col min="11" max="11" width="12.88671875" customWidth="1"/>
    <col min="16" max="16" width="12.21875" customWidth="1"/>
    <col min="30" max="30" width="11.33203125" customWidth="1"/>
    <col min="35" max="35" width="11.44140625" customWidth="1"/>
    <col min="36" max="36" width="21.109375" customWidth="1"/>
    <col min="37" max="37" width="11.6640625" customWidth="1"/>
  </cols>
  <sheetData>
    <row r="1" spans="1:40" x14ac:dyDescent="0.3">
      <c r="A1" s="1" t="s">
        <v>0</v>
      </c>
      <c r="D1" t="s">
        <v>65</v>
      </c>
      <c r="O1" s="1" t="s">
        <v>0</v>
      </c>
      <c r="R1" t="s">
        <v>65</v>
      </c>
      <c r="AC1" s="1" t="s">
        <v>0</v>
      </c>
      <c r="AH1" t="s">
        <v>81</v>
      </c>
    </row>
    <row r="2" spans="1:40" x14ac:dyDescent="0.3">
      <c r="A2" t="s">
        <v>4</v>
      </c>
      <c r="B2" s="2" t="s">
        <v>45</v>
      </c>
      <c r="C2" t="s">
        <v>64</v>
      </c>
      <c r="E2" t="s">
        <v>15</v>
      </c>
      <c r="O2" t="s">
        <v>3</v>
      </c>
      <c r="P2" s="1" t="s">
        <v>2</v>
      </c>
      <c r="Q2" t="s">
        <v>77</v>
      </c>
      <c r="S2" t="s">
        <v>15</v>
      </c>
      <c r="AC2" t="s">
        <v>3</v>
      </c>
      <c r="AI2" t="s">
        <v>15</v>
      </c>
    </row>
    <row r="3" spans="1:40" ht="15" thickBot="1" x14ac:dyDescent="0.35">
      <c r="A3" t="s">
        <v>5</v>
      </c>
      <c r="B3">
        <v>-75</v>
      </c>
      <c r="C3">
        <v>-16</v>
      </c>
      <c r="O3" t="s">
        <v>4</v>
      </c>
      <c r="P3">
        <v>795</v>
      </c>
      <c r="Q3">
        <v>967</v>
      </c>
      <c r="AC3" t="s">
        <v>4</v>
      </c>
    </row>
    <row r="4" spans="1:40" x14ac:dyDescent="0.3">
      <c r="A4" t="s">
        <v>6</v>
      </c>
      <c r="B4">
        <v>-13</v>
      </c>
      <c r="C4">
        <v>-75</v>
      </c>
      <c r="E4" s="5" t="s">
        <v>16</v>
      </c>
      <c r="F4" s="5"/>
      <c r="O4" t="s">
        <v>5</v>
      </c>
      <c r="P4">
        <v>820</v>
      </c>
      <c r="Q4">
        <v>795</v>
      </c>
      <c r="S4" s="5" t="s">
        <v>16</v>
      </c>
      <c r="T4" s="5"/>
      <c r="AC4" t="s">
        <v>5</v>
      </c>
      <c r="AD4" s="1" t="s">
        <v>2</v>
      </c>
      <c r="AE4" t="s">
        <v>77</v>
      </c>
      <c r="AF4" t="s">
        <v>79</v>
      </c>
      <c r="AG4" t="s">
        <v>80</v>
      </c>
      <c r="AI4" s="5" t="s">
        <v>16</v>
      </c>
      <c r="AJ4" s="5"/>
    </row>
    <row r="5" spans="1:40" x14ac:dyDescent="0.3">
      <c r="A5" t="s">
        <v>7</v>
      </c>
      <c r="B5">
        <v>-85</v>
      </c>
      <c r="C5">
        <v>-13</v>
      </c>
      <c r="E5" t="s">
        <v>17</v>
      </c>
      <c r="F5">
        <v>0.52830143246191119</v>
      </c>
      <c r="O5" t="s">
        <v>6</v>
      </c>
      <c r="P5">
        <v>672</v>
      </c>
      <c r="Q5">
        <v>820</v>
      </c>
      <c r="S5" t="s">
        <v>17</v>
      </c>
      <c r="T5">
        <v>0.54156585116252154</v>
      </c>
      <c r="AC5" t="s">
        <v>6</v>
      </c>
      <c r="AD5">
        <v>672</v>
      </c>
      <c r="AE5">
        <v>820</v>
      </c>
      <c r="AF5">
        <v>795</v>
      </c>
      <c r="AG5">
        <v>967</v>
      </c>
      <c r="AI5" t="s">
        <v>17</v>
      </c>
      <c r="AJ5">
        <v>0.71896459416476366</v>
      </c>
    </row>
    <row r="6" spans="1:40" x14ac:dyDescent="0.3">
      <c r="A6" t="s">
        <v>8</v>
      </c>
      <c r="B6">
        <v>-21</v>
      </c>
      <c r="C6">
        <v>-85</v>
      </c>
      <c r="E6" t="s">
        <v>18</v>
      </c>
      <c r="F6">
        <v>0.27910240354130733</v>
      </c>
      <c r="O6" t="s">
        <v>7</v>
      </c>
      <c r="P6">
        <v>722</v>
      </c>
      <c r="Q6">
        <v>672</v>
      </c>
      <c r="S6" t="s">
        <v>18</v>
      </c>
      <c r="T6">
        <v>0.29329357114538646</v>
      </c>
      <c r="AC6" t="s">
        <v>7</v>
      </c>
      <c r="AD6">
        <v>722</v>
      </c>
      <c r="AE6">
        <v>672</v>
      </c>
      <c r="AF6">
        <v>820</v>
      </c>
      <c r="AG6">
        <v>795</v>
      </c>
      <c r="AI6" t="s">
        <v>18</v>
      </c>
      <c r="AJ6">
        <v>0.51691008766250335</v>
      </c>
    </row>
    <row r="7" spans="1:40" x14ac:dyDescent="0.3">
      <c r="A7" t="s">
        <v>9</v>
      </c>
      <c r="B7">
        <v>-4</v>
      </c>
      <c r="C7">
        <v>-21</v>
      </c>
      <c r="E7" t="s">
        <v>19</v>
      </c>
      <c r="F7">
        <v>0.24305752371837269</v>
      </c>
      <c r="O7" t="s">
        <v>8</v>
      </c>
      <c r="P7">
        <v>820</v>
      </c>
      <c r="Q7">
        <v>722</v>
      </c>
      <c r="S7" t="s">
        <v>19</v>
      </c>
      <c r="T7">
        <v>0.25964088405707153</v>
      </c>
      <c r="AC7" t="s">
        <v>8</v>
      </c>
      <c r="AD7">
        <v>820</v>
      </c>
      <c r="AE7">
        <v>722</v>
      </c>
      <c r="AF7">
        <v>672</v>
      </c>
      <c r="AG7">
        <v>820</v>
      </c>
      <c r="AI7" t="s">
        <v>19</v>
      </c>
      <c r="AJ7">
        <v>0.43165892666176864</v>
      </c>
    </row>
    <row r="8" spans="1:40" x14ac:dyDescent="0.3">
      <c r="A8" t="s">
        <v>10</v>
      </c>
      <c r="B8">
        <v>-2</v>
      </c>
      <c r="C8">
        <v>-4</v>
      </c>
      <c r="E8" t="s">
        <v>20</v>
      </c>
      <c r="F8">
        <v>48.326656503312684</v>
      </c>
      <c r="O8" t="s">
        <v>9</v>
      </c>
      <c r="P8">
        <v>1326</v>
      </c>
      <c r="Q8">
        <v>820</v>
      </c>
      <c r="S8" t="s">
        <v>20</v>
      </c>
      <c r="T8">
        <v>198.30891251747266</v>
      </c>
      <c r="AC8" t="s">
        <v>9</v>
      </c>
      <c r="AD8">
        <v>1326</v>
      </c>
      <c r="AE8">
        <v>820</v>
      </c>
      <c r="AF8">
        <v>722</v>
      </c>
      <c r="AG8">
        <v>672</v>
      </c>
      <c r="AI8" t="s">
        <v>20</v>
      </c>
      <c r="AJ8">
        <v>178.98106754282099</v>
      </c>
    </row>
    <row r="9" spans="1:40" ht="15" thickBot="1" x14ac:dyDescent="0.35">
      <c r="A9" t="s">
        <v>11</v>
      </c>
      <c r="B9">
        <v>1</v>
      </c>
      <c r="C9">
        <v>-2</v>
      </c>
      <c r="E9" s="3" t="s">
        <v>21</v>
      </c>
      <c r="F9" s="3">
        <v>22</v>
      </c>
      <c r="O9" t="s">
        <v>10</v>
      </c>
      <c r="P9">
        <v>1262</v>
      </c>
      <c r="Q9">
        <v>1326</v>
      </c>
      <c r="S9" s="3" t="s">
        <v>21</v>
      </c>
      <c r="T9" s="3">
        <v>23</v>
      </c>
      <c r="AC9" t="s">
        <v>10</v>
      </c>
      <c r="AD9">
        <v>1262</v>
      </c>
      <c r="AE9">
        <v>1326</v>
      </c>
      <c r="AF9">
        <v>820</v>
      </c>
      <c r="AG9">
        <v>722</v>
      </c>
      <c r="AI9" s="3" t="s">
        <v>21</v>
      </c>
      <c r="AJ9" s="3">
        <v>21</v>
      </c>
    </row>
    <row r="10" spans="1:40" x14ac:dyDescent="0.3">
      <c r="A10" t="s">
        <v>12</v>
      </c>
      <c r="B10">
        <v>12</v>
      </c>
      <c r="C10">
        <v>1</v>
      </c>
      <c r="O10" t="s">
        <v>11</v>
      </c>
      <c r="P10">
        <v>1126</v>
      </c>
      <c r="Q10">
        <v>1262</v>
      </c>
      <c r="AC10" t="s">
        <v>11</v>
      </c>
      <c r="AD10">
        <v>1126</v>
      </c>
      <c r="AE10">
        <v>1262</v>
      </c>
      <c r="AF10">
        <v>1326</v>
      </c>
      <c r="AG10">
        <v>820</v>
      </c>
    </row>
    <row r="11" spans="1:40" ht="15" thickBot="1" x14ac:dyDescent="0.35">
      <c r="A11" t="s">
        <v>13</v>
      </c>
      <c r="B11">
        <v>47</v>
      </c>
      <c r="C11">
        <v>12</v>
      </c>
      <c r="E11" t="s">
        <v>22</v>
      </c>
      <c r="O11" t="s">
        <v>12</v>
      </c>
      <c r="P11">
        <v>814</v>
      </c>
      <c r="Q11">
        <v>1126</v>
      </c>
      <c r="S11" t="s">
        <v>22</v>
      </c>
      <c r="AC11" t="s">
        <v>12</v>
      </c>
      <c r="AD11">
        <v>814</v>
      </c>
      <c r="AE11">
        <v>1126</v>
      </c>
      <c r="AF11">
        <v>1262</v>
      </c>
      <c r="AG11">
        <v>1326</v>
      </c>
      <c r="AI11" t="s">
        <v>22</v>
      </c>
    </row>
    <row r="12" spans="1:40" x14ac:dyDescent="0.3">
      <c r="A12" t="s">
        <v>14</v>
      </c>
      <c r="B12">
        <v>111</v>
      </c>
      <c r="C12">
        <v>47</v>
      </c>
      <c r="E12" s="4"/>
      <c r="F12" s="4" t="s">
        <v>27</v>
      </c>
      <c r="G12" s="4" t="s">
        <v>28</v>
      </c>
      <c r="H12" s="4" t="s">
        <v>40</v>
      </c>
      <c r="I12" s="4" t="s">
        <v>29</v>
      </c>
      <c r="J12" s="4" t="s">
        <v>30</v>
      </c>
      <c r="O12" t="s">
        <v>13</v>
      </c>
      <c r="P12">
        <v>821</v>
      </c>
      <c r="Q12">
        <v>814</v>
      </c>
      <c r="S12" s="4"/>
      <c r="T12" s="4" t="s">
        <v>27</v>
      </c>
      <c r="U12" s="4" t="s">
        <v>28</v>
      </c>
      <c r="V12" s="4" t="s">
        <v>40</v>
      </c>
      <c r="W12" s="4" t="s">
        <v>29</v>
      </c>
      <c r="X12" s="4" t="s">
        <v>30</v>
      </c>
      <c r="AC12" t="s">
        <v>13</v>
      </c>
      <c r="AD12">
        <v>821</v>
      </c>
      <c r="AE12">
        <v>814</v>
      </c>
      <c r="AF12">
        <v>1126</v>
      </c>
      <c r="AG12">
        <v>1262</v>
      </c>
      <c r="AI12" s="4"/>
      <c r="AJ12" s="4" t="s">
        <v>27</v>
      </c>
      <c r="AK12" s="4" t="s">
        <v>28</v>
      </c>
      <c r="AL12" s="4" t="s">
        <v>40</v>
      </c>
      <c r="AM12" s="4" t="s">
        <v>29</v>
      </c>
      <c r="AN12" s="4" t="s">
        <v>30</v>
      </c>
    </row>
    <row r="13" spans="1:40" x14ac:dyDescent="0.3">
      <c r="A13" t="s">
        <v>3</v>
      </c>
      <c r="B13">
        <v>31</v>
      </c>
      <c r="C13">
        <v>111</v>
      </c>
      <c r="E13" t="s">
        <v>23</v>
      </c>
      <c r="F13">
        <v>1</v>
      </c>
      <c r="G13">
        <v>18083.958151489256</v>
      </c>
      <c r="H13">
        <v>18083.958151489256</v>
      </c>
      <c r="I13">
        <v>7.7431914022839941</v>
      </c>
      <c r="J13">
        <v>1.1488934126129625E-2</v>
      </c>
      <c r="O13" t="s">
        <v>14</v>
      </c>
      <c r="P13">
        <v>918</v>
      </c>
      <c r="Q13">
        <v>821</v>
      </c>
      <c r="S13" t="s">
        <v>23</v>
      </c>
      <c r="T13">
        <v>1</v>
      </c>
      <c r="U13">
        <v>342741.94910410186</v>
      </c>
      <c r="V13">
        <v>342741.94910410186</v>
      </c>
      <c r="W13">
        <v>8.7153091334339674</v>
      </c>
      <c r="X13">
        <v>7.6080526042194372E-3</v>
      </c>
      <c r="AC13" t="s">
        <v>14</v>
      </c>
      <c r="AD13">
        <v>918</v>
      </c>
      <c r="AE13">
        <v>821</v>
      </c>
      <c r="AF13">
        <v>814</v>
      </c>
      <c r="AG13">
        <v>1126</v>
      </c>
      <c r="AI13" t="s">
        <v>23</v>
      </c>
      <c r="AJ13">
        <v>3</v>
      </c>
      <c r="AK13">
        <v>582706.88350761321</v>
      </c>
      <c r="AL13">
        <v>194235.62783587107</v>
      </c>
      <c r="AM13">
        <v>6.0633788630520646</v>
      </c>
      <c r="AN13">
        <v>5.3283223652501972E-3</v>
      </c>
    </row>
    <row r="14" spans="1:40" x14ac:dyDescent="0.3">
      <c r="A14" t="s">
        <v>4</v>
      </c>
      <c r="B14">
        <v>15</v>
      </c>
      <c r="C14">
        <v>31</v>
      </c>
      <c r="E14" t="s">
        <v>24</v>
      </c>
      <c r="F14">
        <v>20</v>
      </c>
      <c r="G14">
        <v>46709.314575783479</v>
      </c>
      <c r="H14">
        <v>2335.4657287891741</v>
      </c>
      <c r="O14" t="s">
        <v>3</v>
      </c>
      <c r="P14">
        <v>950</v>
      </c>
      <c r="Q14">
        <v>918</v>
      </c>
      <c r="S14" t="s">
        <v>24</v>
      </c>
      <c r="T14">
        <v>21</v>
      </c>
      <c r="U14">
        <v>825854.92046111519</v>
      </c>
      <c r="V14">
        <v>39326.424783862625</v>
      </c>
      <c r="AC14" t="s">
        <v>3</v>
      </c>
      <c r="AD14">
        <v>950</v>
      </c>
      <c r="AE14">
        <v>918</v>
      </c>
      <c r="AF14">
        <v>821</v>
      </c>
      <c r="AG14">
        <v>814</v>
      </c>
      <c r="AI14" t="s">
        <v>24</v>
      </c>
      <c r="AJ14">
        <v>17</v>
      </c>
      <c r="AK14">
        <v>544581.78315905354</v>
      </c>
      <c r="AL14">
        <v>32034.222538767855</v>
      </c>
    </row>
    <row r="15" spans="1:40" ht="15" thickBot="1" x14ac:dyDescent="0.35">
      <c r="A15" t="s">
        <v>5</v>
      </c>
      <c r="B15">
        <v>2</v>
      </c>
      <c r="C15">
        <v>15</v>
      </c>
      <c r="E15" s="3" t="s">
        <v>25</v>
      </c>
      <c r="F15" s="3">
        <v>21</v>
      </c>
      <c r="G15" s="3">
        <v>64793.272727272735</v>
      </c>
      <c r="H15" s="3"/>
      <c r="I15" s="3"/>
      <c r="J15" s="3"/>
      <c r="O15" t="s">
        <v>4</v>
      </c>
      <c r="P15">
        <v>878</v>
      </c>
      <c r="Q15">
        <v>950</v>
      </c>
      <c r="S15" s="3" t="s">
        <v>25</v>
      </c>
      <c r="T15" s="3">
        <v>22</v>
      </c>
      <c r="U15" s="3">
        <v>1168596.8695652171</v>
      </c>
      <c r="V15" s="3"/>
      <c r="W15" s="3"/>
      <c r="X15" s="3"/>
      <c r="AC15" t="s">
        <v>4</v>
      </c>
      <c r="AD15">
        <v>878</v>
      </c>
      <c r="AE15">
        <v>950</v>
      </c>
      <c r="AF15">
        <v>918</v>
      </c>
      <c r="AG15">
        <v>821</v>
      </c>
      <c r="AI15" s="3" t="s">
        <v>25</v>
      </c>
      <c r="AJ15" s="3">
        <v>20</v>
      </c>
      <c r="AK15" s="3">
        <v>1127288.6666666667</v>
      </c>
      <c r="AL15" s="3"/>
      <c r="AM15" s="3"/>
      <c r="AN15" s="3"/>
    </row>
    <row r="16" spans="1:40" ht="15" thickBot="1" x14ac:dyDescent="0.35">
      <c r="A16" t="s">
        <v>6</v>
      </c>
      <c r="B16">
        <v>-112</v>
      </c>
      <c r="C16">
        <v>2</v>
      </c>
      <c r="O16" t="s">
        <v>5</v>
      </c>
      <c r="P16">
        <v>785</v>
      </c>
      <c r="Q16">
        <v>878</v>
      </c>
      <c r="AC16" t="s">
        <v>5</v>
      </c>
      <c r="AD16">
        <v>785</v>
      </c>
      <c r="AE16">
        <v>878</v>
      </c>
      <c r="AF16">
        <v>950</v>
      </c>
      <c r="AG16">
        <v>918</v>
      </c>
    </row>
    <row r="17" spans="1:43" x14ac:dyDescent="0.3">
      <c r="A17" t="s">
        <v>7</v>
      </c>
      <c r="B17">
        <v>-101</v>
      </c>
      <c r="C17">
        <v>-112</v>
      </c>
      <c r="E17" s="4"/>
      <c r="F17" s="4" t="s">
        <v>31</v>
      </c>
      <c r="G17" s="4" t="s">
        <v>20</v>
      </c>
      <c r="H17" s="4" t="s">
        <v>41</v>
      </c>
      <c r="I17" s="4" t="s">
        <v>32</v>
      </c>
      <c r="J17" s="4" t="s">
        <v>33</v>
      </c>
      <c r="K17" s="4" t="s">
        <v>34</v>
      </c>
      <c r="L17" s="4" t="s">
        <v>35</v>
      </c>
      <c r="M17" s="4" t="s">
        <v>36</v>
      </c>
      <c r="O17" t="s">
        <v>6</v>
      </c>
      <c r="P17">
        <v>690</v>
      </c>
      <c r="Q17">
        <v>785</v>
      </c>
      <c r="S17" s="4"/>
      <c r="T17" s="4" t="s">
        <v>31</v>
      </c>
      <c r="U17" s="4" t="s">
        <v>20</v>
      </c>
      <c r="V17" s="4" t="s">
        <v>41</v>
      </c>
      <c r="W17" s="4" t="s">
        <v>32</v>
      </c>
      <c r="X17" s="4" t="s">
        <v>33</v>
      </c>
      <c r="Y17" s="4" t="s">
        <v>34</v>
      </c>
      <c r="Z17" s="4" t="s">
        <v>35</v>
      </c>
      <c r="AA17" s="4" t="s">
        <v>36</v>
      </c>
      <c r="AC17" t="s">
        <v>6</v>
      </c>
      <c r="AD17">
        <v>690</v>
      </c>
      <c r="AE17">
        <v>785</v>
      </c>
      <c r="AF17">
        <v>878</v>
      </c>
      <c r="AG17">
        <v>950</v>
      </c>
      <c r="AI17" s="4"/>
      <c r="AJ17" s="4" t="s">
        <v>31</v>
      </c>
      <c r="AK17" s="4" t="s">
        <v>20</v>
      </c>
      <c r="AL17" s="4" t="s">
        <v>41</v>
      </c>
      <c r="AM17" s="4" t="s">
        <v>32</v>
      </c>
      <c r="AN17" s="4" t="s">
        <v>33</v>
      </c>
      <c r="AO17" s="4" t="s">
        <v>34</v>
      </c>
      <c r="AP17" s="4" t="s">
        <v>35</v>
      </c>
      <c r="AQ17" s="4" t="s">
        <v>36</v>
      </c>
    </row>
    <row r="18" spans="1:43" x14ac:dyDescent="0.3">
      <c r="A18" t="s">
        <v>8</v>
      </c>
      <c r="B18">
        <v>-1</v>
      </c>
      <c r="C18">
        <v>-101</v>
      </c>
      <c r="E18" t="s">
        <v>26</v>
      </c>
      <c r="F18">
        <v>2.3540317873963392</v>
      </c>
      <c r="G18">
        <v>10.411801953811302</v>
      </c>
      <c r="H18">
        <v>0.22609263966403353</v>
      </c>
      <c r="I18">
        <v>0.82342393047029372</v>
      </c>
      <c r="J18">
        <v>-19.364606508425354</v>
      </c>
      <c r="K18">
        <v>24.072670083218028</v>
      </c>
      <c r="L18">
        <v>-19.364606508425354</v>
      </c>
      <c r="M18">
        <v>24.072670083218028</v>
      </c>
      <c r="O18" t="s">
        <v>7</v>
      </c>
      <c r="P18">
        <v>794</v>
      </c>
      <c r="Q18">
        <v>690</v>
      </c>
      <c r="S18" t="s">
        <v>26</v>
      </c>
      <c r="T18">
        <v>432.23200338756635</v>
      </c>
      <c r="U18">
        <v>178.31688397373182</v>
      </c>
      <c r="V18">
        <v>2.4239544442198713</v>
      </c>
      <c r="W18">
        <v>2.4466249320301107E-2</v>
      </c>
      <c r="X18">
        <v>61.401742727094302</v>
      </c>
      <c r="Y18">
        <v>803.0622640480384</v>
      </c>
      <c r="Z18">
        <v>61.401742727094302</v>
      </c>
      <c r="AA18">
        <v>803.0622640480384</v>
      </c>
      <c r="AC18" t="s">
        <v>7</v>
      </c>
      <c r="AD18">
        <v>794</v>
      </c>
      <c r="AE18">
        <v>690</v>
      </c>
      <c r="AF18">
        <v>785</v>
      </c>
      <c r="AG18">
        <v>878</v>
      </c>
      <c r="AI18" t="s">
        <v>26</v>
      </c>
      <c r="AJ18">
        <v>875.75678728346588</v>
      </c>
      <c r="AK18">
        <v>226.55232903762237</v>
      </c>
      <c r="AL18">
        <v>3.8655828037770181</v>
      </c>
      <c r="AM18">
        <v>1.2409934082393684E-3</v>
      </c>
      <c r="AN18">
        <v>397.77315428547087</v>
      </c>
      <c r="AO18">
        <v>1353.740420281461</v>
      </c>
      <c r="AP18">
        <v>397.77315428547087</v>
      </c>
      <c r="AQ18">
        <v>1353.740420281461</v>
      </c>
    </row>
    <row r="19" spans="1:43" ht="15" thickBot="1" x14ac:dyDescent="0.35">
      <c r="A19" t="s">
        <v>9</v>
      </c>
      <c r="B19">
        <v>-6</v>
      </c>
      <c r="C19">
        <v>-1</v>
      </c>
      <c r="E19" s="3" t="s">
        <v>64</v>
      </c>
      <c r="F19" s="3">
        <v>0.58094113495392063</v>
      </c>
      <c r="G19" s="3">
        <v>0.20877194223223319</v>
      </c>
      <c r="H19" s="3">
        <v>2.7826590524683379</v>
      </c>
      <c r="I19" s="3">
        <v>1.1488934126129665E-2</v>
      </c>
      <c r="J19" s="3">
        <v>0.14545049464278148</v>
      </c>
      <c r="K19" s="3">
        <v>1.0164317752650598</v>
      </c>
      <c r="L19" s="3">
        <v>0.14545049464278148</v>
      </c>
      <c r="M19" s="3">
        <v>1.0164317752650598</v>
      </c>
      <c r="O19" t="s">
        <v>8</v>
      </c>
      <c r="P19">
        <v>802</v>
      </c>
      <c r="Q19">
        <v>794</v>
      </c>
      <c r="S19" s="3" t="s">
        <v>77</v>
      </c>
      <c r="T19" s="3">
        <v>0.54147689403181354</v>
      </c>
      <c r="U19" s="3">
        <v>0.18341655452737948</v>
      </c>
      <c r="V19" s="3">
        <v>2.9521702412689508</v>
      </c>
      <c r="W19" s="3">
        <v>7.6080526042194086E-3</v>
      </c>
      <c r="X19" s="3">
        <v>0.16004128788442573</v>
      </c>
      <c r="Y19" s="3">
        <v>0.92291250017920134</v>
      </c>
      <c r="Z19" s="3">
        <v>0.16004128788442573</v>
      </c>
      <c r="AA19" s="3">
        <v>0.92291250017920134</v>
      </c>
      <c r="AC19" t="s">
        <v>8</v>
      </c>
      <c r="AD19">
        <v>802</v>
      </c>
      <c r="AE19">
        <v>794</v>
      </c>
      <c r="AF19">
        <v>690</v>
      </c>
      <c r="AG19">
        <v>785</v>
      </c>
      <c r="AI19" t="s">
        <v>77</v>
      </c>
      <c r="AJ19">
        <v>0.57840713396418608</v>
      </c>
      <c r="AK19">
        <v>0.21795244364352426</v>
      </c>
      <c r="AL19">
        <v>2.6538226610122777</v>
      </c>
      <c r="AM19">
        <v>1.6707357765429778E-2</v>
      </c>
      <c r="AN19">
        <v>0.11856767313824051</v>
      </c>
      <c r="AO19">
        <v>1.0382465947901316</v>
      </c>
      <c r="AP19">
        <v>0.11856767313824051</v>
      </c>
      <c r="AQ19">
        <v>1.0382465947901316</v>
      </c>
    </row>
    <row r="20" spans="1:43" x14ac:dyDescent="0.3">
      <c r="A20" t="s">
        <v>10</v>
      </c>
      <c r="B20">
        <v>-1</v>
      </c>
      <c r="C20">
        <v>-6</v>
      </c>
      <c r="O20" t="s">
        <v>9</v>
      </c>
      <c r="P20">
        <v>1445</v>
      </c>
      <c r="Q20">
        <v>802</v>
      </c>
      <c r="AC20" t="s">
        <v>9</v>
      </c>
      <c r="AD20">
        <v>1445</v>
      </c>
      <c r="AE20">
        <v>802</v>
      </c>
      <c r="AF20">
        <v>794</v>
      </c>
      <c r="AG20">
        <v>690</v>
      </c>
      <c r="AI20" t="s">
        <v>79</v>
      </c>
      <c r="AJ20">
        <v>-5.4182708358713617E-2</v>
      </c>
      <c r="AK20">
        <v>0.25810855323413229</v>
      </c>
      <c r="AL20">
        <v>-0.20992217297643778</v>
      </c>
      <c r="AM20">
        <v>0.83622367526217078</v>
      </c>
      <c r="AN20">
        <v>-0.59874415474410592</v>
      </c>
      <c r="AO20">
        <v>0.49037873802667864</v>
      </c>
      <c r="AP20">
        <v>-0.59874415474410592</v>
      </c>
      <c r="AQ20">
        <v>0.49037873802667864</v>
      </c>
    </row>
    <row r="21" spans="1:43" ht="15" thickBot="1" x14ac:dyDescent="0.35">
      <c r="A21" t="s">
        <v>11</v>
      </c>
      <c r="B21">
        <v>2</v>
      </c>
      <c r="C21">
        <v>-1</v>
      </c>
      <c r="O21" t="s">
        <v>10</v>
      </c>
      <c r="P21">
        <v>1357</v>
      </c>
      <c r="Q21">
        <v>1445</v>
      </c>
      <c r="AC21" t="s">
        <v>10</v>
      </c>
      <c r="AD21">
        <v>1357</v>
      </c>
      <c r="AE21">
        <v>1445</v>
      </c>
      <c r="AF21">
        <v>802</v>
      </c>
      <c r="AG21">
        <v>794</v>
      </c>
      <c r="AI21" s="3" t="s">
        <v>80</v>
      </c>
      <c r="AJ21" s="3">
        <v>-0.43767526812964885</v>
      </c>
      <c r="AK21" s="3">
        <v>0.21568884299831242</v>
      </c>
      <c r="AL21" s="3">
        <v>-2.0291975331012986</v>
      </c>
      <c r="AM21" s="3">
        <v>5.8395777561097408E-2</v>
      </c>
      <c r="AN21" s="3">
        <v>-0.89273894905233298</v>
      </c>
      <c r="AO21" s="3">
        <v>1.7388412793035268E-2</v>
      </c>
      <c r="AP21" s="3">
        <v>-0.89273894905233298</v>
      </c>
      <c r="AQ21" s="3">
        <v>1.7388412793035268E-2</v>
      </c>
    </row>
    <row r="22" spans="1:43" x14ac:dyDescent="0.3">
      <c r="A22" t="s">
        <v>12</v>
      </c>
      <c r="B22">
        <v>11</v>
      </c>
      <c r="C22">
        <v>2</v>
      </c>
      <c r="O22" t="s">
        <v>11</v>
      </c>
      <c r="P22">
        <v>1268</v>
      </c>
      <c r="Q22">
        <v>1357</v>
      </c>
      <c r="AC22" t="s">
        <v>11</v>
      </c>
      <c r="AD22">
        <v>1268</v>
      </c>
      <c r="AE22">
        <v>1357</v>
      </c>
      <c r="AF22">
        <v>1445</v>
      </c>
      <c r="AG22">
        <v>802</v>
      </c>
    </row>
    <row r="23" spans="1:43" x14ac:dyDescent="0.3">
      <c r="A23" t="s">
        <v>13</v>
      </c>
      <c r="B23">
        <v>47</v>
      </c>
      <c r="C23">
        <v>11</v>
      </c>
      <c r="E23" t="s">
        <v>37</v>
      </c>
      <c r="O23" t="s">
        <v>12</v>
      </c>
      <c r="P23">
        <v>889</v>
      </c>
      <c r="Q23">
        <v>1268</v>
      </c>
      <c r="S23" t="s">
        <v>37</v>
      </c>
      <c r="AC23" t="s">
        <v>12</v>
      </c>
      <c r="AD23">
        <v>889</v>
      </c>
      <c r="AE23">
        <v>1268</v>
      </c>
      <c r="AF23">
        <v>1357</v>
      </c>
      <c r="AG23">
        <v>1445</v>
      </c>
    </row>
    <row r="24" spans="1:43" ht="15" thickBot="1" x14ac:dyDescent="0.35">
      <c r="A24" t="s">
        <v>14</v>
      </c>
      <c r="B24">
        <v>102</v>
      </c>
      <c r="C24">
        <v>47</v>
      </c>
      <c r="O24" t="s">
        <v>13</v>
      </c>
      <c r="P24">
        <v>830</v>
      </c>
      <c r="Q24">
        <v>889</v>
      </c>
      <c r="AC24" t="s">
        <v>13</v>
      </c>
      <c r="AD24">
        <v>830</v>
      </c>
      <c r="AE24">
        <v>889</v>
      </c>
      <c r="AF24">
        <v>1268</v>
      </c>
      <c r="AG24">
        <v>1357</v>
      </c>
    </row>
    <row r="25" spans="1:43" x14ac:dyDescent="0.3">
      <c r="E25" s="4" t="s">
        <v>38</v>
      </c>
      <c r="F25" s="4" t="s">
        <v>48</v>
      </c>
      <c r="G25" s="4" t="s">
        <v>39</v>
      </c>
      <c r="O25" t="s">
        <v>14</v>
      </c>
      <c r="P25">
        <v>935</v>
      </c>
      <c r="Q25">
        <v>830</v>
      </c>
      <c r="S25" s="4" t="s">
        <v>38</v>
      </c>
      <c r="T25" s="4" t="s">
        <v>78</v>
      </c>
      <c r="U25" s="4" t="s">
        <v>39</v>
      </c>
      <c r="AC25" t="s">
        <v>14</v>
      </c>
      <c r="AD25">
        <v>935</v>
      </c>
      <c r="AE25">
        <v>830</v>
      </c>
      <c r="AF25">
        <v>889</v>
      </c>
      <c r="AG25">
        <v>1268</v>
      </c>
      <c r="AI25" t="s">
        <v>37</v>
      </c>
    </row>
    <row r="26" spans="1:43" ht="15" thickBot="1" x14ac:dyDescent="0.35">
      <c r="E26">
        <v>1</v>
      </c>
      <c r="F26">
        <v>-6.9410263718663909</v>
      </c>
      <c r="G26">
        <v>-68.058973628133614</v>
      </c>
      <c r="S26">
        <v>1</v>
      </c>
      <c r="T26">
        <v>955.84015991633009</v>
      </c>
      <c r="U26">
        <v>-160.84015991633009</v>
      </c>
    </row>
    <row r="27" spans="1:43" x14ac:dyDescent="0.3">
      <c r="E27">
        <v>2</v>
      </c>
      <c r="F27">
        <v>-41.216553334147711</v>
      </c>
      <c r="G27">
        <v>28.216553334147711</v>
      </c>
      <c r="S27">
        <v>2</v>
      </c>
      <c r="T27">
        <v>862.7061341428581</v>
      </c>
      <c r="U27">
        <v>-42.706134142858104</v>
      </c>
      <c r="AI27" s="4" t="s">
        <v>38</v>
      </c>
      <c r="AJ27" s="4" t="s">
        <v>78</v>
      </c>
      <c r="AK27" s="4" t="s">
        <v>39</v>
      </c>
    </row>
    <row r="28" spans="1:43" x14ac:dyDescent="0.3">
      <c r="E28">
        <v>3</v>
      </c>
      <c r="F28">
        <v>-5.1982029670046295</v>
      </c>
      <c r="G28">
        <v>-79.801797032995367</v>
      </c>
      <c r="S28">
        <v>3</v>
      </c>
      <c r="T28">
        <v>876.24305649365351</v>
      </c>
      <c r="U28">
        <v>-204.24305649365351</v>
      </c>
      <c r="AI28">
        <v>1</v>
      </c>
      <c r="AJ28">
        <v>883.74339970755068</v>
      </c>
      <c r="AK28">
        <v>-211.74339970755068</v>
      </c>
    </row>
    <row r="29" spans="1:43" x14ac:dyDescent="0.3">
      <c r="E29">
        <v>4</v>
      </c>
      <c r="F29">
        <v>-47.025964683686915</v>
      </c>
      <c r="G29">
        <v>26.025964683686915</v>
      </c>
      <c r="S29">
        <v>4</v>
      </c>
      <c r="T29">
        <v>796.10447617694513</v>
      </c>
      <c r="U29">
        <v>-74.104476176945127</v>
      </c>
      <c r="AI29">
        <v>2</v>
      </c>
      <c r="AJ29">
        <v>872.064722290183</v>
      </c>
      <c r="AK29">
        <v>-150.064722290183</v>
      </c>
    </row>
    <row r="30" spans="1:43" x14ac:dyDescent="0.3">
      <c r="E30">
        <v>5</v>
      </c>
      <c r="F30">
        <v>-9.8457320466359945</v>
      </c>
      <c r="G30">
        <v>5.8457320466359945</v>
      </c>
      <c r="S30">
        <v>5</v>
      </c>
      <c r="T30">
        <v>823.17832087853571</v>
      </c>
      <c r="U30">
        <v>-3.1783208785357147</v>
      </c>
      <c r="AI30">
        <v>3</v>
      </c>
      <c r="AJ30">
        <v>898.06223812224061</v>
      </c>
      <c r="AK30">
        <v>-78.062238122240615</v>
      </c>
    </row>
    <row r="31" spans="1:43" x14ac:dyDescent="0.3">
      <c r="E31">
        <v>6</v>
      </c>
      <c r="F31">
        <v>3.0267247580656687E-2</v>
      </c>
      <c r="G31">
        <v>-2.0302672475806567</v>
      </c>
      <c r="S31">
        <v>6</v>
      </c>
      <c r="T31">
        <v>876.24305649365351</v>
      </c>
      <c r="U31">
        <v>449.75694350634649</v>
      </c>
      <c r="AI31">
        <v>4</v>
      </c>
      <c r="AJ31">
        <v>1016.8129415159831</v>
      </c>
      <c r="AK31">
        <v>309.18705848401692</v>
      </c>
    </row>
    <row r="32" spans="1:43" x14ac:dyDescent="0.3">
      <c r="E32">
        <v>7</v>
      </c>
      <c r="F32">
        <v>1.192149517488498</v>
      </c>
      <c r="G32">
        <v>-0.19214951748849796</v>
      </c>
      <c r="S32">
        <v>7</v>
      </c>
      <c r="T32">
        <v>1150.2303648737511</v>
      </c>
      <c r="U32">
        <v>111.76963512624889</v>
      </c>
      <c r="AI32">
        <v>5</v>
      </c>
      <c r="AJ32">
        <v>1282.2932824762252</v>
      </c>
      <c r="AK32">
        <v>-20.293282476225158</v>
      </c>
    </row>
    <row r="33" spans="5:37" x14ac:dyDescent="0.3">
      <c r="E33">
        <v>8</v>
      </c>
      <c r="F33">
        <v>2.9349729223502599</v>
      </c>
      <c r="G33">
        <v>9.0650270776497397</v>
      </c>
      <c r="S33">
        <v>8</v>
      </c>
      <c r="T33">
        <v>1115.5758436557151</v>
      </c>
      <c r="U33">
        <v>10.424156344284938</v>
      </c>
      <c r="AI33">
        <v>6</v>
      </c>
      <c r="AJ33">
        <v>1174.9665991963025</v>
      </c>
      <c r="AK33">
        <v>-48.966599196302468</v>
      </c>
    </row>
    <row r="34" spans="5:37" x14ac:dyDescent="0.3">
      <c r="E34">
        <v>9</v>
      </c>
      <c r="F34">
        <v>9.3253254068433868</v>
      </c>
      <c r="G34">
        <v>37.67467459315661</v>
      </c>
      <c r="S34">
        <v>9</v>
      </c>
      <c r="T34">
        <v>1041.9349860673883</v>
      </c>
      <c r="U34">
        <v>-227.93498606738831</v>
      </c>
      <c r="AI34">
        <v>7</v>
      </c>
      <c r="AJ34">
        <v>878.30723663852848</v>
      </c>
      <c r="AK34">
        <v>-64.307236638528479</v>
      </c>
    </row>
    <row r="35" spans="5:37" x14ac:dyDescent="0.3">
      <c r="E35">
        <v>10</v>
      </c>
      <c r="F35">
        <v>29.65826513023061</v>
      </c>
      <c r="G35">
        <v>81.341734869769397</v>
      </c>
      <c r="S35">
        <v>10</v>
      </c>
      <c r="T35">
        <v>872.99419512946258</v>
      </c>
      <c r="U35">
        <v>-51.994195129462582</v>
      </c>
      <c r="AI35">
        <v>8</v>
      </c>
      <c r="AJ35">
        <v>733.22427633878499</v>
      </c>
      <c r="AK35">
        <v>87.775723661215011</v>
      </c>
    </row>
    <row r="36" spans="5:37" x14ac:dyDescent="0.3">
      <c r="E36">
        <v>11</v>
      </c>
      <c r="F36">
        <v>66.838497767281524</v>
      </c>
      <c r="G36">
        <v>-35.838497767281524</v>
      </c>
      <c r="S36">
        <v>11</v>
      </c>
      <c r="T36">
        <v>876.78453338768531</v>
      </c>
      <c r="U36">
        <v>41.215466612314685</v>
      </c>
      <c r="AI36">
        <v>9</v>
      </c>
      <c r="AJ36">
        <v>813.70196775008503</v>
      </c>
      <c r="AK36">
        <v>104.29803224991497</v>
      </c>
    </row>
    <row r="37" spans="5:37" x14ac:dyDescent="0.3">
      <c r="E37">
        <v>12</v>
      </c>
      <c r="F37">
        <v>20.36320697096788</v>
      </c>
      <c r="G37">
        <v>-5.3632069709678802</v>
      </c>
      <c r="S37">
        <v>12</v>
      </c>
      <c r="T37">
        <v>929.3077921087712</v>
      </c>
      <c r="U37">
        <v>20.692207891228804</v>
      </c>
      <c r="AI37">
        <v>10</v>
      </c>
      <c r="AJ37">
        <v>1005.9828644425507</v>
      </c>
      <c r="AK37">
        <v>-55.982864442550749</v>
      </c>
    </row>
    <row r="38" spans="5:37" x14ac:dyDescent="0.3">
      <c r="E38">
        <v>13</v>
      </c>
      <c r="F38">
        <v>11.068148811705148</v>
      </c>
      <c r="G38">
        <v>-9.0681488117051483</v>
      </c>
      <c r="S38">
        <v>13</v>
      </c>
      <c r="T38">
        <v>946.63505271778922</v>
      </c>
      <c r="U38">
        <v>-68.635052717789222</v>
      </c>
      <c r="AI38">
        <v>11</v>
      </c>
      <c r="AJ38">
        <v>1016.1724431417019</v>
      </c>
      <c r="AK38">
        <v>-138.17244314170193</v>
      </c>
    </row>
    <row r="39" spans="5:37" x14ac:dyDescent="0.3">
      <c r="E39">
        <v>14</v>
      </c>
      <c r="F39">
        <v>3.5159140573041805</v>
      </c>
      <c r="G39">
        <v>-115.51591405730419</v>
      </c>
      <c r="S39">
        <v>14</v>
      </c>
      <c r="T39">
        <v>907.64871634749863</v>
      </c>
      <c r="U39">
        <v>-122.64871634749863</v>
      </c>
      <c r="AI39">
        <v>12</v>
      </c>
      <c r="AJ39">
        <v>930.33878182022568</v>
      </c>
      <c r="AK39">
        <v>-145.33878182022568</v>
      </c>
    </row>
    <row r="40" spans="5:37" x14ac:dyDescent="0.3">
      <c r="E40">
        <v>15</v>
      </c>
      <c r="F40">
        <v>-62.711375327442767</v>
      </c>
      <c r="G40">
        <v>-38.288624672557233</v>
      </c>
      <c r="S40">
        <v>15</v>
      </c>
      <c r="T40">
        <v>857.29136520253996</v>
      </c>
      <c r="U40">
        <v>-167.29136520253996</v>
      </c>
      <c r="AI40">
        <v>13</v>
      </c>
      <c r="AJ40">
        <v>866.44246478323498</v>
      </c>
      <c r="AK40">
        <v>-176.44246478323498</v>
      </c>
    </row>
    <row r="41" spans="5:37" x14ac:dyDescent="0.3">
      <c r="E41">
        <v>16</v>
      </c>
      <c r="F41">
        <v>-56.321022842949645</v>
      </c>
      <c r="G41">
        <v>55.321022842949645</v>
      </c>
      <c r="S41">
        <v>16</v>
      </c>
      <c r="T41">
        <v>805.85106026951769</v>
      </c>
      <c r="U41">
        <v>-11.851060269517689</v>
      </c>
      <c r="AI41">
        <v>14</v>
      </c>
      <c r="AJ41">
        <v>848.04539823933226</v>
      </c>
      <c r="AK41">
        <v>-54.045398239332258</v>
      </c>
    </row>
    <row r="42" spans="5:37" x14ac:dyDescent="0.3">
      <c r="E42">
        <v>17</v>
      </c>
      <c r="F42">
        <v>1.7730906524424186</v>
      </c>
      <c r="G42">
        <v>-7.7730906524424181</v>
      </c>
      <c r="S42">
        <v>17</v>
      </c>
      <c r="T42">
        <v>862.1646572488263</v>
      </c>
      <c r="U42">
        <v>-60.164657248826302</v>
      </c>
      <c r="AI42">
        <v>15</v>
      </c>
      <c r="AJ42">
        <v>954.05089740174299</v>
      </c>
      <c r="AK42">
        <v>-152.05089740174299</v>
      </c>
    </row>
    <row r="43" spans="5:37" x14ac:dyDescent="0.3">
      <c r="E43">
        <v>18</v>
      </c>
      <c r="F43">
        <v>-1.1316150223271846</v>
      </c>
      <c r="G43">
        <v>0.13161502232718458</v>
      </c>
      <c r="S43">
        <v>18</v>
      </c>
      <c r="T43">
        <v>866.49647240108084</v>
      </c>
      <c r="U43">
        <v>578.50352759891916</v>
      </c>
      <c r="AI43">
        <v>16</v>
      </c>
      <c r="AJ43">
        <v>994.62230327646671</v>
      </c>
      <c r="AK43">
        <v>450.37769672353329</v>
      </c>
    </row>
    <row r="44" spans="5:37" x14ac:dyDescent="0.3">
      <c r="E44">
        <v>19</v>
      </c>
      <c r="F44">
        <v>1.7730906524424186</v>
      </c>
      <c r="G44">
        <v>0.22690934755758141</v>
      </c>
      <c r="S44">
        <v>19</v>
      </c>
      <c r="T44">
        <v>1214.666115263537</v>
      </c>
      <c r="U44">
        <v>142.33388473646301</v>
      </c>
      <c r="AI44">
        <v>17</v>
      </c>
      <c r="AJ44">
        <v>1320.5864008630854</v>
      </c>
      <c r="AK44">
        <v>36.413599136914627</v>
      </c>
    </row>
    <row r="45" spans="5:37" x14ac:dyDescent="0.3">
      <c r="E45">
        <v>20</v>
      </c>
      <c r="F45">
        <v>3.5159140573041805</v>
      </c>
      <c r="G45">
        <v>7.4840859426958195</v>
      </c>
      <c r="S45">
        <v>20</v>
      </c>
      <c r="T45">
        <v>1167.0161485887375</v>
      </c>
      <c r="U45">
        <v>100.98385141126255</v>
      </c>
      <c r="AI45">
        <v>18</v>
      </c>
      <c r="AJ45">
        <v>1231.3456894545468</v>
      </c>
      <c r="AK45">
        <v>36.6543105454532</v>
      </c>
    </row>
    <row r="46" spans="5:37" x14ac:dyDescent="0.3">
      <c r="E46">
        <v>21</v>
      </c>
      <c r="F46">
        <v>8.7443842718894658</v>
      </c>
      <c r="G46">
        <v>38.255615728110534</v>
      </c>
      <c r="S46">
        <v>21</v>
      </c>
      <c r="T46">
        <v>1118.8247050199059</v>
      </c>
      <c r="U46">
        <v>-229.82470501990588</v>
      </c>
      <c r="AI46">
        <v>19</v>
      </c>
      <c r="AJ46">
        <v>903.21033545993691</v>
      </c>
      <c r="AK46">
        <v>-14.210335459936914</v>
      </c>
    </row>
    <row r="47" spans="5:37" ht="15" thickBot="1" x14ac:dyDescent="0.35">
      <c r="E47" s="3">
        <v>22</v>
      </c>
      <c r="F47" s="3">
        <v>29.65826513023061</v>
      </c>
      <c r="G47" s="3">
        <v>72.341734869769397</v>
      </c>
      <c r="S47">
        <v>22</v>
      </c>
      <c r="T47">
        <v>913.60496218184858</v>
      </c>
      <c r="U47">
        <v>-83.604962181848578</v>
      </c>
      <c r="AI47">
        <v>20</v>
      </c>
      <c r="AJ47">
        <v>727.33171632684503</v>
      </c>
      <c r="AK47">
        <v>102.66828367315497</v>
      </c>
    </row>
    <row r="48" spans="5:37" ht="15" thickBot="1" x14ac:dyDescent="0.35">
      <c r="S48" s="3">
        <v>23</v>
      </c>
      <c r="T48" s="3">
        <v>881.65782543397154</v>
      </c>
      <c r="U48" s="3">
        <v>53.342174566028461</v>
      </c>
      <c r="AI48" s="3">
        <v>21</v>
      </c>
      <c r="AJ48" s="3">
        <v>752.69404075444902</v>
      </c>
      <c r="AK48" s="3">
        <v>182.30595924555098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E724-9792-45CE-8D5A-B4C5BB5BDEDE}">
  <dimension ref="A1:AE47"/>
  <sheetViews>
    <sheetView topLeftCell="M1" workbookViewId="0">
      <selection activeCell="T4" sqref="T4"/>
    </sheetView>
  </sheetViews>
  <sheetFormatPr defaultRowHeight="14.4" x14ac:dyDescent="0.3"/>
  <cols>
    <col min="4" max="4" width="13.77734375" customWidth="1"/>
    <col min="7" max="7" width="14.33203125" customWidth="1"/>
    <col min="8" max="8" width="11.109375" customWidth="1"/>
    <col min="17" max="17" width="11.6640625" customWidth="1"/>
    <col min="22" max="22" width="12.77734375" customWidth="1"/>
    <col min="23" max="23" width="11.6640625" customWidth="1"/>
  </cols>
  <sheetData>
    <row r="1" spans="1:28" x14ac:dyDescent="0.3">
      <c r="A1" s="1" t="s">
        <v>0</v>
      </c>
      <c r="P1" s="1" t="s">
        <v>0</v>
      </c>
      <c r="Q1" s="1" t="s">
        <v>2</v>
      </c>
      <c r="R1" t="s">
        <v>82</v>
      </c>
      <c r="S1" t="s">
        <v>83</v>
      </c>
    </row>
    <row r="2" spans="1:28" x14ac:dyDescent="0.3">
      <c r="A2" t="s">
        <v>4</v>
      </c>
      <c r="B2" s="2" t="s">
        <v>45</v>
      </c>
      <c r="C2" t="s">
        <v>66</v>
      </c>
      <c r="D2" t="s">
        <v>68</v>
      </c>
      <c r="F2" t="s">
        <v>15</v>
      </c>
      <c r="P2" t="s">
        <v>3</v>
      </c>
      <c r="Q2">
        <v>967</v>
      </c>
      <c r="W2" t="s">
        <v>15</v>
      </c>
    </row>
    <row r="3" spans="1:28" ht="15" thickBot="1" x14ac:dyDescent="0.35">
      <c r="A3" t="s">
        <v>5</v>
      </c>
      <c r="B3">
        <v>-75</v>
      </c>
      <c r="C3">
        <v>-16</v>
      </c>
      <c r="D3">
        <f>B3-C3</f>
        <v>-59</v>
      </c>
      <c r="P3" t="s">
        <v>4</v>
      </c>
      <c r="Q3">
        <v>795</v>
      </c>
    </row>
    <row r="4" spans="1:28" x14ac:dyDescent="0.3">
      <c r="A4" t="s">
        <v>6</v>
      </c>
      <c r="B4">
        <v>-13</v>
      </c>
      <c r="C4">
        <v>-75</v>
      </c>
      <c r="D4">
        <f t="shared" ref="D4:D25" si="0">B4-C4</f>
        <v>62</v>
      </c>
      <c r="F4" s="5" t="s">
        <v>16</v>
      </c>
      <c r="G4" s="5"/>
      <c r="P4" t="s">
        <v>5</v>
      </c>
      <c r="Q4">
        <v>820</v>
      </c>
      <c r="W4" s="5" t="s">
        <v>16</v>
      </c>
      <c r="X4" s="5"/>
    </row>
    <row r="5" spans="1:28" x14ac:dyDescent="0.3">
      <c r="A5" t="s">
        <v>7</v>
      </c>
      <c r="B5">
        <v>-85</v>
      </c>
      <c r="C5">
        <v>-13</v>
      </c>
      <c r="D5">
        <f t="shared" si="0"/>
        <v>-72</v>
      </c>
      <c r="F5" t="s">
        <v>17</v>
      </c>
      <c r="G5">
        <v>0.55828053102992325</v>
      </c>
      <c r="P5" t="s">
        <v>6</v>
      </c>
      <c r="Q5">
        <v>672</v>
      </c>
      <c r="R5">
        <f>AVERAGE(Q2:Q4)</f>
        <v>860.66666666666663</v>
      </c>
      <c r="S5">
        <f>Q5-R5</f>
        <v>-188.66666666666663</v>
      </c>
      <c r="W5" t="s">
        <v>17</v>
      </c>
      <c r="X5">
        <v>0.78114490372921519</v>
      </c>
    </row>
    <row r="6" spans="1:28" x14ac:dyDescent="0.3">
      <c r="A6" t="s">
        <v>8</v>
      </c>
      <c r="B6">
        <v>-21</v>
      </c>
      <c r="C6">
        <v>-85</v>
      </c>
      <c r="D6">
        <f t="shared" si="0"/>
        <v>64</v>
      </c>
      <c r="F6" t="s">
        <v>18</v>
      </c>
      <c r="G6">
        <v>0.31167715132705309</v>
      </c>
      <c r="P6" t="s">
        <v>7</v>
      </c>
      <c r="Q6">
        <v>722</v>
      </c>
      <c r="R6">
        <f>AVERAGE(Q3:Q5)</f>
        <v>762.33333333333337</v>
      </c>
      <c r="S6">
        <f>Q6-R6</f>
        <v>-40.333333333333371</v>
      </c>
      <c r="W6" t="s">
        <v>18</v>
      </c>
      <c r="X6">
        <v>0.61018736062212486</v>
      </c>
    </row>
    <row r="7" spans="1:28" x14ac:dyDescent="0.3">
      <c r="A7" t="s">
        <v>9</v>
      </c>
      <c r="B7">
        <v>-4</v>
      </c>
      <c r="C7">
        <v>-21</v>
      </c>
      <c r="D7">
        <f t="shared" si="0"/>
        <v>17</v>
      </c>
      <c r="F7" t="s">
        <v>19</v>
      </c>
      <c r="G7">
        <v>0.27726100889340577</v>
      </c>
      <c r="P7" t="s">
        <v>8</v>
      </c>
      <c r="Q7">
        <v>820</v>
      </c>
      <c r="R7">
        <f>AVERAGE(Q4:Q6)</f>
        <v>738</v>
      </c>
      <c r="S7">
        <f>Q7-R7</f>
        <v>82</v>
      </c>
      <c r="W7" t="s">
        <v>19</v>
      </c>
      <c r="X7">
        <v>0.58967090591802618</v>
      </c>
    </row>
    <row r="8" spans="1:28" x14ac:dyDescent="0.3">
      <c r="A8" t="s">
        <v>10</v>
      </c>
      <c r="B8">
        <v>-2</v>
      </c>
      <c r="C8">
        <v>-4</v>
      </c>
      <c r="D8">
        <f t="shared" si="0"/>
        <v>2</v>
      </c>
      <c r="F8" t="s">
        <v>20</v>
      </c>
      <c r="G8">
        <v>47.222182318524595</v>
      </c>
      <c r="P8" t="s">
        <v>9</v>
      </c>
      <c r="Q8">
        <v>1326</v>
      </c>
      <c r="R8">
        <f>AVERAGE(Q5:Q7)</f>
        <v>738</v>
      </c>
      <c r="S8">
        <f>Q8-R8</f>
        <v>588</v>
      </c>
      <c r="W8" t="s">
        <v>20</v>
      </c>
      <c r="X8">
        <v>152.07881794684781</v>
      </c>
    </row>
    <row r="9" spans="1:28" ht="15" thickBot="1" x14ac:dyDescent="0.35">
      <c r="A9" t="s">
        <v>11</v>
      </c>
      <c r="B9">
        <v>1</v>
      </c>
      <c r="C9">
        <v>-2</v>
      </c>
      <c r="D9">
        <f t="shared" si="0"/>
        <v>3</v>
      </c>
      <c r="F9" s="3" t="s">
        <v>21</v>
      </c>
      <c r="G9" s="3">
        <v>22</v>
      </c>
      <c r="P9" t="s">
        <v>10</v>
      </c>
      <c r="Q9">
        <v>1262</v>
      </c>
      <c r="R9">
        <f>AVERAGE(Q6:Q8)</f>
        <v>956</v>
      </c>
      <c r="S9">
        <f>Q9-R9</f>
        <v>306</v>
      </c>
      <c r="W9" s="3" t="s">
        <v>21</v>
      </c>
      <c r="X9" s="3">
        <v>21</v>
      </c>
    </row>
    <row r="10" spans="1:28" x14ac:dyDescent="0.3">
      <c r="A10" t="s">
        <v>12</v>
      </c>
      <c r="B10">
        <v>12</v>
      </c>
      <c r="C10">
        <v>1</v>
      </c>
      <c r="D10">
        <f t="shared" si="0"/>
        <v>11</v>
      </c>
      <c r="P10" t="s">
        <v>11</v>
      </c>
      <c r="Q10">
        <v>1126</v>
      </c>
      <c r="R10">
        <f>AVERAGE(Q7:Q9)</f>
        <v>1136</v>
      </c>
      <c r="S10">
        <f>Q10-R10</f>
        <v>-10</v>
      </c>
    </row>
    <row r="11" spans="1:28" ht="15" thickBot="1" x14ac:dyDescent="0.35">
      <c r="A11" t="s">
        <v>13</v>
      </c>
      <c r="B11">
        <v>47</v>
      </c>
      <c r="C11">
        <v>12</v>
      </c>
      <c r="D11">
        <f t="shared" si="0"/>
        <v>35</v>
      </c>
      <c r="F11" t="s">
        <v>22</v>
      </c>
      <c r="P11" t="s">
        <v>12</v>
      </c>
      <c r="Q11">
        <v>814</v>
      </c>
      <c r="R11">
        <f>AVERAGE(Q8:Q10)</f>
        <v>1238</v>
      </c>
      <c r="S11">
        <f>Q11-R11</f>
        <v>-424</v>
      </c>
      <c r="W11" t="s">
        <v>22</v>
      </c>
    </row>
    <row r="12" spans="1:28" x14ac:dyDescent="0.3">
      <c r="A12" t="s">
        <v>14</v>
      </c>
      <c r="B12">
        <v>111</v>
      </c>
      <c r="C12">
        <v>47</v>
      </c>
      <c r="D12">
        <f t="shared" si="0"/>
        <v>64</v>
      </c>
      <c r="F12" s="4"/>
      <c r="G12" s="4" t="s">
        <v>27</v>
      </c>
      <c r="H12" s="4" t="s">
        <v>28</v>
      </c>
      <c r="I12" s="4" t="s">
        <v>40</v>
      </c>
      <c r="J12" s="4" t="s">
        <v>29</v>
      </c>
      <c r="K12" s="4" t="s">
        <v>30</v>
      </c>
      <c r="P12" t="s">
        <v>13</v>
      </c>
      <c r="Q12">
        <v>821</v>
      </c>
      <c r="R12">
        <f>AVERAGE(Q9:Q11)</f>
        <v>1067.3333333333333</v>
      </c>
      <c r="S12">
        <f>Q12-R12</f>
        <v>-246.33333333333326</v>
      </c>
      <c r="W12" s="4"/>
      <c r="X12" s="4" t="s">
        <v>27</v>
      </c>
      <c r="Y12" s="4" t="s">
        <v>28</v>
      </c>
      <c r="Z12" s="4" t="s">
        <v>40</v>
      </c>
      <c r="AA12" s="4" t="s">
        <v>29</v>
      </c>
      <c r="AB12" s="4" t="s">
        <v>30</v>
      </c>
    </row>
    <row r="13" spans="1:28" x14ac:dyDescent="0.3">
      <c r="A13" t="s">
        <v>3</v>
      </c>
      <c r="B13">
        <v>31</v>
      </c>
      <c r="C13">
        <v>111</v>
      </c>
      <c r="D13">
        <f t="shared" si="0"/>
        <v>-80</v>
      </c>
      <c r="F13" t="s">
        <v>23</v>
      </c>
      <c r="G13">
        <v>1</v>
      </c>
      <c r="H13">
        <v>20194.582668793206</v>
      </c>
      <c r="I13">
        <v>20194.582668793206</v>
      </c>
      <c r="J13">
        <v>9.0561326542610487</v>
      </c>
      <c r="K13">
        <v>6.9286208646420818E-3</v>
      </c>
      <c r="P13" t="s">
        <v>14</v>
      </c>
      <c r="Q13">
        <v>918</v>
      </c>
      <c r="R13">
        <f>AVERAGE(Q10:Q12)</f>
        <v>920.33333333333337</v>
      </c>
      <c r="S13">
        <f>Q13-R13</f>
        <v>-2.3333333333333712</v>
      </c>
      <c r="W13" t="s">
        <v>23</v>
      </c>
      <c r="X13">
        <v>1</v>
      </c>
      <c r="Y13">
        <v>687857.29617256764</v>
      </c>
      <c r="Z13">
        <v>687857.29617256764</v>
      </c>
      <c r="AA13">
        <v>29.74136464718849</v>
      </c>
      <c r="AB13">
        <v>2.916376645717651E-5</v>
      </c>
    </row>
    <row r="14" spans="1:28" x14ac:dyDescent="0.3">
      <c r="A14" t="s">
        <v>4</v>
      </c>
      <c r="B14">
        <v>15</v>
      </c>
      <c r="C14">
        <v>31</v>
      </c>
      <c r="D14">
        <f t="shared" si="0"/>
        <v>-16</v>
      </c>
      <c r="F14" t="s">
        <v>24</v>
      </c>
      <c r="G14">
        <v>20</v>
      </c>
      <c r="H14">
        <v>44598.690058479529</v>
      </c>
      <c r="I14">
        <v>2229.9345029239767</v>
      </c>
      <c r="P14" t="s">
        <v>3</v>
      </c>
      <c r="Q14">
        <v>950</v>
      </c>
      <c r="R14">
        <f>AVERAGE(Q11:Q13)</f>
        <v>851</v>
      </c>
      <c r="S14">
        <f>Q14-R14</f>
        <v>99</v>
      </c>
      <c r="W14" t="s">
        <v>24</v>
      </c>
      <c r="X14">
        <v>19</v>
      </c>
      <c r="Y14">
        <v>439431.3704940991</v>
      </c>
      <c r="Z14">
        <v>23127.966868110478</v>
      </c>
    </row>
    <row r="15" spans="1:28" ht="15" thickBot="1" x14ac:dyDescent="0.35">
      <c r="A15" t="s">
        <v>5</v>
      </c>
      <c r="B15">
        <v>2</v>
      </c>
      <c r="C15">
        <v>15</v>
      </c>
      <c r="D15">
        <f t="shared" si="0"/>
        <v>-13</v>
      </c>
      <c r="F15" s="3" t="s">
        <v>25</v>
      </c>
      <c r="G15" s="3">
        <v>21</v>
      </c>
      <c r="H15" s="3">
        <v>64793.272727272735</v>
      </c>
      <c r="I15" s="3"/>
      <c r="J15" s="3"/>
      <c r="K15" s="3"/>
      <c r="P15" t="s">
        <v>4</v>
      </c>
      <c r="Q15">
        <v>878</v>
      </c>
      <c r="R15">
        <f>AVERAGE(Q12:Q14)</f>
        <v>896.33333333333337</v>
      </c>
      <c r="S15">
        <f>Q15-R15</f>
        <v>-18.333333333333371</v>
      </c>
      <c r="W15" s="3" t="s">
        <v>25</v>
      </c>
      <c r="X15" s="3">
        <v>20</v>
      </c>
      <c r="Y15" s="3">
        <v>1127288.6666666667</v>
      </c>
      <c r="Z15" s="3"/>
      <c r="AA15" s="3"/>
      <c r="AB15" s="3"/>
    </row>
    <row r="16" spans="1:28" ht="15" thickBot="1" x14ac:dyDescent="0.35">
      <c r="A16" t="s">
        <v>6</v>
      </c>
      <c r="B16">
        <v>-112</v>
      </c>
      <c r="C16">
        <v>2</v>
      </c>
      <c r="D16">
        <f t="shared" si="0"/>
        <v>-114</v>
      </c>
      <c r="P16" t="s">
        <v>5</v>
      </c>
      <c r="Q16">
        <v>785</v>
      </c>
      <c r="R16">
        <f>AVERAGE(Q13:Q15)</f>
        <v>915.33333333333337</v>
      </c>
      <c r="S16">
        <f>Q16-R16</f>
        <v>-130.33333333333337</v>
      </c>
    </row>
    <row r="17" spans="1:31" x14ac:dyDescent="0.3">
      <c r="A17" t="s">
        <v>7</v>
      </c>
      <c r="B17">
        <v>-101</v>
      </c>
      <c r="C17">
        <v>-112</v>
      </c>
      <c r="D17">
        <f t="shared" si="0"/>
        <v>11</v>
      </c>
      <c r="F17" s="4"/>
      <c r="G17" s="4" t="s">
        <v>31</v>
      </c>
      <c r="H17" s="4" t="s">
        <v>20</v>
      </c>
      <c r="I17" s="4" t="s">
        <v>41</v>
      </c>
      <c r="J17" s="4" t="s">
        <v>32</v>
      </c>
      <c r="K17" s="4" t="s">
        <v>33</v>
      </c>
      <c r="L17" s="4" t="s">
        <v>34</v>
      </c>
      <c r="M17" s="4" t="s">
        <v>35</v>
      </c>
      <c r="N17" s="4" t="s">
        <v>36</v>
      </c>
      <c r="P17" t="s">
        <v>6</v>
      </c>
      <c r="Q17">
        <v>690</v>
      </c>
      <c r="R17">
        <f>AVERAGE(Q14:Q16)</f>
        <v>871</v>
      </c>
      <c r="S17">
        <f>Q17-R17</f>
        <v>-181</v>
      </c>
      <c r="W17" s="4"/>
      <c r="X17" s="4" t="s">
        <v>31</v>
      </c>
      <c r="Y17" s="4" t="s">
        <v>20</v>
      </c>
      <c r="Z17" s="4" t="s">
        <v>41</v>
      </c>
      <c r="AA17" s="4" t="s">
        <v>32</v>
      </c>
      <c r="AB17" s="4" t="s">
        <v>33</v>
      </c>
      <c r="AC17" s="4" t="s">
        <v>34</v>
      </c>
      <c r="AD17" s="4" t="s">
        <v>35</v>
      </c>
      <c r="AE17" s="4" t="s">
        <v>36</v>
      </c>
    </row>
    <row r="18" spans="1:31" x14ac:dyDescent="0.3">
      <c r="A18" t="s">
        <v>8</v>
      </c>
      <c r="B18">
        <v>-1</v>
      </c>
      <c r="C18">
        <v>-101</v>
      </c>
      <c r="D18">
        <f t="shared" si="0"/>
        <v>100</v>
      </c>
      <c r="F18" t="s">
        <v>26</v>
      </c>
      <c r="G18">
        <v>-5.0357032933210215</v>
      </c>
      <c r="H18">
        <v>10.124416086700819</v>
      </c>
      <c r="I18">
        <v>-0.49738209593497407</v>
      </c>
      <c r="J18">
        <v>0.62434365716181461</v>
      </c>
      <c r="K18">
        <v>-26.154865175089437</v>
      </c>
      <c r="L18">
        <v>16.083458588447396</v>
      </c>
      <c r="M18">
        <v>-26.154865175089437</v>
      </c>
      <c r="N18">
        <v>16.083458588447396</v>
      </c>
      <c r="P18" t="s">
        <v>7</v>
      </c>
      <c r="Q18">
        <v>794</v>
      </c>
      <c r="R18">
        <f>AVERAGE(Q15:Q17)</f>
        <v>784.33333333333337</v>
      </c>
      <c r="S18">
        <f>Q18-R18</f>
        <v>9.6666666666666288</v>
      </c>
      <c r="W18" t="s">
        <v>26</v>
      </c>
      <c r="X18">
        <v>953.94370629671073</v>
      </c>
      <c r="Y18">
        <v>33.192138705426153</v>
      </c>
      <c r="Z18">
        <v>28.740049406360271</v>
      </c>
      <c r="AA18">
        <v>4.02144820492127E-17</v>
      </c>
      <c r="AB18">
        <v>884.47176156899673</v>
      </c>
      <c r="AC18">
        <v>1023.4156510244247</v>
      </c>
      <c r="AD18">
        <v>884.47176156899673</v>
      </c>
      <c r="AE18">
        <v>1023.4156510244247</v>
      </c>
    </row>
    <row r="19" spans="1:31" ht="15" thickBot="1" x14ac:dyDescent="0.35">
      <c r="A19" t="s">
        <v>9</v>
      </c>
      <c r="B19">
        <v>-6</v>
      </c>
      <c r="C19">
        <v>-1</v>
      </c>
      <c r="D19">
        <f t="shared" si="0"/>
        <v>-5</v>
      </c>
      <c r="F19" s="3" t="s">
        <v>67</v>
      </c>
      <c r="G19" s="3">
        <v>0.5998768851954448</v>
      </c>
      <c r="H19" s="3">
        <v>0.19933829535039757</v>
      </c>
      <c r="I19" s="3">
        <v>3.0093409003070839</v>
      </c>
      <c r="J19" s="3">
        <v>6.9286208646420818E-3</v>
      </c>
      <c r="K19" s="3">
        <v>0.18406448745422838</v>
      </c>
      <c r="L19" s="3">
        <v>1.0156892829366613</v>
      </c>
      <c r="M19" s="3">
        <v>0.18406448745422838</v>
      </c>
      <c r="N19" s="3">
        <v>1.0156892829366613</v>
      </c>
      <c r="P19" t="s">
        <v>8</v>
      </c>
      <c r="Q19">
        <v>802</v>
      </c>
      <c r="R19">
        <f>AVERAGE(Q16:Q18)</f>
        <v>756.33333333333337</v>
      </c>
      <c r="S19">
        <f>Q19-R19</f>
        <v>45.666666666666629</v>
      </c>
      <c r="W19" s="3" t="s">
        <v>84</v>
      </c>
      <c r="X19" s="3">
        <v>0.6336691492796056</v>
      </c>
      <c r="Y19" s="3">
        <v>0.11619357597918722</v>
      </c>
      <c r="Z19" s="3">
        <v>5.4535643983718121</v>
      </c>
      <c r="AA19" s="3">
        <v>2.9163766457176357E-5</v>
      </c>
      <c r="AB19" s="3">
        <v>0.39047319978744721</v>
      </c>
      <c r="AC19" s="3">
        <v>0.876865098771764</v>
      </c>
      <c r="AD19" s="3">
        <v>0.39047319978744721</v>
      </c>
      <c r="AE19" s="3">
        <v>0.876865098771764</v>
      </c>
    </row>
    <row r="20" spans="1:31" x14ac:dyDescent="0.3">
      <c r="A20" t="s">
        <v>10</v>
      </c>
      <c r="B20">
        <v>-1</v>
      </c>
      <c r="C20">
        <v>-6</v>
      </c>
      <c r="D20">
        <f t="shared" si="0"/>
        <v>5</v>
      </c>
      <c r="P20" t="s">
        <v>9</v>
      </c>
      <c r="Q20">
        <v>1445</v>
      </c>
      <c r="R20">
        <f>AVERAGE(Q17:Q19)</f>
        <v>762</v>
      </c>
      <c r="S20">
        <f>Q20-R20</f>
        <v>683</v>
      </c>
    </row>
    <row r="21" spans="1:31" x14ac:dyDescent="0.3">
      <c r="A21" t="s">
        <v>11</v>
      </c>
      <c r="B21">
        <v>2</v>
      </c>
      <c r="C21">
        <v>-1</v>
      </c>
      <c r="D21">
        <f t="shared" si="0"/>
        <v>3</v>
      </c>
      <c r="P21" t="s">
        <v>10</v>
      </c>
      <c r="Q21">
        <v>1357</v>
      </c>
      <c r="R21">
        <f>AVERAGE(Q18:Q20)</f>
        <v>1013.6666666666666</v>
      </c>
      <c r="S21">
        <f>Q21-R21</f>
        <v>343.33333333333337</v>
      </c>
    </row>
    <row r="22" spans="1:31" x14ac:dyDescent="0.3">
      <c r="A22" t="s">
        <v>12</v>
      </c>
      <c r="B22">
        <v>11</v>
      </c>
      <c r="C22">
        <v>2</v>
      </c>
      <c r="D22">
        <f t="shared" si="0"/>
        <v>9</v>
      </c>
      <c r="P22" t="s">
        <v>11</v>
      </c>
      <c r="Q22">
        <v>1268</v>
      </c>
      <c r="R22">
        <f>AVERAGE(Q19:Q21)</f>
        <v>1201.3333333333333</v>
      </c>
      <c r="S22">
        <f>Q22-R22</f>
        <v>66.666666666666742</v>
      </c>
    </row>
    <row r="23" spans="1:31" x14ac:dyDescent="0.3">
      <c r="A23" t="s">
        <v>13</v>
      </c>
      <c r="B23">
        <v>47</v>
      </c>
      <c r="C23">
        <v>11</v>
      </c>
      <c r="D23">
        <f t="shared" si="0"/>
        <v>36</v>
      </c>
      <c r="F23" t="s">
        <v>37</v>
      </c>
      <c r="P23" t="s">
        <v>12</v>
      </c>
      <c r="Q23">
        <v>889</v>
      </c>
      <c r="R23">
        <f>AVERAGE(Q20:Q22)</f>
        <v>1356.6666666666667</v>
      </c>
      <c r="S23">
        <f>Q23-R23</f>
        <v>-467.66666666666674</v>
      </c>
      <c r="W23" t="s">
        <v>37</v>
      </c>
    </row>
    <row r="24" spans="1:31" ht="15" thickBot="1" x14ac:dyDescent="0.35">
      <c r="A24" t="s">
        <v>14</v>
      </c>
      <c r="B24">
        <v>102</v>
      </c>
      <c r="C24">
        <v>47</v>
      </c>
      <c r="D24">
        <f t="shared" si="0"/>
        <v>55</v>
      </c>
      <c r="P24" t="s">
        <v>13</v>
      </c>
      <c r="Q24">
        <v>830</v>
      </c>
      <c r="R24">
        <f>AVERAGE(Q21:Q23)</f>
        <v>1171.3333333333333</v>
      </c>
      <c r="S24">
        <f>Q24-R24</f>
        <v>-341.33333333333326</v>
      </c>
    </row>
    <row r="25" spans="1:31" x14ac:dyDescent="0.3">
      <c r="C25">
        <v>102</v>
      </c>
      <c r="D25">
        <f t="shared" si="0"/>
        <v>-102</v>
      </c>
      <c r="F25" s="4" t="s">
        <v>38</v>
      </c>
      <c r="G25" s="4" t="s">
        <v>48</v>
      </c>
      <c r="H25" s="4" t="s">
        <v>39</v>
      </c>
      <c r="P25" t="s">
        <v>14</v>
      </c>
      <c r="Q25">
        <v>935</v>
      </c>
      <c r="R25">
        <f>AVERAGE(Q22:Q24)</f>
        <v>995.66666666666663</v>
      </c>
      <c r="S25">
        <f>Q25-R25</f>
        <v>-60.666666666666629</v>
      </c>
      <c r="W25" s="4" t="s">
        <v>38</v>
      </c>
      <c r="X25" s="4" t="s">
        <v>85</v>
      </c>
      <c r="Y25" s="4" t="s">
        <v>39</v>
      </c>
    </row>
    <row r="26" spans="1:31" x14ac:dyDescent="0.3">
      <c r="F26">
        <v>1</v>
      </c>
      <c r="G26">
        <v>-40.428439519852262</v>
      </c>
      <c r="H26">
        <v>-34.571560480147738</v>
      </c>
      <c r="W26">
        <v>1</v>
      </c>
      <c r="X26">
        <v>834.39146013262518</v>
      </c>
      <c r="Y26">
        <v>-162.39146013262518</v>
      </c>
    </row>
    <row r="27" spans="1:31" x14ac:dyDescent="0.3">
      <c r="F27">
        <v>2</v>
      </c>
      <c r="G27">
        <v>32.156663588796555</v>
      </c>
      <c r="H27">
        <v>-45.156663588796555</v>
      </c>
      <c r="W27">
        <v>2</v>
      </c>
      <c r="X27">
        <v>928.38571727576664</v>
      </c>
      <c r="Y27">
        <v>-206.38571727576664</v>
      </c>
    </row>
    <row r="28" spans="1:31" x14ac:dyDescent="0.3">
      <c r="F28">
        <v>3</v>
      </c>
      <c r="G28">
        <v>-48.226839027393048</v>
      </c>
      <c r="H28">
        <v>-36.773160972606952</v>
      </c>
      <c r="W28">
        <v>3</v>
      </c>
      <c r="X28">
        <v>1005.9045765376384</v>
      </c>
      <c r="Y28">
        <v>-185.90457653763838</v>
      </c>
    </row>
    <row r="29" spans="1:31" x14ac:dyDescent="0.3">
      <c r="F29">
        <v>4</v>
      </c>
      <c r="G29">
        <v>33.356417359187446</v>
      </c>
      <c r="H29">
        <v>-54.356417359187446</v>
      </c>
      <c r="W29">
        <v>4</v>
      </c>
      <c r="X29">
        <v>1326.5411660731188</v>
      </c>
      <c r="Y29">
        <v>-0.54116607311880216</v>
      </c>
    </row>
    <row r="30" spans="1:31" x14ac:dyDescent="0.3">
      <c r="F30">
        <v>5</v>
      </c>
      <c r="G30">
        <v>5.1622037550015394</v>
      </c>
      <c r="H30">
        <v>-9.1622037550015385</v>
      </c>
      <c r="W30">
        <v>5</v>
      </c>
      <c r="X30">
        <v>1147.8464659762701</v>
      </c>
      <c r="Y30">
        <v>114.15353402372989</v>
      </c>
    </row>
    <row r="31" spans="1:31" x14ac:dyDescent="0.3">
      <c r="F31">
        <v>6</v>
      </c>
      <c r="G31">
        <v>-3.8359495229301319</v>
      </c>
      <c r="H31">
        <v>1.8359495229301319</v>
      </c>
      <c r="W31">
        <v>6</v>
      </c>
      <c r="X31">
        <v>947.60701480391469</v>
      </c>
      <c r="Y31">
        <v>178.39298519608531</v>
      </c>
    </row>
    <row r="32" spans="1:31" x14ac:dyDescent="0.3">
      <c r="F32">
        <v>7</v>
      </c>
      <c r="G32">
        <v>-3.2360726377346873</v>
      </c>
      <c r="H32">
        <v>4.2360726377346873</v>
      </c>
      <c r="W32">
        <v>7</v>
      </c>
      <c r="X32">
        <v>685.26798700215795</v>
      </c>
      <c r="Y32">
        <v>128.73201299784205</v>
      </c>
    </row>
    <row r="33" spans="6:25" x14ac:dyDescent="0.3">
      <c r="F33">
        <v>8</v>
      </c>
      <c r="G33">
        <v>1.562942443828871</v>
      </c>
      <c r="H33">
        <v>10.43705755617113</v>
      </c>
      <c r="W33">
        <v>8</v>
      </c>
      <c r="X33">
        <v>797.84987252416795</v>
      </c>
      <c r="Y33">
        <v>23.150127475832051</v>
      </c>
    </row>
    <row r="34" spans="6:25" x14ac:dyDescent="0.3">
      <c r="F34">
        <v>9</v>
      </c>
      <c r="G34">
        <v>15.959987688519547</v>
      </c>
      <c r="H34">
        <v>31.040012311480453</v>
      </c>
      <c r="W34">
        <v>9</v>
      </c>
      <c r="X34">
        <v>952.46514494839164</v>
      </c>
      <c r="Y34">
        <v>-34.465144948391639</v>
      </c>
    </row>
    <row r="35" spans="6:25" x14ac:dyDescent="0.3">
      <c r="F35">
        <v>10</v>
      </c>
      <c r="G35">
        <v>33.356417359187446</v>
      </c>
      <c r="H35">
        <v>77.643582640812554</v>
      </c>
      <c r="W35">
        <v>10</v>
      </c>
      <c r="X35">
        <v>1016.6769520753917</v>
      </c>
      <c r="Y35">
        <v>-66.676952075391682</v>
      </c>
    </row>
    <row r="36" spans="6:25" x14ac:dyDescent="0.3">
      <c r="F36">
        <v>11</v>
      </c>
      <c r="G36">
        <v>-53.025854108956608</v>
      </c>
      <c r="H36">
        <v>84.025854108956608</v>
      </c>
      <c r="W36">
        <v>11</v>
      </c>
      <c r="X36">
        <v>942.32643855991796</v>
      </c>
      <c r="Y36">
        <v>-64.32643855991796</v>
      </c>
    </row>
    <row r="37" spans="6:25" x14ac:dyDescent="0.3">
      <c r="F37">
        <v>12</v>
      </c>
      <c r="G37">
        <v>-14.633733456448137</v>
      </c>
      <c r="H37">
        <v>29.633733456448137</v>
      </c>
      <c r="W37">
        <v>12</v>
      </c>
      <c r="X37">
        <v>871.35549384060209</v>
      </c>
      <c r="Y37">
        <v>-86.355493840602094</v>
      </c>
    </row>
    <row r="38" spans="6:25" x14ac:dyDescent="0.3">
      <c r="F38">
        <v>13</v>
      </c>
      <c r="G38">
        <v>-12.834102800861803</v>
      </c>
      <c r="H38">
        <v>14.834102800861803</v>
      </c>
      <c r="W38">
        <v>13</v>
      </c>
      <c r="X38">
        <v>839.24959027710213</v>
      </c>
      <c r="Y38">
        <v>-149.24959027710213</v>
      </c>
    </row>
    <row r="39" spans="6:25" x14ac:dyDescent="0.3">
      <c r="F39">
        <v>14</v>
      </c>
      <c r="G39">
        <v>-73.421668205601733</v>
      </c>
      <c r="H39">
        <v>-38.578331794398267</v>
      </c>
      <c r="W39">
        <v>14</v>
      </c>
      <c r="X39">
        <v>960.06917473974693</v>
      </c>
      <c r="Y39">
        <v>-166.06917473974693</v>
      </c>
    </row>
    <row r="40" spans="6:25" x14ac:dyDescent="0.3">
      <c r="F40">
        <v>15</v>
      </c>
      <c r="G40">
        <v>1.562942443828871</v>
      </c>
      <c r="H40">
        <v>-102.56294244382887</v>
      </c>
      <c r="W40">
        <v>15</v>
      </c>
      <c r="X40">
        <v>982.88126411381268</v>
      </c>
      <c r="Y40">
        <v>-180.88126411381268</v>
      </c>
    </row>
    <row r="41" spans="6:25" x14ac:dyDescent="0.3">
      <c r="F41">
        <v>16</v>
      </c>
      <c r="G41">
        <v>54.951985226223456</v>
      </c>
      <c r="H41">
        <v>-55.951985226223456</v>
      </c>
      <c r="W41">
        <v>16</v>
      </c>
      <c r="X41">
        <v>1386.7397352546814</v>
      </c>
      <c r="Y41">
        <v>58.260264745318636</v>
      </c>
    </row>
    <row r="42" spans="6:25" x14ac:dyDescent="0.3">
      <c r="F42">
        <v>17</v>
      </c>
      <c r="G42">
        <v>-8.0350877192982466</v>
      </c>
      <c r="H42">
        <v>2.0350877192982466</v>
      </c>
      <c r="W42">
        <v>17</v>
      </c>
      <c r="X42">
        <v>1171.5034475493753</v>
      </c>
      <c r="Y42">
        <v>185.49655245062468</v>
      </c>
    </row>
    <row r="43" spans="6:25" x14ac:dyDescent="0.3">
      <c r="F43">
        <v>18</v>
      </c>
      <c r="G43">
        <v>-2.0363188673437973</v>
      </c>
      <c r="H43">
        <v>1.0363188673437973</v>
      </c>
      <c r="W43">
        <v>18</v>
      </c>
      <c r="X43">
        <v>996.18831624868449</v>
      </c>
      <c r="Y43">
        <v>271.81168375131551</v>
      </c>
    </row>
    <row r="44" spans="6:25" x14ac:dyDescent="0.3">
      <c r="F44">
        <v>19</v>
      </c>
      <c r="G44">
        <v>-3.2360726377346873</v>
      </c>
      <c r="H44">
        <v>5.2360726377346873</v>
      </c>
      <c r="W44">
        <v>19</v>
      </c>
      <c r="X44">
        <v>657.59776748361514</v>
      </c>
      <c r="Y44">
        <v>231.40223251638486</v>
      </c>
    </row>
    <row r="45" spans="6:25" x14ac:dyDescent="0.3">
      <c r="F45">
        <v>20</v>
      </c>
      <c r="G45">
        <v>0.36318867343798189</v>
      </c>
      <c r="H45">
        <v>10.636811326562018</v>
      </c>
      <c r="W45">
        <v>20</v>
      </c>
      <c r="X45">
        <v>737.65130334260539</v>
      </c>
      <c r="Y45">
        <v>92.348696657394612</v>
      </c>
    </row>
    <row r="46" spans="6:25" ht="15" thickBot="1" x14ac:dyDescent="0.35">
      <c r="F46">
        <v>21</v>
      </c>
      <c r="G46">
        <v>16.559864573714993</v>
      </c>
      <c r="H46">
        <v>30.440135426285007</v>
      </c>
      <c r="W46" s="3">
        <v>21</v>
      </c>
      <c r="X46" s="3">
        <v>915.50111124041473</v>
      </c>
      <c r="Y46" s="3">
        <v>19.49888875958527</v>
      </c>
    </row>
    <row r="47" spans="6:25" ht="15" thickBot="1" x14ac:dyDescent="0.35">
      <c r="F47" s="3">
        <v>22</v>
      </c>
      <c r="G47" s="3">
        <v>27.957525392428444</v>
      </c>
      <c r="H47" s="3">
        <v>74.042474607571563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0976-AF25-41F7-B6D2-1DECAFDBC256}">
  <dimension ref="A1:Y37"/>
  <sheetViews>
    <sheetView tabSelected="1" topLeftCell="D1" workbookViewId="0">
      <selection activeCell="Q14" sqref="Q14"/>
    </sheetView>
  </sheetViews>
  <sheetFormatPr defaultRowHeight="14.4" x14ac:dyDescent="0.3"/>
  <cols>
    <col min="3" max="3" width="12.88671875" customWidth="1"/>
    <col min="6" max="7" width="12.5546875" customWidth="1"/>
    <col min="8" max="8" width="11.5546875" customWidth="1"/>
    <col min="19" max="19" width="11.6640625" customWidth="1"/>
    <col min="20" max="20" width="9.6640625" customWidth="1"/>
    <col min="23" max="23" width="11.5546875" customWidth="1"/>
    <col min="24" max="24" width="13" customWidth="1"/>
    <col min="25" max="25" width="9.77734375" customWidth="1"/>
  </cols>
  <sheetData>
    <row r="1" spans="1:25" x14ac:dyDescent="0.3">
      <c r="A1" s="1" t="s">
        <v>0</v>
      </c>
      <c r="B1" s="2" t="s">
        <v>45</v>
      </c>
      <c r="C1" t="s">
        <v>68</v>
      </c>
      <c r="D1" t="s">
        <v>73</v>
      </c>
      <c r="R1" s="1" t="s">
        <v>0</v>
      </c>
      <c r="S1" s="1" t="s">
        <v>2</v>
      </c>
      <c r="T1" t="s">
        <v>83</v>
      </c>
    </row>
    <row r="2" spans="1:25" x14ac:dyDescent="0.3">
      <c r="A2" t="s">
        <v>4</v>
      </c>
      <c r="B2">
        <v>-16</v>
      </c>
      <c r="F2" t="s">
        <v>69</v>
      </c>
      <c r="R2" t="s">
        <v>3</v>
      </c>
      <c r="S2">
        <v>967</v>
      </c>
      <c r="W2" t="s">
        <v>69</v>
      </c>
    </row>
    <row r="3" spans="1:25" x14ac:dyDescent="0.3">
      <c r="A3" t="s">
        <v>5</v>
      </c>
      <c r="B3">
        <v>-75</v>
      </c>
      <c r="C3">
        <v>-59</v>
      </c>
      <c r="R3" t="s">
        <v>4</v>
      </c>
      <c r="S3">
        <v>795</v>
      </c>
    </row>
    <row r="4" spans="1:25" x14ac:dyDescent="0.3">
      <c r="A4" t="s">
        <v>6</v>
      </c>
      <c r="B4">
        <v>-13</v>
      </c>
      <c r="C4">
        <v>62</v>
      </c>
      <c r="R4" t="s">
        <v>5</v>
      </c>
      <c r="S4">
        <v>820</v>
      </c>
      <c r="W4" t="s">
        <v>70</v>
      </c>
    </row>
    <row r="5" spans="1:25" x14ac:dyDescent="0.3">
      <c r="A5" t="s">
        <v>7</v>
      </c>
      <c r="B5">
        <v>-85</v>
      </c>
      <c r="C5">
        <v>-72</v>
      </c>
      <c r="F5" t="s">
        <v>70</v>
      </c>
      <c r="R5" t="s">
        <v>6</v>
      </c>
      <c r="S5">
        <v>672</v>
      </c>
      <c r="T5">
        <v>-188.66666666666663</v>
      </c>
    </row>
    <row r="6" spans="1:25" x14ac:dyDescent="0.3">
      <c r="A6" t="s">
        <v>8</v>
      </c>
      <c r="B6">
        <v>-21</v>
      </c>
      <c r="C6">
        <v>64</v>
      </c>
      <c r="R6" t="s">
        <v>7</v>
      </c>
      <c r="S6">
        <v>722</v>
      </c>
      <c r="T6">
        <v>-40.333333333333371</v>
      </c>
    </row>
    <row r="7" spans="1:25" x14ac:dyDescent="0.3">
      <c r="A7" t="s">
        <v>9</v>
      </c>
      <c r="B7">
        <v>-4</v>
      </c>
      <c r="C7">
        <v>17</v>
      </c>
      <c r="F7" t="s">
        <v>71</v>
      </c>
      <c r="R7" t="s">
        <v>8</v>
      </c>
      <c r="S7">
        <v>820</v>
      </c>
      <c r="T7">
        <v>82</v>
      </c>
      <c r="W7" t="s">
        <v>71</v>
      </c>
    </row>
    <row r="8" spans="1:25" x14ac:dyDescent="0.3">
      <c r="A8" t="s">
        <v>10</v>
      </c>
      <c r="B8">
        <v>-2</v>
      </c>
      <c r="C8">
        <v>2</v>
      </c>
      <c r="F8" s="8" t="s">
        <v>0</v>
      </c>
      <c r="G8" s="8" t="s">
        <v>74</v>
      </c>
      <c r="H8" s="8" t="s">
        <v>72</v>
      </c>
      <c r="R8" t="s">
        <v>9</v>
      </c>
      <c r="S8">
        <v>1326</v>
      </c>
      <c r="T8">
        <v>588</v>
      </c>
      <c r="W8" s="8" t="s">
        <v>0</v>
      </c>
      <c r="X8" s="8" t="s">
        <v>74</v>
      </c>
      <c r="Y8" s="8" t="s">
        <v>72</v>
      </c>
    </row>
    <row r="9" spans="1:25" x14ac:dyDescent="0.3">
      <c r="A9" t="s">
        <v>11</v>
      </c>
      <c r="B9">
        <v>1</v>
      </c>
      <c r="C9">
        <v>3</v>
      </c>
      <c r="F9" t="s">
        <v>3</v>
      </c>
      <c r="G9">
        <v>33.652212000000006</v>
      </c>
      <c r="H9">
        <f>SQRT(AVERAGE(D25:D36))</f>
        <v>27.87815550691532</v>
      </c>
      <c r="R9" t="s">
        <v>10</v>
      </c>
      <c r="S9">
        <v>1262</v>
      </c>
      <c r="T9">
        <v>306</v>
      </c>
      <c r="W9" t="s">
        <v>3</v>
      </c>
      <c r="X9">
        <v>501.06928666666659</v>
      </c>
      <c r="Y9">
        <f>SQRT(AVERAGE(U26:U37))</f>
        <v>161.81032026086885</v>
      </c>
    </row>
    <row r="10" spans="1:25" x14ac:dyDescent="0.3">
      <c r="A10" t="s">
        <v>12</v>
      </c>
      <c r="B10">
        <v>12</v>
      </c>
      <c r="C10">
        <v>11</v>
      </c>
      <c r="F10" t="s">
        <v>4</v>
      </c>
      <c r="G10">
        <v>67.940119104719997</v>
      </c>
      <c r="R10" t="s">
        <v>11</v>
      </c>
      <c r="S10">
        <v>1126</v>
      </c>
      <c r="T10">
        <v>-10</v>
      </c>
      <c r="W10" t="s">
        <v>4</v>
      </c>
      <c r="X10">
        <v>486.60565121879972</v>
      </c>
    </row>
    <row r="11" spans="1:25" x14ac:dyDescent="0.3">
      <c r="A11" t="s">
        <v>13</v>
      </c>
      <c r="B11">
        <v>47</v>
      </c>
      <c r="C11">
        <v>35</v>
      </c>
      <c r="F11" t="s">
        <v>5</v>
      </c>
      <c r="G11">
        <v>26.290235078716606</v>
      </c>
      <c r="R11" t="s">
        <v>12</v>
      </c>
      <c r="S11">
        <v>814</v>
      </c>
      <c r="T11">
        <v>-424</v>
      </c>
      <c r="W11" t="s">
        <v>5</v>
      </c>
      <c r="X11">
        <v>212.43603659571568</v>
      </c>
    </row>
    <row r="12" spans="1:25" x14ac:dyDescent="0.3">
      <c r="A12" t="s">
        <v>14</v>
      </c>
      <c r="B12">
        <v>111</v>
      </c>
      <c r="C12">
        <v>64</v>
      </c>
      <c r="F12" t="s">
        <v>6</v>
      </c>
      <c r="G12">
        <v>47.647713596148535</v>
      </c>
      <c r="R12" t="s">
        <v>13</v>
      </c>
      <c r="S12">
        <v>821</v>
      </c>
      <c r="T12">
        <v>-246.33333333333326</v>
      </c>
      <c r="W12" t="s">
        <v>6</v>
      </c>
      <c r="X12">
        <v>218.42147762553748</v>
      </c>
    </row>
    <row r="13" spans="1:25" x14ac:dyDescent="0.3">
      <c r="A13" t="s">
        <v>3</v>
      </c>
      <c r="B13">
        <v>31</v>
      </c>
      <c r="C13">
        <v>-80</v>
      </c>
      <c r="F13" t="s">
        <v>7</v>
      </c>
      <c r="G13">
        <v>22.258270523509466</v>
      </c>
      <c r="R13" t="s">
        <v>14</v>
      </c>
      <c r="S13">
        <v>918</v>
      </c>
      <c r="T13">
        <v>-2.3333333333333712</v>
      </c>
      <c r="W13" t="s">
        <v>7</v>
      </c>
      <c r="X13">
        <v>44.357662456019852</v>
      </c>
    </row>
    <row r="14" spans="1:25" x14ac:dyDescent="0.3">
      <c r="A14" t="s">
        <v>4</v>
      </c>
      <c r="B14">
        <v>15</v>
      </c>
      <c r="C14">
        <v>-16</v>
      </c>
      <c r="F14" t="s">
        <v>8</v>
      </c>
      <c r="G14">
        <v>35.551070788342315</v>
      </c>
      <c r="R14" t="s">
        <v>3</v>
      </c>
      <c r="S14">
        <v>950</v>
      </c>
      <c r="T14">
        <v>99</v>
      </c>
      <c r="W14" t="s">
        <v>8</v>
      </c>
      <c r="X14">
        <v>57.769223299654641</v>
      </c>
    </row>
    <row r="15" spans="1:25" x14ac:dyDescent="0.3">
      <c r="A15" t="s">
        <v>5</v>
      </c>
      <c r="B15">
        <v>2</v>
      </c>
      <c r="C15">
        <v>-13</v>
      </c>
      <c r="F15" t="s">
        <v>9</v>
      </c>
      <c r="G15">
        <v>20.068686040911658</v>
      </c>
      <c r="R15" t="s">
        <v>4</v>
      </c>
      <c r="S15">
        <v>878</v>
      </c>
      <c r="T15">
        <v>-18.333333333333371</v>
      </c>
      <c r="W15" t="s">
        <v>9</v>
      </c>
      <c r="X15">
        <v>-53.270917311032917</v>
      </c>
    </row>
    <row r="16" spans="1:25" x14ac:dyDescent="0.3">
      <c r="A16" t="s">
        <v>6</v>
      </c>
      <c r="B16">
        <v>-112</v>
      </c>
      <c r="C16">
        <v>-114</v>
      </c>
      <c r="F16" t="s">
        <v>10</v>
      </c>
      <c r="G16">
        <v>28.336007430895922</v>
      </c>
      <c r="R16" t="s">
        <v>5</v>
      </c>
      <c r="S16">
        <v>785</v>
      </c>
      <c r="T16">
        <v>-130.33333333333337</v>
      </c>
      <c r="W16" t="s">
        <v>10</v>
      </c>
      <c r="X16">
        <v>-38.636335381100253</v>
      </c>
    </row>
    <row r="17" spans="1:24" x14ac:dyDescent="0.3">
      <c r="A17" t="s">
        <v>7</v>
      </c>
      <c r="B17">
        <v>-101</v>
      </c>
      <c r="C17">
        <v>11</v>
      </c>
      <c r="F17" t="s">
        <v>11</v>
      </c>
      <c r="G17">
        <v>18.891851401480917</v>
      </c>
      <c r="R17" t="s">
        <v>6</v>
      </c>
      <c r="S17">
        <v>690</v>
      </c>
      <c r="T17">
        <v>-181</v>
      </c>
      <c r="W17" t="s">
        <v>11</v>
      </c>
      <c r="X17">
        <v>-109.80784827932268</v>
      </c>
    </row>
    <row r="18" spans="1:24" x14ac:dyDescent="0.3">
      <c r="A18" t="s">
        <v>8</v>
      </c>
      <c r="B18">
        <v>-1</v>
      </c>
      <c r="C18">
        <v>100</v>
      </c>
      <c r="F18" t="s">
        <v>12</v>
      </c>
      <c r="G18">
        <v>24.030124472101797</v>
      </c>
      <c r="R18" t="s">
        <v>7</v>
      </c>
      <c r="S18">
        <v>794</v>
      </c>
      <c r="T18">
        <v>9.6666666666666288</v>
      </c>
      <c r="W18" t="s">
        <v>12</v>
      </c>
      <c r="X18">
        <v>-96.601414945026477</v>
      </c>
    </row>
    <row r="19" spans="1:24" x14ac:dyDescent="0.3">
      <c r="A19" t="s">
        <v>9</v>
      </c>
      <c r="B19">
        <v>-6</v>
      </c>
      <c r="C19">
        <v>-5</v>
      </c>
      <c r="F19" t="s">
        <v>13</v>
      </c>
      <c r="G19">
        <v>18.267445261218764</v>
      </c>
      <c r="R19" t="s">
        <v>8</v>
      </c>
      <c r="S19">
        <v>802</v>
      </c>
      <c r="T19">
        <v>45.666666666666629</v>
      </c>
      <c r="W19" t="s">
        <v>13</v>
      </c>
      <c r="X19">
        <v>-142.43045502929635</v>
      </c>
    </row>
    <row r="20" spans="1:24" x14ac:dyDescent="0.3">
      <c r="A20" t="s">
        <v>10</v>
      </c>
      <c r="B20">
        <v>-1</v>
      </c>
      <c r="C20">
        <v>5</v>
      </c>
      <c r="F20" t="s">
        <v>14</v>
      </c>
      <c r="G20">
        <v>21.458937655076944</v>
      </c>
      <c r="R20" t="s">
        <v>9</v>
      </c>
      <c r="S20">
        <v>1445</v>
      </c>
      <c r="T20">
        <v>683</v>
      </c>
      <c r="W20" t="s">
        <v>14</v>
      </c>
      <c r="X20">
        <v>-131.52942166329615</v>
      </c>
    </row>
    <row r="21" spans="1:24" x14ac:dyDescent="0.3">
      <c r="A21" t="s">
        <v>11</v>
      </c>
      <c r="B21">
        <v>2</v>
      </c>
      <c r="C21">
        <v>3</v>
      </c>
      <c r="R21" t="s">
        <v>10</v>
      </c>
      <c r="S21">
        <v>1357</v>
      </c>
      <c r="T21">
        <v>343.33333333333337</v>
      </c>
    </row>
    <row r="22" spans="1:24" x14ac:dyDescent="0.3">
      <c r="A22" t="s">
        <v>12</v>
      </c>
      <c r="B22">
        <v>11</v>
      </c>
      <c r="C22">
        <v>9</v>
      </c>
      <c r="R22" t="s">
        <v>11</v>
      </c>
      <c r="S22">
        <v>1268</v>
      </c>
      <c r="T22">
        <v>66.666666666666742</v>
      </c>
    </row>
    <row r="23" spans="1:24" x14ac:dyDescent="0.3">
      <c r="A23" t="s">
        <v>13</v>
      </c>
      <c r="B23">
        <v>47</v>
      </c>
      <c r="C23">
        <v>36</v>
      </c>
      <c r="R23" t="s">
        <v>12</v>
      </c>
      <c r="S23">
        <v>889</v>
      </c>
      <c r="T23">
        <v>-467.66666666666674</v>
      </c>
    </row>
    <row r="24" spans="1:24" x14ac:dyDescent="0.3">
      <c r="A24" s="6" t="s">
        <v>14</v>
      </c>
      <c r="B24" s="6">
        <v>102</v>
      </c>
      <c r="C24" s="6">
        <v>55</v>
      </c>
      <c r="R24" t="s">
        <v>13</v>
      </c>
      <c r="S24">
        <v>830</v>
      </c>
      <c r="T24">
        <v>-341.33333333333326</v>
      </c>
    </row>
    <row r="25" spans="1:24" x14ac:dyDescent="0.3">
      <c r="A25" t="s">
        <v>3</v>
      </c>
      <c r="B25">
        <f>2.354032+0.58094*B24-(-5.0357+0.59988*C24)</f>
        <v>33.652212000000006</v>
      </c>
      <c r="C25">
        <f>B25-B24</f>
        <v>-68.347787999999994</v>
      </c>
      <c r="D25">
        <f>C25^2</f>
        <v>4671.4201244929436</v>
      </c>
      <c r="R25" s="6" t="s">
        <v>14</v>
      </c>
      <c r="S25" s="6">
        <v>935</v>
      </c>
      <c r="T25" s="6">
        <v>-60.666666666666629</v>
      </c>
    </row>
    <row r="26" spans="1:24" x14ac:dyDescent="0.3">
      <c r="A26" t="s">
        <v>4</v>
      </c>
      <c r="B26">
        <f t="shared" ref="B26:B36" si="0">2.354032+0.58094*B25-(-5.0357+0.59988*C25)</f>
        <v>67.940119104719997</v>
      </c>
      <c r="C26">
        <f t="shared" ref="C26:C36" si="1">B26-B25</f>
        <v>34.287907104719991</v>
      </c>
      <c r="D26">
        <f t="shared" ref="D26:D36" si="2">C26^2</f>
        <v>1175.6605736219076</v>
      </c>
      <c r="R26" t="s">
        <v>3</v>
      </c>
      <c r="S26">
        <f>875.757+0.57841*S25-(953.94371+0.63367*T25)</f>
        <v>501.06928666666659</v>
      </c>
      <c r="T26">
        <f>S26-S25</f>
        <v>-433.93071333333341</v>
      </c>
      <c r="U26">
        <f>T26^2</f>
        <v>188295.86397397559</v>
      </c>
      <c r="W26">
        <f>875.757+0.57841*S25</f>
        <v>1416.57035</v>
      </c>
    </row>
    <row r="27" spans="1:24" x14ac:dyDescent="0.3">
      <c r="A27" t="s">
        <v>5</v>
      </c>
      <c r="B27">
        <f t="shared" si="0"/>
        <v>26.290235078716606</v>
      </c>
      <c r="C27">
        <f t="shared" si="1"/>
        <v>-41.649884026003392</v>
      </c>
      <c r="D27">
        <f t="shared" si="2"/>
        <v>1734.7128393795324</v>
      </c>
      <c r="R27" t="s">
        <v>4</v>
      </c>
      <c r="S27">
        <f t="shared" ref="S27:S37" si="3">875.757+0.57841*S26-(953.94371+0.63367*T26)</f>
        <v>486.60565121879972</v>
      </c>
      <c r="T27">
        <f t="shared" ref="T27:T37" si="4">S27-S26</f>
        <v>-14.463635447866864</v>
      </c>
      <c r="U27">
        <f t="shared" ref="U27:U37" si="5">T27^2</f>
        <v>209.1967503687909</v>
      </c>
      <c r="W27">
        <f t="shared" ref="W27:W37" si="6">875.757+0.57841*S26</f>
        <v>1165.5804861008664</v>
      </c>
    </row>
    <row r="28" spans="1:24" x14ac:dyDescent="0.3">
      <c r="A28" t="s">
        <v>6</v>
      </c>
      <c r="B28">
        <f t="shared" si="0"/>
        <v>47.647713596148535</v>
      </c>
      <c r="C28">
        <f t="shared" si="1"/>
        <v>21.357478517431929</v>
      </c>
      <c r="D28">
        <f t="shared" si="2"/>
        <v>456.14188862256634</v>
      </c>
      <c r="R28" t="s">
        <v>5</v>
      </c>
      <c r="S28">
        <f t="shared" si="3"/>
        <v>212.43603659571568</v>
      </c>
      <c r="T28">
        <f t="shared" si="4"/>
        <v>-274.16961462308404</v>
      </c>
      <c r="U28">
        <f t="shared" si="5"/>
        <v>75168.977582570427</v>
      </c>
      <c r="W28">
        <f t="shared" si="6"/>
        <v>1157.2145747214659</v>
      </c>
    </row>
    <row r="29" spans="1:24" x14ac:dyDescent="0.3">
      <c r="A29" t="s">
        <v>7</v>
      </c>
      <c r="B29">
        <f t="shared" si="0"/>
        <v>22.258270523509466</v>
      </c>
      <c r="C29">
        <f t="shared" si="1"/>
        <v>-25.389443072639068</v>
      </c>
      <c r="D29">
        <f t="shared" si="2"/>
        <v>644.62381953877991</v>
      </c>
      <c r="R29" t="s">
        <v>6</v>
      </c>
      <c r="S29">
        <f t="shared" si="3"/>
        <v>218.42147762553748</v>
      </c>
      <c r="T29">
        <f t="shared" si="4"/>
        <v>5.9854410298217999</v>
      </c>
      <c r="U29">
        <f t="shared" si="5"/>
        <v>35.825504321474249</v>
      </c>
      <c r="W29">
        <f t="shared" si="6"/>
        <v>998.63212792732782</v>
      </c>
    </row>
    <row r="30" spans="1:24" x14ac:dyDescent="0.3">
      <c r="A30" t="s">
        <v>8</v>
      </c>
      <c r="B30">
        <f t="shared" si="0"/>
        <v>35.551070788342315</v>
      </c>
      <c r="C30">
        <f t="shared" si="1"/>
        <v>13.292800264832849</v>
      </c>
      <c r="D30">
        <f t="shared" si="2"/>
        <v>176.69853888074024</v>
      </c>
      <c r="R30" t="s">
        <v>7</v>
      </c>
      <c r="S30">
        <f t="shared" si="3"/>
        <v>44.357662456019852</v>
      </c>
      <c r="T30">
        <f t="shared" si="4"/>
        <v>-174.06381516951762</v>
      </c>
      <c r="U30">
        <f t="shared" si="5"/>
        <v>30298.211751367995</v>
      </c>
      <c r="W30">
        <f t="shared" si="6"/>
        <v>1002.0941668733871</v>
      </c>
    </row>
    <row r="31" spans="1:24" x14ac:dyDescent="0.3">
      <c r="A31" t="s">
        <v>9</v>
      </c>
      <c r="B31">
        <f t="shared" si="0"/>
        <v>20.068686040911658</v>
      </c>
      <c r="C31">
        <f t="shared" si="1"/>
        <v>-15.482384747430658</v>
      </c>
      <c r="D31">
        <f t="shared" si="2"/>
        <v>239.70423746747346</v>
      </c>
      <c r="R31" t="s">
        <v>8</v>
      </c>
      <c r="S31">
        <f t="shared" si="3"/>
        <v>57.769223299654641</v>
      </c>
      <c r="T31">
        <f t="shared" si="4"/>
        <v>13.411560843634788</v>
      </c>
      <c r="U31">
        <f t="shared" si="5"/>
        <v>179.86996426251787</v>
      </c>
      <c r="W31">
        <f t="shared" si="6"/>
        <v>901.41391554118638</v>
      </c>
    </row>
    <row r="32" spans="1:24" x14ac:dyDescent="0.3">
      <c r="A32" t="s">
        <v>10</v>
      </c>
      <c r="B32">
        <f t="shared" si="0"/>
        <v>28.336007430895922</v>
      </c>
      <c r="C32">
        <f t="shared" si="1"/>
        <v>8.2673213899842644</v>
      </c>
      <c r="D32">
        <f t="shared" si="2"/>
        <v>68.348602965291349</v>
      </c>
      <c r="R32" t="s">
        <v>9</v>
      </c>
      <c r="S32">
        <f t="shared" si="3"/>
        <v>-53.270917311032917</v>
      </c>
      <c r="T32">
        <f t="shared" si="4"/>
        <v>-111.04014061068756</v>
      </c>
      <c r="U32">
        <f t="shared" si="5"/>
        <v>12329.912826841264</v>
      </c>
      <c r="W32">
        <f t="shared" si="6"/>
        <v>909.1712964487532</v>
      </c>
    </row>
    <row r="33" spans="1:23" x14ac:dyDescent="0.3">
      <c r="A33" t="s">
        <v>11</v>
      </c>
      <c r="B33">
        <f t="shared" si="0"/>
        <v>18.891851401480917</v>
      </c>
      <c r="C33">
        <f t="shared" si="1"/>
        <v>-9.4441560294150051</v>
      </c>
      <c r="D33">
        <f t="shared" si="2"/>
        <v>89.192083107935801</v>
      </c>
      <c r="R33" t="s">
        <v>10</v>
      </c>
      <c r="S33">
        <f t="shared" si="3"/>
        <v>-38.636335381100253</v>
      </c>
      <c r="T33">
        <f t="shared" si="4"/>
        <v>14.634581929932665</v>
      </c>
      <c r="U33">
        <f t="shared" si="5"/>
        <v>214.17098826391168</v>
      </c>
      <c r="W33">
        <f t="shared" si="6"/>
        <v>844.94456871812542</v>
      </c>
    </row>
    <row r="34" spans="1:23" x14ac:dyDescent="0.3">
      <c r="A34" t="s">
        <v>12</v>
      </c>
      <c r="B34">
        <f t="shared" si="0"/>
        <v>24.030124472101797</v>
      </c>
      <c r="C34">
        <f t="shared" si="1"/>
        <v>5.1382730706208797</v>
      </c>
      <c r="D34">
        <f t="shared" si="2"/>
        <v>26.401850148267723</v>
      </c>
      <c r="R34" t="s">
        <v>11</v>
      </c>
      <c r="S34">
        <f t="shared" si="3"/>
        <v>-109.80784827932268</v>
      </c>
      <c r="T34">
        <f t="shared" si="4"/>
        <v>-71.171512898222431</v>
      </c>
      <c r="U34">
        <f t="shared" si="5"/>
        <v>5065.3842482218415</v>
      </c>
      <c r="W34">
        <f t="shared" si="6"/>
        <v>853.40935725221777</v>
      </c>
    </row>
    <row r="35" spans="1:23" x14ac:dyDescent="0.3">
      <c r="A35" t="s">
        <v>13</v>
      </c>
      <c r="B35">
        <f t="shared" si="0"/>
        <v>18.267445261218764</v>
      </c>
      <c r="C35">
        <f t="shared" si="1"/>
        <v>-5.7626792108830323</v>
      </c>
      <c r="D35">
        <f t="shared" si="2"/>
        <v>33.208471687543486</v>
      </c>
      <c r="R35" t="s">
        <v>12</v>
      </c>
      <c r="S35">
        <f t="shared" si="3"/>
        <v>-96.601414945026477</v>
      </c>
      <c r="T35">
        <f t="shared" si="4"/>
        <v>13.206433334296207</v>
      </c>
      <c r="U35">
        <f t="shared" si="5"/>
        <v>174.40988141321003</v>
      </c>
      <c r="W35">
        <f t="shared" si="6"/>
        <v>812.24304247675695</v>
      </c>
    </row>
    <row r="36" spans="1:23" x14ac:dyDescent="0.3">
      <c r="A36" t="s">
        <v>14</v>
      </c>
      <c r="B36">
        <f t="shared" si="0"/>
        <v>21.458937655076944</v>
      </c>
      <c r="C36">
        <f t="shared" si="1"/>
        <v>3.1914923938581801</v>
      </c>
      <c r="D36">
        <f t="shared" si="2"/>
        <v>10.185623700054617</v>
      </c>
      <c r="R36" t="s">
        <v>13</v>
      </c>
      <c r="S36">
        <f t="shared" si="3"/>
        <v>-142.43045502929635</v>
      </c>
      <c r="T36">
        <f t="shared" si="4"/>
        <v>-45.829040084269877</v>
      </c>
      <c r="U36">
        <f t="shared" si="5"/>
        <v>2100.3009150456151</v>
      </c>
      <c r="W36">
        <f t="shared" si="6"/>
        <v>819.88177558164716</v>
      </c>
    </row>
    <row r="37" spans="1:23" x14ac:dyDescent="0.3">
      <c r="R37" t="s">
        <v>14</v>
      </c>
      <c r="S37">
        <f t="shared" si="3"/>
        <v>-131.52942166329615</v>
      </c>
      <c r="T37">
        <f t="shared" si="4"/>
        <v>10.901033366000206</v>
      </c>
      <c r="U37">
        <f t="shared" si="5"/>
        <v>118.83252844664979</v>
      </c>
      <c r="W37">
        <f t="shared" si="6"/>
        <v>793.37380050650461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Gas and Electric</vt:lpstr>
      <vt:lpstr>Sheet 1</vt:lpstr>
      <vt:lpstr>Stationary d1</vt:lpstr>
      <vt:lpstr>Stationary d2</vt:lpstr>
      <vt:lpstr>ACF &amp; PACF</vt:lpstr>
      <vt:lpstr>AR</vt:lpstr>
      <vt:lpstr>MA</vt:lpstr>
      <vt:lpstr>predict+RMSE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Anh Duy</dc:creator>
  <cp:lastModifiedBy>Lê Anh Duy</cp:lastModifiedBy>
  <dcterms:created xsi:type="dcterms:W3CDTF">2024-04-23T13:49:03Z</dcterms:created>
  <dcterms:modified xsi:type="dcterms:W3CDTF">2024-04-30T09:40:53Z</dcterms:modified>
</cp:coreProperties>
</file>