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University\3.Nam 3\HK2\11.PT Kinh Doanh\4.Bai_Tap\Lab3\2.File_BaiTap_Excel\"/>
    </mc:Choice>
  </mc:AlternateContent>
  <xr:revisionPtr revIDLastSave="0" documentId="13_ncr:1_{7A9D48F6-9BA8-4616-A015-6C10512A8311}" xr6:coauthVersionLast="47" xr6:coauthVersionMax="47" xr10:uidLastSave="{00000000-0000-0000-0000-000000000000}"/>
  <bookViews>
    <workbookView xWindow="-108" yWindow="-108" windowWidth="23256" windowHeight="12456" activeTab="1" xr2:uid="{19F96DD8-A827-024B-A9AE-70DAEFF96F2B}"/>
  </bookViews>
  <sheets>
    <sheet name="Sheet1" sheetId="1" r:id="rId1"/>
    <sheet name="Sheet2" sheetId="2" r:id="rId2"/>
  </sheets>
  <definedNames>
    <definedName name="_xlnm._FilterDatabase" localSheetId="0" hidden="1">Sheet1!$A$1:$D$1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X">Sheet2!$B$2:$D$21</definedName>
    <definedName name="Y">Sheet2!$A$2:$A$21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9" i="2" l="1"/>
  <c r="S19" i="2"/>
  <c r="J10" i="2" a="1"/>
  <c r="J10" i="2" s="1"/>
  <c r="K3" i="2" a="1"/>
  <c r="K3" i="2" s="1"/>
  <c r="E2" i="2" l="1"/>
  <c r="G2" i="2" s="1"/>
  <c r="Q19" i="2" l="1" a="1"/>
  <c r="Q19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" i="2"/>
  <c r="E3" i="2"/>
  <c r="H3" i="2" s="1"/>
  <c r="D22" i="2"/>
  <c r="C22" i="2"/>
  <c r="A22" i="2"/>
  <c r="A23" i="1"/>
  <c r="C22" i="1"/>
  <c r="D22" i="1"/>
  <c r="G22" i="1"/>
  <c r="H22" i="1"/>
  <c r="A2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F22" i="2" l="1"/>
  <c r="G3" i="2"/>
  <c r="E18" i="2"/>
  <c r="E14" i="2"/>
  <c r="E10" i="2"/>
  <c r="E6" i="2"/>
  <c r="E21" i="2"/>
  <c r="E17" i="2"/>
  <c r="E13" i="2"/>
  <c r="E9" i="2"/>
  <c r="E5" i="2"/>
  <c r="E20" i="2"/>
  <c r="E16" i="2"/>
  <c r="E12" i="2"/>
  <c r="E8" i="2"/>
  <c r="E4" i="2"/>
  <c r="E19" i="2"/>
  <c r="E15" i="2"/>
  <c r="E11" i="2"/>
  <c r="E7" i="2"/>
  <c r="F22" i="1"/>
  <c r="E22" i="1"/>
  <c r="H11" i="2" l="1"/>
  <c r="G11" i="2"/>
  <c r="H8" i="2"/>
  <c r="G8" i="2"/>
  <c r="H5" i="2"/>
  <c r="G5" i="2"/>
  <c r="H21" i="2"/>
  <c r="G21" i="2"/>
  <c r="H18" i="2"/>
  <c r="G18" i="2"/>
  <c r="H15" i="2"/>
  <c r="G15" i="2"/>
  <c r="H12" i="2"/>
  <c r="G12" i="2"/>
  <c r="H9" i="2"/>
  <c r="G9" i="2"/>
  <c r="H6" i="2"/>
  <c r="G6" i="2"/>
  <c r="H19" i="2"/>
  <c r="G19" i="2"/>
  <c r="H16" i="2"/>
  <c r="G16" i="2"/>
  <c r="H13" i="2"/>
  <c r="G13" i="2"/>
  <c r="H10" i="2"/>
  <c r="G10" i="2"/>
  <c r="H2" i="2"/>
  <c r="H7" i="2"/>
  <c r="G7" i="2"/>
  <c r="H4" i="2"/>
  <c r="G4" i="2"/>
  <c r="H20" i="2"/>
  <c r="G20" i="2"/>
  <c r="H17" i="2"/>
  <c r="G17" i="2"/>
  <c r="H14" i="2"/>
  <c r="G14" i="2"/>
  <c r="E22" i="2"/>
  <c r="H22" i="2" l="1"/>
  <c r="R15" i="2" s="1"/>
  <c r="S15" i="2" s="1"/>
  <c r="G22" i="2"/>
  <c r="Q9" i="2" l="1"/>
  <c r="R19" i="2"/>
  <c r="R14" i="2"/>
  <c r="S14" i="2" s="1"/>
  <c r="T14" i="2" s="1"/>
  <c r="U14" i="2" s="1"/>
  <c r="Q7" i="2"/>
  <c r="R20" i="2" l="1"/>
  <c r="S20" i="2" s="1"/>
  <c r="T20" i="2" s="1"/>
  <c r="R21" i="2"/>
  <c r="S21" i="2" s="1"/>
  <c r="T21" i="2" s="1"/>
  <c r="Q8" i="2"/>
  <c r="Q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<sst xmlns="http://schemas.openxmlformats.org/spreadsheetml/2006/main" count="71" uniqueCount="41">
  <si>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</si>
  <si>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</si>
  <si>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</si>
  <si>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</si>
  <si>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</si>
  <si>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</si>
  <si>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</si>
  <si>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</si>
  <si>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</si>
  <si>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</si>
  <si>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</si>
  <si>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</si>
  <si>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</si>
  <si>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</si>
  <si>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</si>
  <si>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</si>
  <si>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</si>
  <si>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</si>
  <si>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</si>
  <si>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</si>
  <si>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</si>
  <si>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</si>
  <si>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</si>
  <si>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</si>
  <si>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Score</t>
  </si>
  <si>
    <t>Experience</t>
  </si>
  <si>
    <t>X1^2</t>
  </si>
  <si>
    <t>X2^2</t>
  </si>
  <si>
    <t>ytb</t>
  </si>
  <si>
    <t>Salary ($K)
Y</t>
  </si>
  <si>
    <t>Experience 
X1</t>
  </si>
  <si>
    <t>Score
X2</t>
  </si>
  <si>
    <t>D</t>
  </si>
  <si>
    <t>b0</t>
  </si>
  <si>
    <t>b1</t>
  </si>
  <si>
    <t>b2</t>
  </si>
  <si>
    <t>s^2(b) = MSE(X^T *X)^-1</t>
  </si>
  <si>
    <t>Y~</t>
  </si>
  <si>
    <r>
      <rPr>
        <b/>
        <sz val="12"/>
        <color theme="1"/>
        <rFont val="Calibri"/>
        <family val="2"/>
        <scheme val="minor"/>
      </rPr>
      <t>SSR:</t>
    </r>
    <r>
      <rPr>
        <sz val="12"/>
        <color theme="1"/>
        <rFont val="Calibri"/>
        <family val="2"/>
        <scheme val="minor"/>
      </rPr>
      <t xml:space="preserve">
(Y~ -Ytb)^2</t>
    </r>
  </si>
  <si>
    <r>
      <rPr>
        <b/>
        <sz val="12"/>
        <color theme="1"/>
        <rFont val="Calibri"/>
        <family val="2"/>
        <scheme val="minor"/>
      </rPr>
      <t>SSE:</t>
    </r>
    <r>
      <rPr>
        <sz val="12"/>
        <color theme="1"/>
        <rFont val="Calibri"/>
        <family val="2"/>
        <scheme val="minor"/>
      </rPr>
      <t xml:space="preserve">
(Y-Y~)^2</t>
    </r>
  </si>
  <si>
    <r>
      <rPr>
        <b/>
        <sz val="12"/>
        <color theme="1"/>
        <rFont val="Times New Roman"/>
        <family val="1"/>
      </rPr>
      <t>SST:</t>
    </r>
    <r>
      <rPr>
        <sz val="12"/>
        <color theme="1"/>
        <rFont val="Times New Roman"/>
        <family val="1"/>
      </rPr>
      <t xml:space="preserve">
(Y-Ytb)^2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</si>
</sst>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"/>
    <numFmt numFmtId="166" formatCode="0.0000000000000000"/>
  </numFmts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1" fontId="3" fillId="0" borderId="0" xfId="0" applyNumberFormat="1" applyFont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2" borderId="4" xfId="0" applyFill="1" applyBorder="1"/>
    <xf numFmtId="0" fontId="2" fillId="5" borderId="4" xfId="0" applyFont="1" applyFill="1" applyBorder="1" applyAlignment="1">
      <alignment horizontal="center" vertical="center"/>
    </xf>
    <xf numFmtId="0" fontId="0" fillId="5" borderId="4" xfId="0" applyFill="1" applyBorder="1"/>
    <xf numFmtId="0" fontId="3" fillId="5" borderId="4" xfId="0" applyFont="1" applyFill="1" applyBorder="1" applyAlignment="1">
      <alignment horizontal="center" vertical="center" wrapText="1"/>
    </xf>
    <xf numFmtId="165" fontId="3" fillId="0" borderId="0" xfId="0" applyNumberFormat="1" applyFont="1"/>
    <xf numFmtId="0" fontId="0" fillId="5" borderId="4" xfId="0" applyFill="1" applyBorder="1" applyAlignment="1">
      <alignment horizontal="center" vertical="center" wrapText="1"/>
    </xf>
    <xf numFmtId="166" fontId="0" fillId="0" borderId="0" xfId="0" applyNumberFormat="1"/>
    <xf numFmtId="164" fontId="0" fillId="0" borderId="0" xfId="0" applyNumberFormat="1" applyFill="1" applyBorder="1" applyAlignment="1"/>
    <xf numFmtId="0" fontId="0" fillId="6" borderId="4" xfId="0" applyFill="1" applyBorder="1"/>
    <xf numFmtId="0" fontId="0" fillId="6" borderId="4" xfId="0" applyFill="1" applyBorder="1" applyAlignment="1"/>
    <xf numFmtId="0" fontId="0" fillId="0" borderId="4" xfId="0" applyFill="1" applyBorder="1" applyAlignment="1"/>
    <xf numFmtId="0" fontId="0" fillId="2" borderId="5" xfId="0" applyFill="1" applyBorder="1"/>
    <xf numFmtId="0" fontId="0" fillId="0" borderId="0" xfId="0" applyBorder="1"/>
    <xf numFmtId="0" fontId="0" fillId="0" borderId="0" xfId="0" applyFill="1" applyBorder="1"/>
    <xf numFmtId="0" fontId="0" fillId="2" borderId="6" xfId="0" applyFill="1" applyBorder="1"/>
    <xf numFmtId="0" fontId="0" fillId="5" borderId="7" xfId="0" applyFill="1" applyBorder="1"/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A90-491F-7B44-93FB-477E6E7DAC19}">
  <dimension ref="A1:U23"/>
  <sheetViews>
    <sheetView zoomScale="85" zoomScaleNormal="85" workbookViewId="0">
      <selection activeCell="M5" sqref="M5"/>
    </sheetView>
  </sheetViews>
  <sheetFormatPr defaultColWidth="11.19921875" defaultRowHeight="15.6" x14ac:dyDescent="0.3"/>
  <cols>
    <col min="1" max="2" width="11.19921875" style="5"/>
    <col min="3" max="3" width="17.296875" style="5" customWidth="1"/>
    <col min="4" max="11" width="11.19921875" style="5"/>
    <col min="12" max="12" width="17.3984375" style="5" bestFit="1" customWidth="1"/>
    <col min="13" max="13" width="11.8984375" style="5" bestFit="1" customWidth="1"/>
    <col min="14" max="14" width="13.5" style="5" bestFit="1" customWidth="1"/>
    <col min="15" max="16" width="11.19921875" style="5"/>
    <col min="17" max="17" width="18.5" style="5" customWidth="1"/>
    <col min="18" max="16384" width="11.19921875" style="5"/>
  </cols>
  <sheetData>
    <row r="1" spans="1:21" ht="31.2" x14ac:dyDescent="0.3">
      <c r="A1" s="11" t="s">
        <v>29</v>
      </c>
      <c r="B1" s="11" t="s">
        <v>32</v>
      </c>
      <c r="C1" s="11" t="s">
        <v>30</v>
      </c>
      <c r="D1" s="11" t="s">
        <v>31</v>
      </c>
      <c r="E1" s="12" t="s">
        <v>26</v>
      </c>
      <c r="F1" s="12" t="s">
        <v>27</v>
      </c>
      <c r="G1" s="6"/>
    </row>
    <row r="2" spans="1:21" x14ac:dyDescent="0.3">
      <c r="A2" s="8">
        <v>22.2</v>
      </c>
      <c r="B2" s="10">
        <v>1</v>
      </c>
      <c r="C2" s="7">
        <v>0</v>
      </c>
      <c r="D2" s="7">
        <v>75</v>
      </c>
      <c r="E2" s="7">
        <f>C2^2</f>
        <v>0</v>
      </c>
      <c r="F2" s="7">
        <f>D2^2</f>
        <v>5625</v>
      </c>
      <c r="G2" s="7"/>
      <c r="L2" t="s">
        <v>0</v>
      </c>
      <c r="M2"/>
      <c r="N2"/>
      <c r="O2"/>
      <c r="P2"/>
      <c r="Q2"/>
      <c r="R2"/>
      <c r="S2"/>
      <c r="T2"/>
    </row>
    <row r="3" spans="1:21" ht="16.2" thickBot="1" x14ac:dyDescent="0.35">
      <c r="A3" s="8">
        <v>23.1</v>
      </c>
      <c r="B3" s="10">
        <v>1</v>
      </c>
      <c r="C3" s="7">
        <v>1</v>
      </c>
      <c r="D3" s="7">
        <v>80</v>
      </c>
      <c r="E3" s="7">
        <f t="shared" ref="E3:E21" si="0">C3^2</f>
        <v>1</v>
      </c>
      <c r="F3" s="7">
        <f t="shared" ref="F3:F21" si="1">D3^2</f>
        <v>6400</v>
      </c>
      <c r="G3" s="7"/>
      <c r="L3"/>
      <c r="M3"/>
      <c r="N3"/>
      <c r="O3"/>
      <c r="P3"/>
      <c r="Q3"/>
      <c r="R3"/>
      <c r="S3"/>
      <c r="T3"/>
    </row>
    <row r="4" spans="1:21" x14ac:dyDescent="0.3">
      <c r="A4" s="8">
        <v>23.7</v>
      </c>
      <c r="B4" s="10">
        <v>1</v>
      </c>
      <c r="C4" s="7">
        <v>1</v>
      </c>
      <c r="D4" s="7">
        <v>86</v>
      </c>
      <c r="E4" s="7">
        <f t="shared" si="0"/>
        <v>1</v>
      </c>
      <c r="F4" s="7">
        <f t="shared" si="1"/>
        <v>7396</v>
      </c>
      <c r="G4" s="7"/>
      <c r="L4" s="4" t="s">
        <v>1</v>
      </c>
      <c r="M4" s="4"/>
      <c r="N4"/>
      <c r="O4"/>
      <c r="P4"/>
      <c r="Q4"/>
      <c r="R4"/>
      <c r="S4"/>
      <c r="T4"/>
    </row>
    <row r="5" spans="1:21" x14ac:dyDescent="0.3">
      <c r="A5" s="8">
        <v>24</v>
      </c>
      <c r="B5" s="10">
        <v>1</v>
      </c>
      <c r="C5" s="7">
        <v>4</v>
      </c>
      <c r="D5" s="7">
        <v>78</v>
      </c>
      <c r="E5" s="7">
        <f t="shared" si="0"/>
        <v>16</v>
      </c>
      <c r="F5" s="7">
        <f t="shared" si="1"/>
        <v>6084</v>
      </c>
      <c r="G5" s="7"/>
      <c r="L5" s="1" t="s">
        <v>2</v>
      </c>
      <c r="M5" s="1">
        <v>0.91333405875761897</v>
      </c>
      <c r="N5"/>
      <c r="O5"/>
      <c r="P5"/>
      <c r="Q5"/>
      <c r="R5"/>
      <c r="S5"/>
      <c r="T5"/>
    </row>
    <row r="6" spans="1:21" x14ac:dyDescent="0.3">
      <c r="A6" s="8">
        <v>26.6</v>
      </c>
      <c r="B6" s="10">
        <v>1</v>
      </c>
      <c r="C6" s="7">
        <v>2</v>
      </c>
      <c r="D6" s="7">
        <v>73</v>
      </c>
      <c r="E6" s="7">
        <f t="shared" si="0"/>
        <v>4</v>
      </c>
      <c r="F6" s="7">
        <f t="shared" si="1"/>
        <v>5329</v>
      </c>
      <c r="G6" s="7"/>
      <c r="L6" s="1" t="s">
        <v>3</v>
      </c>
      <c r="M6" s="1">
        <v>0.83417910288666586</v>
      </c>
      <c r="N6"/>
      <c r="O6"/>
      <c r="P6"/>
      <c r="Q6"/>
      <c r="R6"/>
      <c r="S6"/>
      <c r="T6"/>
    </row>
    <row r="7" spans="1:21" x14ac:dyDescent="0.3">
      <c r="A7" s="8">
        <v>28.2</v>
      </c>
      <c r="B7" s="10">
        <v>1</v>
      </c>
      <c r="C7" s="7">
        <v>3</v>
      </c>
      <c r="D7" s="7">
        <v>70</v>
      </c>
      <c r="E7" s="7">
        <f t="shared" si="0"/>
        <v>9</v>
      </c>
      <c r="F7" s="7">
        <f t="shared" si="1"/>
        <v>4900</v>
      </c>
      <c r="G7" s="7"/>
      <c r="L7" s="1" t="s">
        <v>4</v>
      </c>
      <c r="M7" s="1">
        <v>0.81467076204980304</v>
      </c>
      <c r="N7"/>
      <c r="O7"/>
      <c r="P7"/>
      <c r="Q7"/>
      <c r="R7"/>
      <c r="S7"/>
      <c r="T7"/>
    </row>
    <row r="8" spans="1:21" x14ac:dyDescent="0.3">
      <c r="A8" s="8">
        <v>29</v>
      </c>
      <c r="B8" s="10">
        <v>1</v>
      </c>
      <c r="C8" s="7">
        <v>6</v>
      </c>
      <c r="D8" s="7">
        <v>74</v>
      </c>
      <c r="E8" s="7">
        <f t="shared" si="0"/>
        <v>36</v>
      </c>
      <c r="F8" s="7">
        <f t="shared" si="1"/>
        <v>5476</v>
      </c>
      <c r="G8" s="7"/>
      <c r="L8" s="1" t="s">
        <v>5</v>
      </c>
      <c r="M8" s="1">
        <v>2.4187620762497706</v>
      </c>
      <c r="N8"/>
      <c r="O8"/>
      <c r="P8"/>
      <c r="Q8"/>
      <c r="R8"/>
      <c r="S8"/>
      <c r="T8"/>
    </row>
    <row r="9" spans="1:21" ht="16.2" thickBot="1" x14ac:dyDescent="0.35">
      <c r="A9" s="8">
        <v>30</v>
      </c>
      <c r="B9" s="10">
        <v>1</v>
      </c>
      <c r="C9" s="7">
        <v>6</v>
      </c>
      <c r="D9" s="7">
        <v>83</v>
      </c>
      <c r="E9" s="7">
        <f t="shared" si="0"/>
        <v>36</v>
      </c>
      <c r="F9" s="7">
        <f t="shared" si="1"/>
        <v>6889</v>
      </c>
      <c r="G9" s="7"/>
      <c r="L9" s="2" t="s">
        <v>6</v>
      </c>
      <c r="M9" s="2">
        <v>20</v>
      </c>
      <c r="N9"/>
      <c r="O9"/>
      <c r="P9"/>
      <c r="Q9"/>
      <c r="R9"/>
      <c r="S9"/>
      <c r="T9"/>
    </row>
    <row r="10" spans="1:21" x14ac:dyDescent="0.3">
      <c r="A10" s="8">
        <v>30</v>
      </c>
      <c r="B10" s="10">
        <v>1</v>
      </c>
      <c r="C10" s="7">
        <v>3</v>
      </c>
      <c r="D10" s="7">
        <v>89</v>
      </c>
      <c r="E10" s="7">
        <f t="shared" si="0"/>
        <v>9</v>
      </c>
      <c r="F10" s="7">
        <f t="shared" si="1"/>
        <v>7921</v>
      </c>
      <c r="G10" s="7"/>
      <c r="L10"/>
      <c r="M10"/>
      <c r="N10"/>
      <c r="O10"/>
      <c r="P10"/>
      <c r="Q10"/>
      <c r="R10"/>
      <c r="S10"/>
      <c r="T10"/>
    </row>
    <row r="11" spans="1:21" ht="16.2" thickBot="1" x14ac:dyDescent="0.35">
      <c r="A11" s="8">
        <v>30.1</v>
      </c>
      <c r="B11" s="10">
        <v>1</v>
      </c>
      <c r="C11" s="7">
        <v>4</v>
      </c>
      <c r="D11" s="7">
        <v>79</v>
      </c>
      <c r="E11" s="7">
        <f t="shared" si="0"/>
        <v>16</v>
      </c>
      <c r="F11" s="7">
        <f t="shared" si="1"/>
        <v>6241</v>
      </c>
      <c r="G11" s="7"/>
      <c r="L11" t="s">
        <v>7</v>
      </c>
      <c r="M11"/>
      <c r="N11"/>
      <c r="O11"/>
      <c r="P11"/>
      <c r="Q11"/>
      <c r="R11"/>
      <c r="S11"/>
      <c r="T11"/>
    </row>
    <row r="12" spans="1:21" x14ac:dyDescent="0.3">
      <c r="A12" s="8">
        <v>31.6</v>
      </c>
      <c r="B12" s="10">
        <v>1</v>
      </c>
      <c r="C12" s="7">
        <v>5</v>
      </c>
      <c r="D12" s="7">
        <v>81</v>
      </c>
      <c r="E12" s="7">
        <f t="shared" si="0"/>
        <v>25</v>
      </c>
      <c r="F12" s="7">
        <f t="shared" si="1"/>
        <v>6561</v>
      </c>
      <c r="G12" s="7"/>
      <c r="L12" s="3"/>
      <c r="M12" s="3" t="s">
        <v>12</v>
      </c>
      <c r="N12" s="3" t="s">
        <v>13</v>
      </c>
      <c r="O12" s="3" t="s">
        <v>14</v>
      </c>
      <c r="P12" s="3" t="s">
        <v>15</v>
      </c>
      <c r="Q12" s="3" t="s">
        <v>16</v>
      </c>
      <c r="R12"/>
      <c r="S12"/>
      <c r="T12"/>
    </row>
    <row r="13" spans="1:21" x14ac:dyDescent="0.3">
      <c r="A13" s="8">
        <v>33</v>
      </c>
      <c r="B13" s="10">
        <v>1</v>
      </c>
      <c r="C13" s="7">
        <v>6</v>
      </c>
      <c r="D13" s="7">
        <v>91</v>
      </c>
      <c r="E13" s="7">
        <f t="shared" si="0"/>
        <v>36</v>
      </c>
      <c r="F13" s="7">
        <f t="shared" si="1"/>
        <v>8281</v>
      </c>
      <c r="G13" s="7"/>
      <c r="L13" s="1" t="s">
        <v>8</v>
      </c>
      <c r="M13" s="1">
        <v>2</v>
      </c>
      <c r="N13" s="1">
        <v>500.32853031443028</v>
      </c>
      <c r="O13" s="1">
        <v>250.16426515721514</v>
      </c>
      <c r="P13" s="1">
        <v>42.760125520792926</v>
      </c>
      <c r="Q13" s="1">
        <v>2.3277359472731715E-7</v>
      </c>
      <c r="R13"/>
      <c r="S13"/>
      <c r="T13"/>
    </row>
    <row r="14" spans="1:21" x14ac:dyDescent="0.3">
      <c r="A14" s="8">
        <v>33.9</v>
      </c>
      <c r="B14" s="10">
        <v>1</v>
      </c>
      <c r="C14" s="7">
        <v>6</v>
      </c>
      <c r="D14" s="7">
        <v>94</v>
      </c>
      <c r="E14" s="7">
        <f t="shared" si="0"/>
        <v>36</v>
      </c>
      <c r="F14" s="7">
        <f t="shared" si="1"/>
        <v>8836</v>
      </c>
      <c r="G14" s="7"/>
      <c r="L14" s="1" t="s">
        <v>9</v>
      </c>
      <c r="M14" s="1">
        <v>17</v>
      </c>
      <c r="N14" s="1">
        <v>99.456969685569703</v>
      </c>
      <c r="O14" s="1">
        <v>5.8504099815041002</v>
      </c>
      <c r="P14" s="1"/>
      <c r="Q14" s="1"/>
      <c r="R14"/>
      <c r="S14"/>
      <c r="T14"/>
    </row>
    <row r="15" spans="1:21" ht="16.2" thickBot="1" x14ac:dyDescent="0.35">
      <c r="A15" s="8">
        <v>34</v>
      </c>
      <c r="B15" s="10">
        <v>1</v>
      </c>
      <c r="C15" s="7">
        <v>8</v>
      </c>
      <c r="D15" s="7">
        <v>87</v>
      </c>
      <c r="E15" s="7">
        <f t="shared" si="0"/>
        <v>64</v>
      </c>
      <c r="F15" s="7">
        <f t="shared" si="1"/>
        <v>7569</v>
      </c>
      <c r="G15" s="7"/>
      <c r="L15" s="2" t="s">
        <v>10</v>
      </c>
      <c r="M15" s="2">
        <v>19</v>
      </c>
      <c r="N15" s="2">
        <v>599.78549999999996</v>
      </c>
      <c r="O15" s="2"/>
      <c r="P15" s="2"/>
      <c r="Q15" s="2"/>
      <c r="R15"/>
      <c r="S15"/>
      <c r="T15"/>
    </row>
    <row r="16" spans="1:21" ht="16.2" thickBot="1" x14ac:dyDescent="0.35">
      <c r="A16" s="8">
        <v>34.299999999999997</v>
      </c>
      <c r="B16" s="10">
        <v>1</v>
      </c>
      <c r="C16" s="7">
        <v>5</v>
      </c>
      <c r="D16" s="7">
        <v>82</v>
      </c>
      <c r="E16" s="7">
        <f t="shared" si="0"/>
        <v>25</v>
      </c>
      <c r="F16" s="7">
        <f t="shared" si="1"/>
        <v>6724</v>
      </c>
      <c r="G16" s="7"/>
      <c r="M16"/>
      <c r="N16"/>
      <c r="O16"/>
      <c r="P16"/>
      <c r="Q16"/>
      <c r="R16"/>
      <c r="S16"/>
      <c r="T16"/>
      <c r="U16"/>
    </row>
    <row r="17" spans="1:20" x14ac:dyDescent="0.3">
      <c r="A17" s="8">
        <v>35.799999999999997</v>
      </c>
      <c r="B17" s="10">
        <v>1</v>
      </c>
      <c r="C17" s="7">
        <v>8</v>
      </c>
      <c r="D17" s="7">
        <v>86</v>
      </c>
      <c r="E17" s="7">
        <f t="shared" si="0"/>
        <v>64</v>
      </c>
      <c r="F17" s="7">
        <f t="shared" si="1"/>
        <v>7396</v>
      </c>
      <c r="G17" s="7"/>
      <c r="L17" s="3"/>
      <c r="M17" s="3" t="s">
        <v>17</v>
      </c>
      <c r="N17" s="3" t="s">
        <v>5</v>
      </c>
      <c r="O17" s="3" t="s">
        <v>18</v>
      </c>
      <c r="P17" s="3" t="s">
        <v>19</v>
      </c>
      <c r="Q17" s="3" t="s">
        <v>20</v>
      </c>
      <c r="R17" s="3" t="s">
        <v>21</v>
      </c>
      <c r="S17" s="3" t="s">
        <v>22</v>
      </c>
      <c r="T17" s="3" t="s">
        <v>23</v>
      </c>
    </row>
    <row r="18" spans="1:20" x14ac:dyDescent="0.3">
      <c r="A18" s="8">
        <v>36.200000000000003</v>
      </c>
      <c r="B18" s="10">
        <v>1</v>
      </c>
      <c r="C18" s="7">
        <v>10</v>
      </c>
      <c r="D18" s="7">
        <v>75</v>
      </c>
      <c r="E18" s="7">
        <f t="shared" si="0"/>
        <v>100</v>
      </c>
      <c r="F18" s="7">
        <f t="shared" si="1"/>
        <v>5625</v>
      </c>
      <c r="G18" s="7"/>
      <c r="L18" s="1" t="s">
        <v>11</v>
      </c>
      <c r="M18" s="1">
        <v>3.1739362697780678</v>
      </c>
      <c r="N18" s="1">
        <v>6.1560668288075169</v>
      </c>
      <c r="O18" s="1">
        <v>0.5155785923124695</v>
      </c>
      <c r="P18" s="1">
        <v>0.612788695704923</v>
      </c>
      <c r="Q18" s="1">
        <v>-9.8142294238229795</v>
      </c>
      <c r="R18" s="1">
        <v>16.162101963379115</v>
      </c>
      <c r="S18" s="1">
        <v>-9.8142294238229795</v>
      </c>
      <c r="T18" s="1">
        <v>16.162101963379115</v>
      </c>
    </row>
    <row r="19" spans="1:20" x14ac:dyDescent="0.3">
      <c r="A19" s="8">
        <v>38</v>
      </c>
      <c r="B19" s="10">
        <v>1</v>
      </c>
      <c r="C19" s="7">
        <v>10</v>
      </c>
      <c r="D19" s="7">
        <v>84</v>
      </c>
      <c r="E19" s="7">
        <f t="shared" si="0"/>
        <v>100</v>
      </c>
      <c r="F19" s="7">
        <f t="shared" si="1"/>
        <v>7056</v>
      </c>
      <c r="G19" s="7"/>
      <c r="L19" s="1" t="s">
        <v>24</v>
      </c>
      <c r="M19" s="1">
        <v>0.25088544782556027</v>
      </c>
      <c r="N19" s="1">
        <v>7.7354126959319369E-2</v>
      </c>
      <c r="O19" s="1">
        <v>3.2433362987536687</v>
      </c>
      <c r="P19" s="1">
        <v>4.780018451658867E-3</v>
      </c>
      <c r="Q19" s="1">
        <v>8.7682505757092105E-2</v>
      </c>
      <c r="R19" s="1">
        <v>0.41408838989402841</v>
      </c>
      <c r="S19" s="1">
        <v>8.7682505757092105E-2</v>
      </c>
      <c r="T19" s="1">
        <v>0.41408838989402841</v>
      </c>
    </row>
    <row r="20" spans="1:20" ht="16.2" thickBot="1" x14ac:dyDescent="0.35">
      <c r="A20" s="8">
        <v>38</v>
      </c>
      <c r="B20" s="10">
        <v>1</v>
      </c>
      <c r="C20" s="7">
        <v>9</v>
      </c>
      <c r="D20" s="7">
        <v>88</v>
      </c>
      <c r="E20" s="7">
        <f t="shared" si="0"/>
        <v>81</v>
      </c>
      <c r="F20" s="7">
        <f t="shared" si="1"/>
        <v>7744</v>
      </c>
      <c r="G20" s="7"/>
      <c r="L20" s="2" t="s">
        <v>25</v>
      </c>
      <c r="M20" s="2">
        <v>1.403902485126312</v>
      </c>
      <c r="N20" s="2">
        <v>0.19856691199980334</v>
      </c>
      <c r="O20" s="2">
        <v>7.0701733284128547</v>
      </c>
      <c r="P20" s="2">
        <v>1.8805737649689887E-6</v>
      </c>
      <c r="Q20" s="2">
        <v>0.98496292094686955</v>
      </c>
      <c r="R20" s="2">
        <v>1.8228420493057544</v>
      </c>
      <c r="S20" s="2">
        <v>0.98496292094686955</v>
      </c>
      <c r="T20" s="2">
        <v>1.8228420493057544</v>
      </c>
    </row>
    <row r="21" spans="1:20" x14ac:dyDescent="0.3">
      <c r="A21" s="8">
        <v>43</v>
      </c>
      <c r="B21" s="10">
        <v>1</v>
      </c>
      <c r="C21" s="7">
        <v>7</v>
      </c>
      <c r="D21" s="7">
        <v>100</v>
      </c>
      <c r="E21" s="7">
        <f t="shared" si="0"/>
        <v>49</v>
      </c>
      <c r="F21" s="7">
        <f t="shared" si="1"/>
        <v>10000</v>
      </c>
      <c r="G21" s="7"/>
      <c r="L21"/>
      <c r="M21"/>
      <c r="N21"/>
      <c r="O21"/>
      <c r="P21"/>
      <c r="Q21"/>
      <c r="R21"/>
      <c r="S21"/>
      <c r="T21"/>
    </row>
    <row r="22" spans="1:20" x14ac:dyDescent="0.3">
      <c r="A22" s="13">
        <f>SUM(A2:A21)</f>
        <v>624.70000000000005</v>
      </c>
      <c r="B22" s="13"/>
      <c r="C22" s="13">
        <f t="shared" ref="C22:H22" si="2">SUM(C2:C21)</f>
        <v>104</v>
      </c>
      <c r="D22" s="13">
        <f t="shared" si="2"/>
        <v>1655</v>
      </c>
      <c r="E22" s="13">
        <f t="shared" si="2"/>
        <v>708</v>
      </c>
      <c r="F22" s="13">
        <f t="shared" si="2"/>
        <v>138053</v>
      </c>
      <c r="G22" s="13">
        <f t="shared" si="2"/>
        <v>0</v>
      </c>
      <c r="H22" s="13">
        <f t="shared" si="2"/>
        <v>0</v>
      </c>
      <c r="I22" s="9"/>
      <c r="J22" s="9"/>
      <c r="L22"/>
      <c r="M22"/>
      <c r="N22"/>
      <c r="O22"/>
      <c r="P22"/>
      <c r="Q22"/>
      <c r="R22"/>
      <c r="S22"/>
      <c r="T22"/>
    </row>
    <row r="23" spans="1:20" x14ac:dyDescent="0.3">
      <c r="A23" s="14">
        <f>AVERAGE(A2:A21)</f>
        <v>31.235000000000003</v>
      </c>
      <c r="B23" s="14"/>
      <c r="C23" s="15" t="s">
        <v>28</v>
      </c>
      <c r="D23" s="7"/>
      <c r="E23" s="7"/>
      <c r="F23" s="7"/>
      <c r="G23" s="7"/>
      <c r="H23" s="7"/>
      <c r="L23"/>
      <c r="M23"/>
      <c r="N23"/>
      <c r="O23"/>
      <c r="P23"/>
      <c r="Q23"/>
      <c r="R23"/>
      <c r="S23"/>
      <c r="T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D61C-BAA4-4DC2-9479-769C3FA95B16}">
  <dimension ref="A1:U24"/>
  <sheetViews>
    <sheetView tabSelected="1" workbookViewId="0">
      <selection activeCell="H10" sqref="H10"/>
    </sheetView>
  </sheetViews>
  <sheetFormatPr defaultRowHeight="15.6" x14ac:dyDescent="0.3"/>
  <cols>
    <col min="1" max="1" width="14.69921875" customWidth="1"/>
    <col min="3" max="3" width="15.09765625" customWidth="1"/>
    <col min="6" max="6" width="25.296875" customWidth="1"/>
    <col min="7" max="7" width="16.296875" customWidth="1"/>
    <col min="8" max="8" width="19.59765625" bestFit="1" customWidth="1"/>
    <col min="10" max="10" width="10.69921875" bestFit="1" customWidth="1"/>
    <col min="16" max="16" width="17.3984375" bestFit="1" customWidth="1"/>
    <col min="17" max="17" width="11.8984375" bestFit="1" customWidth="1"/>
    <col min="18" max="18" width="13.5" bestFit="1" customWidth="1"/>
    <col min="19" max="20" width="11.8984375" bestFit="1" customWidth="1"/>
    <col min="21" max="21" width="12.5" bestFit="1" customWidth="1"/>
    <col min="22" max="22" width="10.3984375" bestFit="1" customWidth="1"/>
    <col min="23" max="23" width="11.796875" bestFit="1" customWidth="1"/>
    <col min="24" max="24" width="11.8984375" bestFit="1" customWidth="1"/>
  </cols>
  <sheetData>
    <row r="1" spans="1:21" ht="31.8" thickBot="1" x14ac:dyDescent="0.35">
      <c r="A1" s="16" t="s">
        <v>29</v>
      </c>
      <c r="B1" s="16" t="s">
        <v>32</v>
      </c>
      <c r="C1" s="16" t="s">
        <v>30</v>
      </c>
      <c r="D1" s="16" t="s">
        <v>31</v>
      </c>
      <c r="E1" s="19" t="s">
        <v>37</v>
      </c>
      <c r="F1" s="21" t="s">
        <v>40</v>
      </c>
      <c r="G1" s="23" t="s">
        <v>38</v>
      </c>
      <c r="H1" s="23" t="s">
        <v>39</v>
      </c>
    </row>
    <row r="2" spans="1:21" ht="16.2" thickTop="1" x14ac:dyDescent="0.3">
      <c r="A2" s="8">
        <v>22.2</v>
      </c>
      <c r="B2" s="10">
        <v>1</v>
      </c>
      <c r="C2" s="7">
        <v>0</v>
      </c>
      <c r="D2" s="7">
        <v>75</v>
      </c>
      <c r="E2" s="7">
        <f t="shared" ref="E2:E21" si="0">$K$3+$K$4*C2+$K$5*D2</f>
        <v>21.990344856695462</v>
      </c>
      <c r="F2" s="22">
        <f t="shared" ref="F2:F21" si="1">(A2-AVERAGE(Y))^2</f>
        <v>81.631225000000072</v>
      </c>
      <c r="G2">
        <f t="shared" ref="G2:G21" si="2">(E2-AVERAGE(Y))^2</f>
        <v>85.463648718627113</v>
      </c>
      <c r="H2" s="24">
        <f>(A2-E2)^2</f>
        <v>4.3955279114046245E-2</v>
      </c>
      <c r="J2" t="s">
        <v>17</v>
      </c>
      <c r="L2" s="31"/>
      <c r="M2" s="31"/>
      <c r="N2" s="31"/>
    </row>
    <row r="3" spans="1:21" x14ac:dyDescent="0.3">
      <c r="A3" s="8">
        <v>23.1</v>
      </c>
      <c r="B3" s="10">
        <v>1</v>
      </c>
      <c r="C3" s="7">
        <v>1</v>
      </c>
      <c r="D3" s="7">
        <v>80</v>
      </c>
      <c r="E3" s="7">
        <f t="shared" si="0"/>
        <v>24.648674580949599</v>
      </c>
      <c r="F3" s="22">
        <f t="shared" si="1"/>
        <v>66.178225000000026</v>
      </c>
      <c r="G3">
        <f t="shared" si="2"/>
        <v>43.379682525629477</v>
      </c>
      <c r="H3" s="24">
        <f t="shared" ref="H3:H21" si="3">(A3-E3)^2</f>
        <v>2.3983929576794125</v>
      </c>
      <c r="J3" s="17" t="s">
        <v>33</v>
      </c>
      <c r="K3" s="29" cm="1">
        <f t="array" ref="K3:K5">MMULT(MMULT(MINVERSE(MMULT(TRANSPOSE(X),X)),TRANSPOSE(X)),Y)</f>
        <v>3.1739362697781033</v>
      </c>
      <c r="L3" s="31"/>
      <c r="M3" s="31"/>
      <c r="N3" s="31"/>
      <c r="P3" t="s">
        <v>0</v>
      </c>
    </row>
    <row r="4" spans="1:21" ht="16.2" thickBot="1" x14ac:dyDescent="0.35">
      <c r="A4" s="8">
        <v>23.7</v>
      </c>
      <c r="B4" s="10">
        <v>1</v>
      </c>
      <c r="C4" s="7">
        <v>1</v>
      </c>
      <c r="D4" s="7">
        <v>86</v>
      </c>
      <c r="E4" s="7">
        <f t="shared" si="0"/>
        <v>26.153987267902988</v>
      </c>
      <c r="F4" s="22">
        <f t="shared" si="1"/>
        <v>56.776225000000053</v>
      </c>
      <c r="G4">
        <f t="shared" si="2"/>
        <v>25.816690383731977</v>
      </c>
      <c r="H4" s="24">
        <f t="shared" si="3"/>
        <v>6.0220535110299735</v>
      </c>
      <c r="J4" s="17" t="s">
        <v>34</v>
      </c>
      <c r="K4" s="29">
        <v>1.4039024851263133</v>
      </c>
      <c r="L4" s="31"/>
      <c r="M4" s="31"/>
      <c r="N4" s="31"/>
    </row>
    <row r="5" spans="1:21" x14ac:dyDescent="0.3">
      <c r="A5" s="8">
        <v>24</v>
      </c>
      <c r="B5" s="10">
        <v>1</v>
      </c>
      <c r="C5" s="7">
        <v>4</v>
      </c>
      <c r="D5" s="7">
        <v>78</v>
      </c>
      <c r="E5" s="7">
        <f t="shared" si="0"/>
        <v>28.358611140677411</v>
      </c>
      <c r="F5" s="22">
        <f t="shared" si="1"/>
        <v>52.345225000000042</v>
      </c>
      <c r="G5">
        <f t="shared" si="2"/>
        <v>8.273612870035123</v>
      </c>
      <c r="H5" s="24">
        <f t="shared" si="3"/>
        <v>18.997491075637239</v>
      </c>
      <c r="J5" s="17" t="s">
        <v>35</v>
      </c>
      <c r="K5" s="29">
        <v>0.25088544782556477</v>
      </c>
      <c r="L5" s="31"/>
      <c r="M5" s="31"/>
      <c r="N5" s="31"/>
      <c r="P5" s="4" t="s">
        <v>1</v>
      </c>
      <c r="Q5" s="4"/>
    </row>
    <row r="6" spans="1:21" x14ac:dyDescent="0.3">
      <c r="A6" s="8">
        <v>26.6</v>
      </c>
      <c r="B6" s="10">
        <v>1</v>
      </c>
      <c r="C6" s="7">
        <v>2</v>
      </c>
      <c r="D6" s="7">
        <v>73</v>
      </c>
      <c r="E6" s="7">
        <f t="shared" si="0"/>
        <v>24.296378931296957</v>
      </c>
      <c r="F6" s="22">
        <f t="shared" si="1"/>
        <v>21.483225000000015</v>
      </c>
      <c r="G6">
        <f t="shared" si="2"/>
        <v>48.144462335049802</v>
      </c>
      <c r="H6" s="24">
        <f t="shared" si="3"/>
        <v>5.3066700281725581</v>
      </c>
      <c r="L6" s="31"/>
      <c r="M6" s="31"/>
      <c r="N6" s="31"/>
      <c r="P6" s="1" t="s">
        <v>2</v>
      </c>
      <c r="Q6" s="1">
        <f>SQRT(Q7)</f>
        <v>0.91333405875762375</v>
      </c>
    </row>
    <row r="7" spans="1:21" x14ac:dyDescent="0.3">
      <c r="A7" s="8">
        <v>28.2</v>
      </c>
      <c r="B7" s="10">
        <v>1</v>
      </c>
      <c r="C7" s="7">
        <v>3</v>
      </c>
      <c r="D7" s="7">
        <v>70</v>
      </c>
      <c r="E7" s="7">
        <f t="shared" si="0"/>
        <v>24.947625072946579</v>
      </c>
      <c r="F7" s="22">
        <f t="shared" si="1"/>
        <v>9.211225000000022</v>
      </c>
      <c r="G7">
        <f t="shared" si="2"/>
        <v>39.531083473340047</v>
      </c>
      <c r="H7" s="24">
        <f t="shared" si="3"/>
        <v>10.577942666125741</v>
      </c>
      <c r="L7" s="30"/>
      <c r="M7" s="30"/>
      <c r="N7" s="30"/>
      <c r="P7" s="1" t="s">
        <v>3</v>
      </c>
      <c r="Q7" s="1">
        <f>G22/F22</f>
        <v>0.83417910288667441</v>
      </c>
    </row>
    <row r="8" spans="1:21" x14ac:dyDescent="0.3">
      <c r="A8" s="8">
        <v>29</v>
      </c>
      <c r="B8" s="10">
        <v>1</v>
      </c>
      <c r="C8" s="7">
        <v>6</v>
      </c>
      <c r="D8" s="7">
        <v>74</v>
      </c>
      <c r="E8" s="7">
        <f t="shared" si="0"/>
        <v>30.162874319627775</v>
      </c>
      <c r="F8" s="22">
        <f t="shared" si="1"/>
        <v>4.9952250000000129</v>
      </c>
      <c r="G8">
        <f t="shared" si="2"/>
        <v>1.149453474513612</v>
      </c>
      <c r="H8" s="24">
        <f t="shared" si="3"/>
        <v>1.3522766832497615</v>
      </c>
      <c r="P8" s="1" t="s">
        <v>4</v>
      </c>
      <c r="Q8" s="1">
        <f>1-(1-Q7)*19/(20-2-1)</f>
        <v>0.81467076204981259</v>
      </c>
    </row>
    <row r="9" spans="1:21" x14ac:dyDescent="0.3">
      <c r="A9" s="8">
        <v>30</v>
      </c>
      <c r="B9" s="10">
        <v>1</v>
      </c>
      <c r="C9" s="7">
        <v>6</v>
      </c>
      <c r="D9" s="7">
        <v>83</v>
      </c>
      <c r="E9" s="7">
        <f t="shared" si="0"/>
        <v>32.420843350057865</v>
      </c>
      <c r="F9" s="22">
        <f t="shared" si="1"/>
        <v>1.5252250000000074</v>
      </c>
      <c r="G9">
        <f t="shared" si="2"/>
        <v>1.406224450876453</v>
      </c>
      <c r="H9" s="24">
        <f t="shared" si="3"/>
        <v>5.8604825255193864</v>
      </c>
      <c r="J9" t="s">
        <v>5</v>
      </c>
      <c r="P9" s="1" t="s">
        <v>5</v>
      </c>
      <c r="Q9" s="1">
        <f>SQRT(S15)</f>
        <v>2.4187620762497706</v>
      </c>
    </row>
    <row r="10" spans="1:21" ht="16.2" thickBot="1" x14ac:dyDescent="0.35">
      <c r="A10" s="8">
        <v>30</v>
      </c>
      <c r="B10" s="10">
        <v>1</v>
      </c>
      <c r="C10" s="7">
        <v>3</v>
      </c>
      <c r="D10" s="7">
        <v>89</v>
      </c>
      <c r="E10" s="7">
        <f t="shared" si="0"/>
        <v>29.714448581632311</v>
      </c>
      <c r="F10" s="22">
        <f t="shared" si="1"/>
        <v>1.5252250000000074</v>
      </c>
      <c r="G10">
        <f t="shared" si="2"/>
        <v>2.3120766158999992</v>
      </c>
      <c r="H10" s="24">
        <f t="shared" si="3"/>
        <v>8.1539612531798852E-2</v>
      </c>
      <c r="J10" s="20" cm="1">
        <f t="array" ref="J10:L12" xml:space="preserve"> SQRT(MINVERSE(MMULT(TRANSPOSE(X),X))*$S$15)</f>
        <v>6.1560668288075142</v>
      </c>
      <c r="K10" s="18">
        <v>0.47054579921149559</v>
      </c>
      <c r="L10" s="29" t="e">
        <v>#NUM!</v>
      </c>
      <c r="M10" s="31"/>
      <c r="P10" s="2" t="s">
        <v>6</v>
      </c>
      <c r="Q10" s="2">
        <v>20</v>
      </c>
    </row>
    <row r="11" spans="1:21" x14ac:dyDescent="0.3">
      <c r="A11" s="8">
        <v>30.1</v>
      </c>
      <c r="B11" s="10">
        <v>1</v>
      </c>
      <c r="C11" s="7">
        <v>4</v>
      </c>
      <c r="D11" s="7">
        <v>79</v>
      </c>
      <c r="E11" s="7">
        <f t="shared" si="0"/>
        <v>28.609496588502971</v>
      </c>
      <c r="F11" s="22">
        <f t="shared" si="1"/>
        <v>1.2882250000000035</v>
      </c>
      <c r="G11">
        <f t="shared" si="2"/>
        <v>6.8932681637825537</v>
      </c>
      <c r="H11" s="24">
        <f t="shared" si="3"/>
        <v>2.2216004196842865</v>
      </c>
      <c r="J11" s="18">
        <v>0.47054579921148892</v>
      </c>
      <c r="K11" s="20">
        <v>0.19856691199980328</v>
      </c>
      <c r="L11" s="29" t="e">
        <v>#NUM!</v>
      </c>
      <c r="M11" s="31"/>
    </row>
    <row r="12" spans="1:21" ht="16.2" thickBot="1" x14ac:dyDescent="0.35">
      <c r="A12" s="8">
        <v>31.6</v>
      </c>
      <c r="B12" s="10">
        <v>1</v>
      </c>
      <c r="C12" s="7">
        <v>5</v>
      </c>
      <c r="D12" s="7">
        <v>81</v>
      </c>
      <c r="E12" s="7">
        <f t="shared" si="0"/>
        <v>30.515169969280414</v>
      </c>
      <c r="F12" s="22">
        <f t="shared" si="1"/>
        <v>0.13322499999999887</v>
      </c>
      <c r="G12">
        <f t="shared" si="2"/>
        <v>0.51815527312576393</v>
      </c>
      <c r="H12" s="24">
        <f t="shared" si="3"/>
        <v>1.1768561955510601</v>
      </c>
      <c r="J12" s="32" t="e">
        <v>#NUM!</v>
      </c>
      <c r="K12" s="32" t="e">
        <v>#NUM!</v>
      </c>
      <c r="L12" s="33">
        <v>7.7354126959319314E-2</v>
      </c>
      <c r="M12" s="31"/>
      <c r="P12" t="s">
        <v>7</v>
      </c>
    </row>
    <row r="13" spans="1:21" x14ac:dyDescent="0.3">
      <c r="A13" s="8">
        <v>33</v>
      </c>
      <c r="B13" s="10">
        <v>1</v>
      </c>
      <c r="C13" s="7">
        <v>6</v>
      </c>
      <c r="D13" s="7">
        <v>91</v>
      </c>
      <c r="E13" s="7">
        <f t="shared" si="0"/>
        <v>34.427926932662373</v>
      </c>
      <c r="F13" s="22">
        <f t="shared" si="1"/>
        <v>3.1152249999999895</v>
      </c>
      <c r="G13">
        <f t="shared" si="2"/>
        <v>10.194782397320733</v>
      </c>
      <c r="H13" s="24">
        <f t="shared" si="3"/>
        <v>2.0389753250225739</v>
      </c>
      <c r="J13" s="31"/>
      <c r="K13" s="31"/>
      <c r="L13" s="31"/>
      <c r="M13" s="31"/>
      <c r="P13" s="3"/>
      <c r="Q13" s="3" t="s">
        <v>12</v>
      </c>
      <c r="R13" s="3" t="s">
        <v>13</v>
      </c>
      <c r="S13" s="3" t="s">
        <v>14</v>
      </c>
      <c r="T13" s="3" t="s">
        <v>15</v>
      </c>
      <c r="U13" s="3" t="s">
        <v>16</v>
      </c>
    </row>
    <row r="14" spans="1:21" x14ac:dyDescent="0.3">
      <c r="A14" s="8">
        <v>33.9</v>
      </c>
      <c r="B14" s="10">
        <v>1</v>
      </c>
      <c r="C14" s="7">
        <v>6</v>
      </c>
      <c r="D14" s="7">
        <v>94</v>
      </c>
      <c r="E14" s="7">
        <f t="shared" si="0"/>
        <v>35.180583276139075</v>
      </c>
      <c r="F14" s="22">
        <f t="shared" si="1"/>
        <v>7.1022249999999767</v>
      </c>
      <c r="G14">
        <f t="shared" si="2"/>
        <v>15.567627388948329</v>
      </c>
      <c r="H14" s="24">
        <f t="shared" si="3"/>
        <v>1.6398935271270891</v>
      </c>
      <c r="J14" s="31"/>
      <c r="K14" s="31"/>
      <c r="L14" s="31"/>
      <c r="M14" s="31"/>
      <c r="P14" s="1" t="s">
        <v>8</v>
      </c>
      <c r="Q14" s="1">
        <v>2</v>
      </c>
      <c r="R14" s="25">
        <f>G22</f>
        <v>500.32853031443551</v>
      </c>
      <c r="S14" s="1">
        <f>R14/Q14</f>
        <v>250.16426515721776</v>
      </c>
      <c r="T14" s="1">
        <f>S14/S15</f>
        <v>42.760125520793359</v>
      </c>
      <c r="U14" s="1">
        <f>1-_xlfn.F.DIST(T14,Q14,Q15,TRUE)</f>
        <v>2.3277359473272696E-7</v>
      </c>
    </row>
    <row r="15" spans="1:21" x14ac:dyDescent="0.3">
      <c r="A15" s="8">
        <v>34</v>
      </c>
      <c r="B15" s="10">
        <v>1</v>
      </c>
      <c r="C15" s="7">
        <v>8</v>
      </c>
      <c r="D15" s="7">
        <v>87</v>
      </c>
      <c r="E15" s="7">
        <f t="shared" si="0"/>
        <v>36.232190111612745</v>
      </c>
      <c r="F15" s="22">
        <f t="shared" si="1"/>
        <v>7.6452249999999831</v>
      </c>
      <c r="G15">
        <f t="shared" si="2"/>
        <v>24.971909011600168</v>
      </c>
      <c r="H15" s="24">
        <f t="shared" si="3"/>
        <v>4.9826726943817183</v>
      </c>
      <c r="J15" t="s">
        <v>36</v>
      </c>
      <c r="P15" s="1" t="s">
        <v>9</v>
      </c>
      <c r="Q15" s="1">
        <v>17</v>
      </c>
      <c r="R15" s="25">
        <f>H22</f>
        <v>99.456969685569732</v>
      </c>
      <c r="S15" s="1">
        <f>R15/Q15</f>
        <v>5.850409981504102</v>
      </c>
      <c r="T15" s="1"/>
      <c r="U15" s="1"/>
    </row>
    <row r="16" spans="1:21" ht="16.2" thickBot="1" x14ac:dyDescent="0.35">
      <c r="A16" s="8">
        <v>34.299999999999997</v>
      </c>
      <c r="B16" s="10">
        <v>1</v>
      </c>
      <c r="C16" s="7">
        <v>5</v>
      </c>
      <c r="D16" s="7">
        <v>82</v>
      </c>
      <c r="E16" s="7">
        <f t="shared" si="0"/>
        <v>30.766055417105981</v>
      </c>
      <c r="F16" s="22">
        <f t="shared" si="1"/>
        <v>9.394224999999965</v>
      </c>
      <c r="G16">
        <f t="shared" si="2"/>
        <v>0.21990902182564781</v>
      </c>
      <c r="H16" s="24">
        <f t="shared" si="3"/>
        <v>12.488764314965959</v>
      </c>
      <c r="P16" s="2" t="s">
        <v>10</v>
      </c>
      <c r="Q16" s="2">
        <v>19</v>
      </c>
      <c r="R16" s="2"/>
      <c r="S16" s="2"/>
      <c r="T16" s="2"/>
      <c r="U16" s="2"/>
    </row>
    <row r="17" spans="1:20" ht="16.2" thickBot="1" x14ac:dyDescent="0.35">
      <c r="A17" s="8">
        <v>35.799999999999997</v>
      </c>
      <c r="B17" s="10">
        <v>1</v>
      </c>
      <c r="C17" s="7">
        <v>8</v>
      </c>
      <c r="D17" s="7">
        <v>86</v>
      </c>
      <c r="E17" s="7">
        <f t="shared" si="0"/>
        <v>35.981304663787185</v>
      </c>
      <c r="F17" s="22">
        <f t="shared" si="1"/>
        <v>20.839224999999946</v>
      </c>
      <c r="G17">
        <f t="shared" si="2"/>
        <v>22.527407961487956</v>
      </c>
      <c r="H17" s="24">
        <f t="shared" si="3"/>
        <v>3.2871381110985205E-2</v>
      </c>
      <c r="P17" s="5"/>
    </row>
    <row r="18" spans="1:20" x14ac:dyDescent="0.3">
      <c r="A18" s="8">
        <v>36.200000000000003</v>
      </c>
      <c r="B18" s="10">
        <v>1</v>
      </c>
      <c r="C18" s="7">
        <v>10</v>
      </c>
      <c r="D18" s="7">
        <v>75</v>
      </c>
      <c r="E18" s="7">
        <f t="shared" si="0"/>
        <v>36.029369707958594</v>
      </c>
      <c r="F18" s="22">
        <f t="shared" si="1"/>
        <v>24.651225</v>
      </c>
      <c r="G18">
        <f t="shared" si="2"/>
        <v>22.985980896590945</v>
      </c>
      <c r="H18" s="24">
        <f t="shared" si="3"/>
        <v>2.9114696562136486E-2</v>
      </c>
      <c r="P18" s="34"/>
      <c r="Q18" s="3" t="s">
        <v>17</v>
      </c>
      <c r="R18" s="3" t="s">
        <v>5</v>
      </c>
      <c r="S18" s="3" t="s">
        <v>18</v>
      </c>
      <c r="T18" s="34" t="s">
        <v>19</v>
      </c>
    </row>
    <row r="19" spans="1:20" x14ac:dyDescent="0.3">
      <c r="A19" s="8">
        <v>38</v>
      </c>
      <c r="B19" s="10">
        <v>1</v>
      </c>
      <c r="C19" s="7">
        <v>10</v>
      </c>
      <c r="D19" s="7">
        <v>84</v>
      </c>
      <c r="E19" s="7">
        <f t="shared" si="0"/>
        <v>38.287338738388677</v>
      </c>
      <c r="F19" s="22">
        <f t="shared" si="1"/>
        <v>45.765224999999958</v>
      </c>
      <c r="G19">
        <f t="shared" si="2"/>
        <v>49.73548168097755</v>
      </c>
      <c r="H19" s="24">
        <f t="shared" si="3"/>
        <v>8.2563550578796288E-2</v>
      </c>
      <c r="P19" s="28" t="s">
        <v>11</v>
      </c>
      <c r="Q19" s="26" cm="1">
        <f t="array" ref="Q19:Q21">MMULT(MMULT(MINVERSE(MMULT(TRANSPOSE(X),X)),TRANSPOSE(X)),Y)</f>
        <v>3.1739362697781033</v>
      </c>
      <c r="R19" s="28">
        <f>J10</f>
        <v>6.1560668288075142</v>
      </c>
      <c r="S19" s="28">
        <f>Q19/R19</f>
        <v>0.51557859231247549</v>
      </c>
      <c r="T19" s="28">
        <f>(1-_xlfn.T.DIST(S19,17,TRUE))*2</f>
        <v>0.6127886957049189</v>
      </c>
    </row>
    <row r="20" spans="1:20" x14ac:dyDescent="0.3">
      <c r="A20" s="8">
        <v>38</v>
      </c>
      <c r="B20" s="10">
        <v>1</v>
      </c>
      <c r="C20" s="7">
        <v>9</v>
      </c>
      <c r="D20" s="7">
        <v>88</v>
      </c>
      <c r="E20" s="7">
        <f t="shared" si="0"/>
        <v>37.886978044564621</v>
      </c>
      <c r="F20" s="22">
        <f t="shared" si="1"/>
        <v>45.765224999999958</v>
      </c>
      <c r="G20">
        <f t="shared" si="2"/>
        <v>44.248811905369728</v>
      </c>
      <c r="H20" s="24">
        <f t="shared" si="3"/>
        <v>1.2773962410436712E-2</v>
      </c>
      <c r="P20" s="28" t="s">
        <v>25</v>
      </c>
      <c r="Q20" s="27">
        <v>1.4039024851263133</v>
      </c>
      <c r="R20" s="28">
        <f>K11</f>
        <v>0.19856691199980328</v>
      </c>
      <c r="S20" s="28">
        <f t="shared" ref="S20:S21" si="4">Q20/R20</f>
        <v>7.0701733284128636</v>
      </c>
      <c r="T20" s="28">
        <f t="shared" ref="T20" si="5">(1-_xlfn.T.DIST(S20,17,TRUE))*2</f>
        <v>1.8805737649341125E-6</v>
      </c>
    </row>
    <row r="21" spans="1:20" x14ac:dyDescent="0.3">
      <c r="A21" s="8">
        <v>43</v>
      </c>
      <c r="B21" s="10">
        <v>1</v>
      </c>
      <c r="C21" s="7">
        <v>7</v>
      </c>
      <c r="D21" s="7">
        <v>100</v>
      </c>
      <c r="E21" s="7">
        <f t="shared" si="0"/>
        <v>38.089798448218772</v>
      </c>
      <c r="F21" s="22">
        <f t="shared" si="1"/>
        <v>138.41522499999994</v>
      </c>
      <c r="G21">
        <f t="shared" si="2"/>
        <v>46.988261765702447</v>
      </c>
      <c r="H21" s="24">
        <f t="shared" si="3"/>
        <v>24.110079279114775</v>
      </c>
      <c r="P21" s="28" t="s">
        <v>24</v>
      </c>
      <c r="Q21" s="27">
        <v>0.25088544782556477</v>
      </c>
      <c r="R21" s="28">
        <f>L12</f>
        <v>7.7354126959319314E-2</v>
      </c>
      <c r="S21" s="28">
        <f t="shared" si="4"/>
        <v>3.2433362987537291</v>
      </c>
      <c r="T21" s="28">
        <f>(1-_xlfn.T.DIST(S21,17,TRUE))*2</f>
        <v>4.7800184516582078E-3</v>
      </c>
    </row>
    <row r="22" spans="1:20" x14ac:dyDescent="0.3">
      <c r="A22" s="13">
        <f>SUM(A2:A21)</f>
        <v>624.70000000000005</v>
      </c>
      <c r="B22" s="13"/>
      <c r="C22" s="13">
        <f t="shared" ref="C22:F22" si="6">SUM(C2:C21)</f>
        <v>104</v>
      </c>
      <c r="D22" s="13">
        <f t="shared" si="6"/>
        <v>1655</v>
      </c>
      <c r="E22" s="13">
        <f t="shared" si="6"/>
        <v>624.70000000000846</v>
      </c>
      <c r="F22" s="13">
        <f t="shared" si="6"/>
        <v>599.78550000000007</v>
      </c>
      <c r="G22" s="13">
        <f t="shared" ref="G22" si="7">SUM(G2:G21)</f>
        <v>500.32853031443551</v>
      </c>
      <c r="H22" s="13">
        <f t="shared" ref="H22" si="8">SUM(H2:H21)</f>
        <v>99.456969685569732</v>
      </c>
    </row>
    <row r="23" spans="1:20" x14ac:dyDescent="0.3">
      <c r="A23" s="5"/>
      <c r="B23" s="5"/>
      <c r="C23" s="5"/>
      <c r="D23" s="5"/>
      <c r="E23" s="5"/>
      <c r="F23" s="5"/>
    </row>
    <row r="24" spans="1:20" x14ac:dyDescent="0.3">
      <c r="A24" s="5"/>
      <c r="B24" s="5"/>
      <c r="C24" s="5"/>
      <c r="D24" s="5"/>
      <c r="E24" s="5"/>
      <c r="F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 Godiva</cp:lastModifiedBy>
  <dcterms:created xsi:type="dcterms:W3CDTF">2022-04-24T12:22:12Z</dcterms:created>
  <dcterms:modified xsi:type="dcterms:W3CDTF">2022-04-29T07:41:04Z</dcterms:modified>
</cp:coreProperties>
</file>