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3\2.File_BaiTap_Excel\"/>
    </mc:Choice>
  </mc:AlternateContent>
  <xr:revisionPtr revIDLastSave="0" documentId="13_ncr:1_{9E4079FB-F8D2-4485-94C6-563AAB145F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lleges and Universities" sheetId="2" r:id="rId1"/>
    <sheet name="Sheet1" sheetId="6" r:id="rId2"/>
    <sheet name="Covariance" sheetId="3" r:id="rId3"/>
    <sheet name="Correlation" sheetId="5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'Colleges and Universities'!$L$14</definedName>
    <definedName name="solver_typ" localSheetId="0" hidden="1">1</definedName>
    <definedName name="solver_val" localSheetId="0" hidden="1">0</definedName>
    <definedName name="solver_ver" localSheetId="0" hidden="1">3</definedName>
    <definedName name="SSE">Sheet1!$J$51</definedName>
    <definedName name="SSR">Sheet1!$I$51</definedName>
    <definedName name="SST">Sheet1!$H$51</definedName>
    <definedName name="X">Sheet1!$B$2:$D$21</definedName>
    <definedName name="XX">Sheet1!$A$2:$E$50</definedName>
    <definedName name="Y">Sheet1!$A$2:$A$21</definedName>
    <definedName name="YY">Sheet1!$F$2:$F$50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2" i="6" l="1"/>
  <c r="V23" i="6"/>
  <c r="V21" i="6"/>
  <c r="V20" i="6"/>
  <c r="V19" i="6"/>
  <c r="U20" i="6"/>
  <c r="U21" i="6"/>
  <c r="U22" i="6"/>
  <c r="U23" i="6"/>
  <c r="U19" i="6"/>
  <c r="T23" i="6"/>
  <c r="T22" i="6"/>
  <c r="T21" i="6"/>
  <c r="T20" i="6"/>
  <c r="T19" i="6"/>
  <c r="S10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2" i="6"/>
  <c r="B51" i="6"/>
  <c r="C51" i="6"/>
  <c r="D51" i="6"/>
  <c r="E51" i="6"/>
  <c r="F51" i="6"/>
  <c r="A51" i="6"/>
  <c r="O7" i="6" a="1"/>
  <c r="O7" i="6" s="1"/>
  <c r="G8" i="6" s="1"/>
  <c r="D2" i="3"/>
  <c r="J8" i="6" l="1"/>
  <c r="I8" i="6"/>
  <c r="G44" i="6"/>
  <c r="G28" i="6"/>
  <c r="G12" i="6"/>
  <c r="G40" i="6"/>
  <c r="G24" i="6"/>
  <c r="G5" i="6"/>
  <c r="G9" i="6"/>
  <c r="G13" i="6"/>
  <c r="G17" i="6"/>
  <c r="G21" i="6"/>
  <c r="G25" i="6"/>
  <c r="G29" i="6"/>
  <c r="G33" i="6"/>
  <c r="G37" i="6"/>
  <c r="G41" i="6"/>
  <c r="G45" i="6"/>
  <c r="G49" i="6"/>
  <c r="G3" i="6"/>
  <c r="G11" i="6"/>
  <c r="G19" i="6"/>
  <c r="G27" i="6"/>
  <c r="G35" i="6"/>
  <c r="G43" i="6"/>
  <c r="G2" i="6"/>
  <c r="G6" i="6"/>
  <c r="G10" i="6"/>
  <c r="G14" i="6"/>
  <c r="G18" i="6"/>
  <c r="G22" i="6"/>
  <c r="G26" i="6"/>
  <c r="G30" i="6"/>
  <c r="G34" i="6"/>
  <c r="G38" i="6"/>
  <c r="G42" i="6"/>
  <c r="G46" i="6"/>
  <c r="G50" i="6"/>
  <c r="G7" i="6"/>
  <c r="G15" i="6"/>
  <c r="G23" i="6"/>
  <c r="G31" i="6"/>
  <c r="G39" i="6"/>
  <c r="G47" i="6"/>
  <c r="G36" i="6"/>
  <c r="G20" i="6"/>
  <c r="G4" i="6"/>
  <c r="G48" i="6"/>
  <c r="G32" i="6"/>
  <c r="G16" i="6"/>
  <c r="H51" i="6"/>
  <c r="F56" i="5"/>
  <c r="C52" i="5"/>
  <c r="B52" i="5"/>
  <c r="B51" i="5"/>
  <c r="D2" i="5"/>
  <c r="C51" i="5"/>
  <c r="E2" i="5"/>
  <c r="D3" i="5"/>
  <c r="E3" i="5"/>
  <c r="F3" i="5"/>
  <c r="D4" i="5"/>
  <c r="E4" i="5"/>
  <c r="F4" i="5"/>
  <c r="D5" i="5"/>
  <c r="F5" i="5" s="1"/>
  <c r="E5" i="5"/>
  <c r="D6" i="5"/>
  <c r="E6" i="5"/>
  <c r="F6" i="5" s="1"/>
  <c r="D7" i="5"/>
  <c r="E7" i="5"/>
  <c r="F7" i="5"/>
  <c r="D8" i="5"/>
  <c r="E8" i="5"/>
  <c r="F8" i="5"/>
  <c r="D9" i="5"/>
  <c r="F9" i="5" s="1"/>
  <c r="E9" i="5"/>
  <c r="D10" i="5"/>
  <c r="E10" i="5"/>
  <c r="F10" i="5" s="1"/>
  <c r="D11" i="5"/>
  <c r="E11" i="5"/>
  <c r="F11" i="5"/>
  <c r="D12" i="5"/>
  <c r="E12" i="5"/>
  <c r="F12" i="5"/>
  <c r="D13" i="5"/>
  <c r="F13" i="5" s="1"/>
  <c r="E13" i="5"/>
  <c r="D14" i="5"/>
  <c r="E14" i="5"/>
  <c r="F14" i="5" s="1"/>
  <c r="D15" i="5"/>
  <c r="E15" i="5"/>
  <c r="F15" i="5"/>
  <c r="D16" i="5"/>
  <c r="E16" i="5"/>
  <c r="F16" i="5"/>
  <c r="D17" i="5"/>
  <c r="F17" i="5" s="1"/>
  <c r="E17" i="5"/>
  <c r="D18" i="5"/>
  <c r="E18" i="5"/>
  <c r="F18" i="5" s="1"/>
  <c r="D19" i="5"/>
  <c r="E19" i="5"/>
  <c r="F19" i="5"/>
  <c r="D20" i="5"/>
  <c r="E20" i="5"/>
  <c r="F20" i="5"/>
  <c r="D21" i="5"/>
  <c r="F21" i="5" s="1"/>
  <c r="E21" i="5"/>
  <c r="D22" i="5"/>
  <c r="E22" i="5"/>
  <c r="F22" i="5" s="1"/>
  <c r="D23" i="5"/>
  <c r="E23" i="5"/>
  <c r="F23" i="5"/>
  <c r="D24" i="5"/>
  <c r="E24" i="5"/>
  <c r="F24" i="5"/>
  <c r="D25" i="5"/>
  <c r="F25" i="5" s="1"/>
  <c r="E25" i="5"/>
  <c r="D26" i="5"/>
  <c r="E26" i="5"/>
  <c r="F26" i="5" s="1"/>
  <c r="D27" i="5"/>
  <c r="E27" i="5"/>
  <c r="F27" i="5"/>
  <c r="D28" i="5"/>
  <c r="E28" i="5"/>
  <c r="F28" i="5"/>
  <c r="D29" i="5"/>
  <c r="F29" i="5" s="1"/>
  <c r="E29" i="5"/>
  <c r="D30" i="5"/>
  <c r="E30" i="5"/>
  <c r="F30" i="5" s="1"/>
  <c r="D31" i="5"/>
  <c r="E31" i="5"/>
  <c r="F31" i="5"/>
  <c r="D32" i="5"/>
  <c r="E32" i="5"/>
  <c r="F32" i="5"/>
  <c r="D33" i="5"/>
  <c r="F33" i="5" s="1"/>
  <c r="E33" i="5"/>
  <c r="D34" i="5"/>
  <c r="E34" i="5"/>
  <c r="F34" i="5" s="1"/>
  <c r="D35" i="5"/>
  <c r="E35" i="5"/>
  <c r="F35" i="5"/>
  <c r="D36" i="5"/>
  <c r="E36" i="5"/>
  <c r="F36" i="5"/>
  <c r="D37" i="5"/>
  <c r="F37" i="5" s="1"/>
  <c r="E37" i="5"/>
  <c r="D38" i="5"/>
  <c r="E38" i="5"/>
  <c r="F38" i="5" s="1"/>
  <c r="D39" i="5"/>
  <c r="E39" i="5"/>
  <c r="F39" i="5"/>
  <c r="D40" i="5"/>
  <c r="E40" i="5"/>
  <c r="F40" i="5"/>
  <c r="D41" i="5"/>
  <c r="F41" i="5" s="1"/>
  <c r="E41" i="5"/>
  <c r="D42" i="5"/>
  <c r="E42" i="5"/>
  <c r="F42" i="5" s="1"/>
  <c r="D43" i="5"/>
  <c r="E43" i="5"/>
  <c r="F43" i="5"/>
  <c r="D44" i="5"/>
  <c r="E44" i="5"/>
  <c r="F44" i="5"/>
  <c r="D45" i="5"/>
  <c r="F45" i="5" s="1"/>
  <c r="E45" i="5"/>
  <c r="D46" i="5"/>
  <c r="E46" i="5"/>
  <c r="F46" i="5" s="1"/>
  <c r="D47" i="5"/>
  <c r="E47" i="5"/>
  <c r="F47" i="5"/>
  <c r="D48" i="5"/>
  <c r="E48" i="5"/>
  <c r="F48" i="5"/>
  <c r="D49" i="5"/>
  <c r="F49" i="5" s="1"/>
  <c r="E49" i="5"/>
  <c r="D50" i="5"/>
  <c r="E50" i="5"/>
  <c r="F50" i="5" s="1"/>
  <c r="F55" i="3"/>
  <c r="E3" i="3"/>
  <c r="E5" i="3"/>
  <c r="D6" i="3"/>
  <c r="E7" i="3"/>
  <c r="E9" i="3"/>
  <c r="D10" i="3"/>
  <c r="E11" i="3"/>
  <c r="E13" i="3"/>
  <c r="D14" i="3"/>
  <c r="E15" i="3"/>
  <c r="E17" i="3"/>
  <c r="D18" i="3"/>
  <c r="E19" i="3"/>
  <c r="D21" i="3"/>
  <c r="F21" i="3" s="1"/>
  <c r="E21" i="3"/>
  <c r="E23" i="3"/>
  <c r="E25" i="3"/>
  <c r="D26" i="3"/>
  <c r="E27" i="3"/>
  <c r="D29" i="3"/>
  <c r="F29" i="3" s="1"/>
  <c r="E29" i="3"/>
  <c r="E31" i="3"/>
  <c r="E33" i="3"/>
  <c r="D34" i="3"/>
  <c r="E35" i="3"/>
  <c r="D37" i="3"/>
  <c r="F37" i="3" s="1"/>
  <c r="E37" i="3"/>
  <c r="E39" i="3"/>
  <c r="E41" i="3"/>
  <c r="D42" i="3"/>
  <c r="E43" i="3"/>
  <c r="D45" i="3"/>
  <c r="F45" i="3" s="1"/>
  <c r="E45" i="3"/>
  <c r="E47" i="3"/>
  <c r="E49" i="3"/>
  <c r="D50" i="3"/>
  <c r="E2" i="3"/>
  <c r="B51" i="3"/>
  <c r="C51" i="3"/>
  <c r="E4" i="3" s="1"/>
  <c r="J48" i="6" l="1"/>
  <c r="I48" i="6"/>
  <c r="J47" i="6"/>
  <c r="I47" i="6"/>
  <c r="J15" i="6"/>
  <c r="I15" i="6"/>
  <c r="I42" i="6"/>
  <c r="J42" i="6"/>
  <c r="I26" i="6"/>
  <c r="J26" i="6"/>
  <c r="I10" i="6"/>
  <c r="J10" i="6"/>
  <c r="J35" i="6"/>
  <c r="I35" i="6"/>
  <c r="J3" i="6"/>
  <c r="I3" i="6"/>
  <c r="J37" i="6"/>
  <c r="I37" i="6"/>
  <c r="J21" i="6"/>
  <c r="I21" i="6"/>
  <c r="I5" i="6"/>
  <c r="J5" i="6"/>
  <c r="J28" i="6"/>
  <c r="I28" i="6"/>
  <c r="J4" i="6"/>
  <c r="I4" i="6"/>
  <c r="J39" i="6"/>
  <c r="I39" i="6"/>
  <c r="J7" i="6"/>
  <c r="I7" i="6"/>
  <c r="I38" i="6"/>
  <c r="J38" i="6"/>
  <c r="I22" i="6"/>
  <c r="J22" i="6"/>
  <c r="I6" i="6"/>
  <c r="J6" i="6"/>
  <c r="J27" i="6"/>
  <c r="I27" i="6"/>
  <c r="J49" i="6"/>
  <c r="I49" i="6"/>
  <c r="I33" i="6"/>
  <c r="J33" i="6"/>
  <c r="J17" i="6"/>
  <c r="I17" i="6"/>
  <c r="J24" i="6"/>
  <c r="I24" i="6"/>
  <c r="J44" i="6"/>
  <c r="I44" i="6"/>
  <c r="J16" i="6"/>
  <c r="I16" i="6"/>
  <c r="J20" i="6"/>
  <c r="I20" i="6"/>
  <c r="J31" i="6"/>
  <c r="I31" i="6"/>
  <c r="I50" i="6"/>
  <c r="J50" i="6"/>
  <c r="I34" i="6"/>
  <c r="J34" i="6"/>
  <c r="I18" i="6"/>
  <c r="J18" i="6"/>
  <c r="J2" i="6"/>
  <c r="G51" i="6"/>
  <c r="I2" i="6"/>
  <c r="J19" i="6"/>
  <c r="I19" i="6"/>
  <c r="J45" i="6"/>
  <c r="I45" i="6"/>
  <c r="J29" i="6"/>
  <c r="I29" i="6"/>
  <c r="I13" i="6"/>
  <c r="J13" i="6"/>
  <c r="J40" i="6"/>
  <c r="I40" i="6"/>
  <c r="J32" i="6"/>
  <c r="I32" i="6"/>
  <c r="J36" i="6"/>
  <c r="I36" i="6"/>
  <c r="J23" i="6"/>
  <c r="I23" i="6"/>
  <c r="I46" i="6"/>
  <c r="J46" i="6"/>
  <c r="I30" i="6"/>
  <c r="J30" i="6"/>
  <c r="I14" i="6"/>
  <c r="J14" i="6"/>
  <c r="J43" i="6"/>
  <c r="I43" i="6"/>
  <c r="J11" i="6"/>
  <c r="I11" i="6"/>
  <c r="J41" i="6"/>
  <c r="I41" i="6"/>
  <c r="J25" i="6"/>
  <c r="I25" i="6"/>
  <c r="J9" i="6"/>
  <c r="I9" i="6"/>
  <c r="J12" i="6"/>
  <c r="I12" i="6"/>
  <c r="F14" i="3"/>
  <c r="F10" i="3"/>
  <c r="D3" i="3"/>
  <c r="F3" i="3" s="1"/>
  <c r="D5" i="3"/>
  <c r="F5" i="3" s="1"/>
  <c r="D7" i="3"/>
  <c r="F7" i="3" s="1"/>
  <c r="D9" i="3"/>
  <c r="F9" i="3" s="1"/>
  <c r="D11" i="3"/>
  <c r="F11" i="3" s="1"/>
  <c r="D13" i="3"/>
  <c r="F13" i="3" s="1"/>
  <c r="D15" i="3"/>
  <c r="F15" i="3" s="1"/>
  <c r="D17" i="3"/>
  <c r="F17" i="3" s="1"/>
  <c r="D47" i="3"/>
  <c r="F47" i="3" s="1"/>
  <c r="D44" i="3"/>
  <c r="D39" i="3"/>
  <c r="F39" i="3" s="1"/>
  <c r="D36" i="3"/>
  <c r="F36" i="3" s="1"/>
  <c r="D31" i="3"/>
  <c r="F31" i="3" s="1"/>
  <c r="D28" i="3"/>
  <c r="D23" i="3"/>
  <c r="F23" i="3" s="1"/>
  <c r="D20" i="3"/>
  <c r="F20" i="3" s="1"/>
  <c r="F2" i="3"/>
  <c r="D49" i="3"/>
  <c r="F49" i="3" s="1"/>
  <c r="D46" i="3"/>
  <c r="F46" i="3" s="1"/>
  <c r="D41" i="3"/>
  <c r="F41" i="3" s="1"/>
  <c r="D38" i="3"/>
  <c r="D33" i="3"/>
  <c r="F33" i="3" s="1"/>
  <c r="D30" i="3"/>
  <c r="F30" i="3" s="1"/>
  <c r="D25" i="3"/>
  <c r="F25" i="3" s="1"/>
  <c r="D22" i="3"/>
  <c r="D16" i="3"/>
  <c r="D12" i="3"/>
  <c r="F12" i="3" s="1"/>
  <c r="D8" i="3"/>
  <c r="D4" i="3"/>
  <c r="F4" i="3" s="1"/>
  <c r="D48" i="3"/>
  <c r="D43" i="3"/>
  <c r="F43" i="3" s="1"/>
  <c r="D40" i="3"/>
  <c r="D35" i="3"/>
  <c r="F35" i="3" s="1"/>
  <c r="D32" i="3"/>
  <c r="D27" i="3"/>
  <c r="F27" i="3" s="1"/>
  <c r="D24" i="3"/>
  <c r="D19" i="3"/>
  <c r="F19" i="3" s="1"/>
  <c r="F2" i="5"/>
  <c r="E50" i="3"/>
  <c r="F50" i="3" s="1"/>
  <c r="E48" i="3"/>
  <c r="E46" i="3"/>
  <c r="E44" i="3"/>
  <c r="E42" i="3"/>
  <c r="F42" i="3" s="1"/>
  <c r="E40" i="3"/>
  <c r="E38" i="3"/>
  <c r="E36" i="3"/>
  <c r="E34" i="3"/>
  <c r="F34" i="3" s="1"/>
  <c r="E32" i="3"/>
  <c r="E30" i="3"/>
  <c r="E28" i="3"/>
  <c r="E26" i="3"/>
  <c r="F26" i="3" s="1"/>
  <c r="E24" i="3"/>
  <c r="E22" i="3"/>
  <c r="E20" i="3"/>
  <c r="E18" i="3"/>
  <c r="F18" i="3" s="1"/>
  <c r="E16" i="3"/>
  <c r="E14" i="3"/>
  <c r="E12" i="3"/>
  <c r="E10" i="3"/>
  <c r="E8" i="3"/>
  <c r="E6" i="3"/>
  <c r="F6" i="3" s="1"/>
  <c r="I51" i="6" l="1"/>
  <c r="J51" i="6"/>
  <c r="T15" i="6" s="1"/>
  <c r="U15" i="6" s="1"/>
  <c r="F40" i="3"/>
  <c r="F51" i="5"/>
  <c r="F52" i="5"/>
  <c r="F32" i="3"/>
  <c r="F48" i="3"/>
  <c r="F16" i="3"/>
  <c r="F28" i="3"/>
  <c r="F44" i="3"/>
  <c r="F24" i="3"/>
  <c r="F8" i="3"/>
  <c r="F52" i="3" s="1"/>
  <c r="F22" i="3"/>
  <c r="F51" i="3" s="1"/>
  <c r="F53" i="3" s="1"/>
  <c r="F38" i="3"/>
  <c r="L15" i="6" l="1" a="1"/>
  <c r="L15" i="6" s="1"/>
  <c r="S9" i="6"/>
  <c r="T14" i="6"/>
  <c r="S7" i="6"/>
  <c r="F53" i="5"/>
  <c r="F54" i="5" s="1"/>
  <c r="U14" i="6" l="1"/>
  <c r="V14" i="6" s="1"/>
  <c r="W14" i="6" s="1"/>
  <c r="T16" i="6"/>
  <c r="S6" i="6"/>
  <c r="S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<sst xmlns="http://schemas.openxmlformats.org/spreadsheetml/2006/main" count="200" uniqueCount="107">
  <si>
    <t>School</t>
  </si>
  <si>
    <t>Type</t>
  </si>
  <si>
    <t>Top 10% HS</t>
  </si>
  <si>
    <t>Amherst</t>
  </si>
  <si>
    <t>Lib Arts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</si>
  <si>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</si>
  <si>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</si>
  <si>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</si>
  <si>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</si>
  <si>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</si>
  <si>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</si>
  <si>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</si>
  <si>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</si>
  <si>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</si>
  <si>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</si>
  <si>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</si>
  <si>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</si>
  <si>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</si>
  <si>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</si>
  <si>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</si>
  <si>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</si>
  <si>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</si>
  <si>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</si>
  <si>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</si>
  <si>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</si>
  <si>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</si>
  <si>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</si>
  <si>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</si>
  <si>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</si>
  <si>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</si>
  <si>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</si>
  <si>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</si>
  <si>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</si>
  <si>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</si>
  <si>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</si>
  <si>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</si>
  <si>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</si>
  <si>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</si>
  <si>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</si>
  <si>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</si>
  <si>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</si>
  <si>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</si>
  <si>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</si>
  <si>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</si>
  <si>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</si>
  <si>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</si>
  <si>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</si>
  <si>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</si>
  <si>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</si>
  <si>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</si>
  <si>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</si>
  <si>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</si>
  <si>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</si>
  <si>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University</t>
  </si>
  <si>
    <t>Median SAT</t>
  </si>
  <si>
    <t>Acceptance Rate</t>
  </si>
  <si>
    <t>Expenditures/Student</t>
  </si>
  <si>
    <t>Graduation %</t>
  </si>
  <si>
    <t xml:space="preserve"> Colleges and Universities</t>
  </si>
  <si>
    <t>Graduation % (X)</t>
  </si>
  <si>
    <t>Median SAT (Y)</t>
  </si>
  <si>
    <t>Mean</t>
  </si>
  <si>
    <t>X - Mean(X)</t>
  </si>
  <si>
    <t>Y - Mean(Y)</t>
  </si>
  <si>
    <t>(X - Mean(X))(Y-Mean(Y))</t>
  </si>
  <si>
    <t>Sum</t>
  </si>
  <si>
    <t>Covariance</t>
  </si>
  <si>
    <t>Count</t>
  </si>
  <si>
    <t>COVARIANCE.S</t>
  </si>
  <si>
    <t>Standard Deviation</t>
  </si>
  <si>
    <t/>
  </si>
  <si>
    <t>Correlation</t>
  </si>
  <si>
    <t>CORREL Function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</si>
  <si>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</si>
  <si>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</si>
  <si>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</si>
  <si>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</si>
  <si>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</si>
  <si>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</si>
  <si>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</si>
  <si>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</si>
  <si>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</si>
  <si>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</si>
  <si>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</si>
  <si>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</si>
  <si>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</si>
  <si>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</si>
  <si>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</si>
  <si>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</si>
  <si>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</si>
  <si>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</si>
  <si>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</si>
  <si>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</si>
  <si>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</si>
  <si>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</si>
  <si>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</si>
  <si>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</si>
  <si>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</t>
  </si>
  <si>
    <t>Y~</t>
  </si>
  <si>
    <r>
      <rPr>
        <b/>
        <sz val="12"/>
        <color theme="1"/>
        <rFont val="Times New Roman"/>
        <family val="1"/>
      </rPr>
      <t>SST:</t>
    </r>
    <r>
      <rPr>
        <sz val="12"/>
        <color theme="1"/>
        <rFont val="Times New Roman"/>
        <family val="1"/>
      </rPr>
      <t xml:space="preserve">
(Y-Ytb)^2</t>
    </r>
  </si>
  <si>
    <r>
      <rPr>
        <b/>
        <sz val="12"/>
        <color theme="1"/>
        <rFont val="Calibri"/>
        <family val="2"/>
        <scheme val="minor"/>
      </rPr>
      <t>SSR:</t>
    </r>
    <r>
      <rPr>
        <sz val="10"/>
        <rFont val="Arial"/>
        <family val="2"/>
      </rPr>
      <t xml:space="preserve">
(Y~ -Ytb)^2</t>
    </r>
  </si>
  <si>
    <r>
      <rPr>
        <b/>
        <sz val="12"/>
        <color theme="1"/>
        <rFont val="Calibri"/>
        <family val="2"/>
        <scheme val="minor"/>
      </rPr>
      <t>SSE:</t>
    </r>
    <r>
      <rPr>
        <sz val="10"/>
        <rFont val="Arial"/>
        <family val="2"/>
      </rPr>
      <t xml:space="preserve">
(Y-Y~)^2</t>
    </r>
  </si>
  <si>
    <t>b0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</si>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</sst>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6" formatCode="0.000000000000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/>
    <xf numFmtId="164" fontId="0" fillId="0" borderId="0" xfId="0" applyNumberFormat="1" applyFill="1" applyBorder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0" xfId="0" quotePrefix="1" applyFont="1"/>
    <xf numFmtId="0" fontId="1" fillId="0" borderId="1" xfId="0" applyFont="1" applyFill="1" applyBorder="1"/>
    <xf numFmtId="2" fontId="0" fillId="0" borderId="0" xfId="0" applyNumberFormat="1" applyFill="1" applyBorder="1"/>
    <xf numFmtId="2" fontId="1" fillId="0" borderId="1" xfId="0" applyNumberFormat="1" applyFont="1" applyFill="1" applyBorder="1"/>
    <xf numFmtId="2" fontId="0" fillId="0" borderId="0" xfId="2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2" fillId="0" borderId="0" xfId="0" applyFont="1"/>
    <xf numFmtId="0" fontId="0" fillId="2" borderId="0" xfId="0" applyFill="1" applyBorder="1" applyAlignment="1"/>
    <xf numFmtId="0" fontId="0" fillId="2" borderId="2" xfId="0" applyFill="1" applyBorder="1" applyAlignment="1"/>
    <xf numFmtId="0" fontId="2" fillId="0" borderId="0" xfId="0" applyFont="1" applyFill="1" applyBorder="1" applyAlignment="1"/>
    <xf numFmtId="0" fontId="2" fillId="2" borderId="0" xfId="0" applyFont="1" applyFill="1" applyBorder="1" applyAlignment="1"/>
    <xf numFmtId="2" fontId="1" fillId="0" borderId="1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0" fillId="2" borderId="4" xfId="0" applyFill="1" applyBorder="1" applyAlignment="1"/>
    <xf numFmtId="0" fontId="0" fillId="0" borderId="4" xfId="0" applyFill="1" applyBorder="1" applyAlignment="1"/>
    <xf numFmtId="0" fontId="2" fillId="2" borderId="4" xfId="0" applyFont="1" applyFill="1" applyBorder="1" applyAlignment="1"/>
    <xf numFmtId="0" fontId="0" fillId="5" borderId="0" xfId="0" applyFill="1"/>
    <xf numFmtId="166" fontId="0" fillId="0" borderId="0" xfId="0" applyNumberFormat="1"/>
    <xf numFmtId="0" fontId="0" fillId="4" borderId="4" xfId="0" applyFill="1" applyBorder="1"/>
    <xf numFmtId="0" fontId="2" fillId="4" borderId="4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4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opLeftCell="B1" zoomScale="85" zoomScaleNormal="85" zoomScalePageLayoutView="150" workbookViewId="0">
      <selection activeCell="E36" sqref="E36"/>
    </sheetView>
  </sheetViews>
  <sheetFormatPr defaultColWidth="8.88671875" defaultRowHeight="13.2" x14ac:dyDescent="0.25"/>
  <cols>
    <col min="1" max="1" width="24.88671875" style="2" bestFit="1" customWidth="1"/>
    <col min="2" max="2" width="9" style="2" bestFit="1" customWidth="1"/>
    <col min="3" max="3" width="12" style="13" bestFit="1" customWidth="1"/>
    <col min="4" max="4" width="16.44140625" style="13" bestFit="1" customWidth="1"/>
    <col min="5" max="5" width="20.6640625" style="13" bestFit="1" customWidth="1"/>
    <col min="6" max="6" width="11.5546875" style="13" bestFit="1" customWidth="1"/>
    <col min="7" max="7" width="13.33203125" style="13" bestFit="1" customWidth="1"/>
    <col min="9" max="9" width="18.33203125" style="2" bestFit="1" customWidth="1"/>
    <col min="10" max="10" width="12.6640625" style="2" bestFit="1" customWidth="1"/>
    <col min="11" max="11" width="14" style="2" bestFit="1" customWidth="1"/>
    <col min="12" max="12" width="12.6640625" style="2" bestFit="1" customWidth="1"/>
    <col min="13" max="13" width="8.88671875" style="2"/>
    <col min="14" max="14" width="13.44140625" style="2" bestFit="1" customWidth="1"/>
    <col min="15" max="15" width="13.109375" style="2" bestFit="1" customWidth="1"/>
    <col min="16" max="16" width="12.6640625" style="2" bestFit="1" customWidth="1"/>
    <col min="17" max="17" width="13.109375" style="2" bestFit="1" customWidth="1"/>
    <col min="18" max="16384" width="8.88671875" style="2"/>
  </cols>
  <sheetData>
    <row r="1" spans="1:17" x14ac:dyDescent="0.25">
      <c r="A1" s="1" t="s">
        <v>58</v>
      </c>
    </row>
    <row r="3" spans="1:17" ht="13.8" thickBot="1" x14ac:dyDescent="0.3">
      <c r="A3" s="12" t="s">
        <v>0</v>
      </c>
      <c r="B3" s="12" t="s">
        <v>1</v>
      </c>
      <c r="C3" s="14" t="s">
        <v>54</v>
      </c>
      <c r="D3" s="14" t="s">
        <v>55</v>
      </c>
      <c r="E3" s="14" t="s">
        <v>56</v>
      </c>
      <c r="F3" s="14" t="s">
        <v>2</v>
      </c>
      <c r="G3" s="14" t="s">
        <v>57</v>
      </c>
      <c r="I3" t="s">
        <v>73</v>
      </c>
      <c r="J3"/>
      <c r="K3"/>
      <c r="L3"/>
      <c r="M3"/>
      <c r="N3"/>
      <c r="O3"/>
      <c r="P3"/>
      <c r="Q3"/>
    </row>
    <row r="4" spans="1:17" ht="14.4" thickTop="1" thickBot="1" x14ac:dyDescent="0.3">
      <c r="A4" s="2" t="s">
        <v>3</v>
      </c>
      <c r="B4" s="2" t="s">
        <v>4</v>
      </c>
      <c r="C4" s="13">
        <v>1315</v>
      </c>
      <c r="D4" s="15">
        <v>0.22</v>
      </c>
      <c r="E4" s="16">
        <v>26636</v>
      </c>
      <c r="F4" s="13">
        <v>85</v>
      </c>
      <c r="G4" s="13">
        <v>93</v>
      </c>
      <c r="I4"/>
      <c r="J4"/>
      <c r="K4"/>
      <c r="L4"/>
      <c r="M4"/>
      <c r="N4"/>
      <c r="O4"/>
      <c r="P4"/>
      <c r="Q4"/>
    </row>
    <row r="5" spans="1:17" x14ac:dyDescent="0.25">
      <c r="A5" s="2" t="s">
        <v>28</v>
      </c>
      <c r="B5" s="2" t="s">
        <v>4</v>
      </c>
      <c r="C5" s="13">
        <v>1220</v>
      </c>
      <c r="D5" s="15">
        <v>0.53</v>
      </c>
      <c r="E5" s="16">
        <v>17653</v>
      </c>
      <c r="F5" s="13">
        <v>69</v>
      </c>
      <c r="G5" s="13">
        <v>80</v>
      </c>
      <c r="I5" s="20" t="s">
        <v>74</v>
      </c>
      <c r="J5" s="20"/>
      <c r="K5"/>
      <c r="L5"/>
      <c r="M5"/>
      <c r="N5"/>
      <c r="O5"/>
      <c r="P5"/>
      <c r="Q5"/>
    </row>
    <row r="6" spans="1:17" x14ac:dyDescent="0.25">
      <c r="A6" s="2" t="s">
        <v>23</v>
      </c>
      <c r="B6" s="2" t="s">
        <v>4</v>
      </c>
      <c r="C6" s="13">
        <v>1240</v>
      </c>
      <c r="D6" s="15">
        <v>0.36</v>
      </c>
      <c r="E6" s="16">
        <v>17554</v>
      </c>
      <c r="F6" s="13">
        <v>58</v>
      </c>
      <c r="G6" s="13">
        <v>88</v>
      </c>
      <c r="I6" s="24" t="s">
        <v>75</v>
      </c>
      <c r="J6" s="4">
        <v>0.73104448609378969</v>
      </c>
      <c r="K6"/>
      <c r="L6"/>
      <c r="M6"/>
      <c r="N6"/>
      <c r="O6"/>
      <c r="P6"/>
      <c r="Q6"/>
    </row>
    <row r="7" spans="1:17" x14ac:dyDescent="0.25">
      <c r="A7" s="2" t="s">
        <v>41</v>
      </c>
      <c r="B7" s="2" t="s">
        <v>53</v>
      </c>
      <c r="C7" s="13">
        <v>1176</v>
      </c>
      <c r="D7" s="15">
        <v>0.37</v>
      </c>
      <c r="E7" s="16">
        <v>23665</v>
      </c>
      <c r="F7" s="13">
        <v>95</v>
      </c>
      <c r="G7" s="13">
        <v>68</v>
      </c>
      <c r="I7" s="4" t="s">
        <v>76</v>
      </c>
      <c r="J7" s="4">
        <v>0.53442604064813315</v>
      </c>
      <c r="K7"/>
      <c r="L7"/>
      <c r="M7"/>
      <c r="N7"/>
      <c r="O7"/>
      <c r="P7"/>
      <c r="Q7"/>
    </row>
    <row r="8" spans="1:17" x14ac:dyDescent="0.25">
      <c r="A8" s="2" t="s">
        <v>7</v>
      </c>
      <c r="B8" s="2" t="s">
        <v>4</v>
      </c>
      <c r="C8" s="13">
        <v>1300</v>
      </c>
      <c r="D8" s="15">
        <v>0.24</v>
      </c>
      <c r="E8" s="16">
        <v>25703</v>
      </c>
      <c r="F8" s="13">
        <v>78</v>
      </c>
      <c r="G8" s="13">
        <v>90</v>
      </c>
      <c r="I8" s="4" t="s">
        <v>77</v>
      </c>
      <c r="J8" s="4">
        <v>0.49210113525250887</v>
      </c>
      <c r="K8"/>
      <c r="L8"/>
      <c r="M8"/>
      <c r="N8"/>
      <c r="O8"/>
      <c r="P8"/>
      <c r="Q8"/>
    </row>
    <row r="9" spans="1:17" x14ac:dyDescent="0.25">
      <c r="A9" s="2" t="s">
        <v>39</v>
      </c>
      <c r="B9" s="2" t="s">
        <v>53</v>
      </c>
      <c r="C9" s="13">
        <v>1281</v>
      </c>
      <c r="D9" s="15">
        <v>0.24</v>
      </c>
      <c r="E9" s="16">
        <v>24201</v>
      </c>
      <c r="F9" s="13">
        <v>80</v>
      </c>
      <c r="G9" s="13">
        <v>90</v>
      </c>
      <c r="I9" s="4" t="s">
        <v>78</v>
      </c>
      <c r="J9" s="4">
        <v>5.3083381201013822</v>
      </c>
      <c r="K9"/>
      <c r="L9"/>
      <c r="M9"/>
      <c r="N9"/>
      <c r="O9"/>
      <c r="P9"/>
      <c r="Q9"/>
    </row>
    <row r="10" spans="1:17" ht="13.8" thickBot="1" x14ac:dyDescent="0.3">
      <c r="A10" s="2" t="s">
        <v>26</v>
      </c>
      <c r="B10" s="2" t="s">
        <v>4</v>
      </c>
      <c r="C10" s="13">
        <v>1255</v>
      </c>
      <c r="D10" s="15">
        <v>0.56000000000000005</v>
      </c>
      <c r="E10" s="16">
        <v>18847</v>
      </c>
      <c r="F10" s="13">
        <v>70</v>
      </c>
      <c r="G10" s="13">
        <v>84</v>
      </c>
      <c r="I10" s="18" t="s">
        <v>79</v>
      </c>
      <c r="J10" s="18">
        <v>49</v>
      </c>
      <c r="K10"/>
      <c r="L10"/>
      <c r="M10"/>
      <c r="N10"/>
      <c r="O10"/>
      <c r="P10"/>
      <c r="Q10"/>
    </row>
    <row r="11" spans="1:17" x14ac:dyDescent="0.25">
      <c r="A11" s="2" t="s">
        <v>33</v>
      </c>
      <c r="B11" s="2" t="s">
        <v>53</v>
      </c>
      <c r="C11" s="13">
        <v>1400</v>
      </c>
      <c r="D11" s="15">
        <v>0.31</v>
      </c>
      <c r="E11" s="16">
        <v>102262</v>
      </c>
      <c r="F11" s="13">
        <v>98</v>
      </c>
      <c r="G11" s="13">
        <v>75</v>
      </c>
      <c r="I11"/>
      <c r="J11"/>
      <c r="K11"/>
      <c r="L11"/>
      <c r="M11"/>
      <c r="N11"/>
      <c r="O11"/>
      <c r="P11"/>
      <c r="Q11"/>
    </row>
    <row r="12" spans="1:17" ht="13.8" thickBot="1" x14ac:dyDescent="0.3">
      <c r="A12" s="2" t="s">
        <v>15</v>
      </c>
      <c r="B12" s="2" t="s">
        <v>4</v>
      </c>
      <c r="C12" s="13">
        <v>1300</v>
      </c>
      <c r="D12" s="15">
        <v>0.4</v>
      </c>
      <c r="E12" s="16">
        <v>15904</v>
      </c>
      <c r="F12" s="13">
        <v>75</v>
      </c>
      <c r="G12" s="13">
        <v>80</v>
      </c>
      <c r="I12" t="s">
        <v>80</v>
      </c>
      <c r="J12"/>
      <c r="K12"/>
      <c r="L12"/>
      <c r="M12"/>
      <c r="N12"/>
      <c r="O12"/>
      <c r="P12"/>
      <c r="Q12"/>
    </row>
    <row r="13" spans="1:17" x14ac:dyDescent="0.25">
      <c r="A13" s="2" t="s">
        <v>49</v>
      </c>
      <c r="B13" s="2" t="s">
        <v>53</v>
      </c>
      <c r="C13" s="13">
        <v>1225</v>
      </c>
      <c r="D13" s="15">
        <v>0.64</v>
      </c>
      <c r="E13" s="16">
        <v>33607</v>
      </c>
      <c r="F13" s="13">
        <v>52</v>
      </c>
      <c r="G13" s="13">
        <v>77</v>
      </c>
      <c r="I13" s="19"/>
      <c r="J13" s="19" t="s">
        <v>85</v>
      </c>
      <c r="K13" s="19" t="s">
        <v>86</v>
      </c>
      <c r="L13" s="19" t="s">
        <v>87</v>
      </c>
      <c r="M13" s="19" t="s">
        <v>88</v>
      </c>
      <c r="N13" s="19" t="s">
        <v>89</v>
      </c>
      <c r="O13"/>
      <c r="P13"/>
      <c r="Q13"/>
    </row>
    <row r="14" spans="1:17" x14ac:dyDescent="0.25">
      <c r="A14" s="2" t="s">
        <v>16</v>
      </c>
      <c r="B14" s="2" t="s">
        <v>4</v>
      </c>
      <c r="C14" s="13">
        <v>1260</v>
      </c>
      <c r="D14" s="15">
        <v>0.36</v>
      </c>
      <c r="E14" s="16">
        <v>20377</v>
      </c>
      <c r="F14" s="13">
        <v>68</v>
      </c>
      <c r="G14" s="13">
        <v>74</v>
      </c>
      <c r="I14" s="4" t="s">
        <v>81</v>
      </c>
      <c r="J14" s="4">
        <v>4</v>
      </c>
      <c r="K14" s="4">
        <v>1423.2092662076509</v>
      </c>
      <c r="L14" s="4">
        <v>355.80231655191272</v>
      </c>
      <c r="M14" s="4">
        <v>12.626750979185523</v>
      </c>
      <c r="N14" s="4">
        <v>6.3315820118492076E-7</v>
      </c>
      <c r="O14" s="21"/>
      <c r="P14"/>
      <c r="Q14"/>
    </row>
    <row r="15" spans="1:17" x14ac:dyDescent="0.25">
      <c r="A15" s="2" t="s">
        <v>21</v>
      </c>
      <c r="B15" s="2" t="s">
        <v>4</v>
      </c>
      <c r="C15" s="13">
        <v>1200</v>
      </c>
      <c r="D15" s="15">
        <v>0.46</v>
      </c>
      <c r="E15" s="16">
        <v>18872</v>
      </c>
      <c r="F15" s="13">
        <v>52</v>
      </c>
      <c r="G15" s="13">
        <v>84</v>
      </c>
      <c r="I15" s="4" t="s">
        <v>82</v>
      </c>
      <c r="J15" s="4">
        <v>44</v>
      </c>
      <c r="K15" s="4">
        <v>1239.8519582821448</v>
      </c>
      <c r="L15" s="4">
        <v>28.178453597321472</v>
      </c>
      <c r="M15" s="4"/>
      <c r="N15" s="4"/>
      <c r="O15"/>
      <c r="P15"/>
      <c r="Q15"/>
    </row>
    <row r="16" spans="1:17" ht="13.8" thickBot="1" x14ac:dyDescent="0.3">
      <c r="A16" s="2" t="s">
        <v>25</v>
      </c>
      <c r="B16" s="2" t="s">
        <v>4</v>
      </c>
      <c r="C16" s="13">
        <v>1258</v>
      </c>
      <c r="D16" s="15">
        <v>0.38</v>
      </c>
      <c r="E16" s="16">
        <v>17520</v>
      </c>
      <c r="F16" s="13">
        <v>61</v>
      </c>
      <c r="G16" s="13">
        <v>85</v>
      </c>
      <c r="I16" s="18" t="s">
        <v>83</v>
      </c>
      <c r="J16" s="18">
        <v>48</v>
      </c>
      <c r="K16" s="18">
        <v>2663.0612244897957</v>
      </c>
      <c r="L16" s="18"/>
      <c r="M16" s="18"/>
      <c r="N16" s="18"/>
      <c r="O16"/>
      <c r="P16"/>
      <c r="Q16"/>
    </row>
    <row r="17" spans="1:17" ht="13.8" thickBot="1" x14ac:dyDescent="0.3">
      <c r="A17" s="2" t="s">
        <v>37</v>
      </c>
      <c r="B17" s="2" t="s">
        <v>53</v>
      </c>
      <c r="C17" s="13">
        <v>1268</v>
      </c>
      <c r="D17" s="15">
        <v>0.28999999999999998</v>
      </c>
      <c r="E17" s="16">
        <v>45879</v>
      </c>
      <c r="F17" s="13">
        <v>78</v>
      </c>
      <c r="G17" s="13">
        <v>90</v>
      </c>
      <c r="I17"/>
      <c r="J17"/>
      <c r="K17"/>
      <c r="L17"/>
      <c r="M17"/>
      <c r="N17"/>
      <c r="O17"/>
      <c r="P17"/>
      <c r="Q17"/>
    </row>
    <row r="18" spans="1:17" x14ac:dyDescent="0.25">
      <c r="A18" s="2" t="s">
        <v>36</v>
      </c>
      <c r="B18" s="2" t="s">
        <v>53</v>
      </c>
      <c r="C18" s="13">
        <v>1280</v>
      </c>
      <c r="D18" s="15">
        <v>0.3</v>
      </c>
      <c r="E18" s="16">
        <v>37137</v>
      </c>
      <c r="F18" s="13">
        <v>85</v>
      </c>
      <c r="G18" s="13">
        <v>83</v>
      </c>
      <c r="I18" s="19"/>
      <c r="J18" s="19" t="s">
        <v>90</v>
      </c>
      <c r="K18" s="19" t="s">
        <v>78</v>
      </c>
      <c r="L18" s="19" t="s">
        <v>91</v>
      </c>
      <c r="M18" s="19" t="s">
        <v>92</v>
      </c>
      <c r="N18" s="19" t="s">
        <v>93</v>
      </c>
      <c r="O18" s="19" t="s">
        <v>94</v>
      </c>
      <c r="P18" s="19" t="s">
        <v>95</v>
      </c>
      <c r="Q18" s="19" t="s">
        <v>96</v>
      </c>
    </row>
    <row r="19" spans="1:17" x14ac:dyDescent="0.25">
      <c r="A19" s="2" t="s">
        <v>13</v>
      </c>
      <c r="B19" s="2" t="s">
        <v>4</v>
      </c>
      <c r="C19" s="13">
        <v>1230</v>
      </c>
      <c r="D19" s="15">
        <v>0.36</v>
      </c>
      <c r="E19" s="16">
        <v>17721</v>
      </c>
      <c r="F19" s="13">
        <v>77</v>
      </c>
      <c r="G19" s="13">
        <v>89</v>
      </c>
      <c r="I19" s="22" t="s">
        <v>84</v>
      </c>
      <c r="J19" s="22">
        <v>17.920955871254435</v>
      </c>
      <c r="K19" s="22">
        <v>24.55722367053281</v>
      </c>
      <c r="L19" s="22">
        <v>0.72976310806496025</v>
      </c>
      <c r="M19" s="22">
        <v>0.46940246621023451</v>
      </c>
      <c r="N19" s="22">
        <v>-31.570876432700281</v>
      </c>
      <c r="O19" s="22">
        <v>67.412788175209158</v>
      </c>
      <c r="P19" s="22">
        <v>-31.570876432700281</v>
      </c>
      <c r="Q19" s="22">
        <v>67.412788175209158</v>
      </c>
    </row>
    <row r="20" spans="1:17" x14ac:dyDescent="0.25">
      <c r="A20" s="2" t="s">
        <v>35</v>
      </c>
      <c r="B20" s="2" t="s">
        <v>53</v>
      </c>
      <c r="C20" s="13">
        <v>1310</v>
      </c>
      <c r="D20" s="15">
        <v>0.25</v>
      </c>
      <c r="E20" s="16">
        <v>39504</v>
      </c>
      <c r="F20" s="13">
        <v>91</v>
      </c>
      <c r="G20" s="13">
        <v>91</v>
      </c>
      <c r="I20" s="25" t="s">
        <v>54</v>
      </c>
      <c r="J20" s="22">
        <v>7.2006284758803649E-2</v>
      </c>
      <c r="K20" s="22">
        <v>1.7983915447689014E-2</v>
      </c>
      <c r="L20" s="22">
        <v>4.0039270073445916</v>
      </c>
      <c r="M20" s="22">
        <v>2.361061663728128E-4</v>
      </c>
      <c r="N20" s="22">
        <v>3.5762084703992884E-2</v>
      </c>
      <c r="O20" s="22">
        <v>0.10825048481361441</v>
      </c>
      <c r="P20" s="22">
        <v>3.5762084703992884E-2</v>
      </c>
      <c r="Q20" s="22">
        <v>0.10825048481361441</v>
      </c>
    </row>
    <row r="21" spans="1:17" x14ac:dyDescent="0.25">
      <c r="A21" s="2" t="s">
        <v>46</v>
      </c>
      <c r="B21" s="2" t="s">
        <v>53</v>
      </c>
      <c r="C21" s="13">
        <v>1278</v>
      </c>
      <c r="D21" s="15">
        <v>0.24</v>
      </c>
      <c r="E21" s="16">
        <v>23115</v>
      </c>
      <c r="F21" s="13">
        <v>79</v>
      </c>
      <c r="G21" s="13">
        <v>89</v>
      </c>
      <c r="I21" s="22" t="s">
        <v>55</v>
      </c>
      <c r="J21" s="22">
        <v>-24.8592318044225</v>
      </c>
      <c r="K21" s="22">
        <v>8.3151848216027009</v>
      </c>
      <c r="L21" s="22">
        <v>-2.9896186720755336</v>
      </c>
      <c r="M21" s="22">
        <v>4.5595688927895107E-3</v>
      </c>
      <c r="N21" s="22">
        <v>-41.617385669387545</v>
      </c>
      <c r="O21" s="22">
        <v>-8.1010779394574541</v>
      </c>
      <c r="P21" s="22">
        <v>-41.617385669387545</v>
      </c>
      <c r="Q21" s="22">
        <v>-8.1010779394574541</v>
      </c>
    </row>
    <row r="22" spans="1:17" x14ac:dyDescent="0.25">
      <c r="A22" s="2" t="s">
        <v>19</v>
      </c>
      <c r="B22" s="2" t="s">
        <v>4</v>
      </c>
      <c r="C22" s="13">
        <v>1244</v>
      </c>
      <c r="D22" s="15">
        <v>0.67</v>
      </c>
      <c r="E22" s="16">
        <v>22301</v>
      </c>
      <c r="F22" s="13">
        <v>65</v>
      </c>
      <c r="G22" s="13">
        <v>73</v>
      </c>
      <c r="I22" s="22" t="s">
        <v>56</v>
      </c>
      <c r="J22" s="22">
        <v>-1.3564986043016595E-4</v>
      </c>
      <c r="K22" s="22">
        <v>6.5931432702256664E-5</v>
      </c>
      <c r="L22" s="22">
        <v>-2.0574383851592382</v>
      </c>
      <c r="M22" s="22">
        <v>4.5600178278281583E-2</v>
      </c>
      <c r="N22" s="22">
        <v>-2.6852593203491532E-4</v>
      </c>
      <c r="O22" s="22">
        <v>-2.773788825416603E-6</v>
      </c>
      <c r="P22" s="22">
        <v>-2.6852593203491532E-4</v>
      </c>
      <c r="Q22" s="22">
        <v>-2.773788825416603E-6</v>
      </c>
    </row>
    <row r="23" spans="1:17" ht="13.8" thickBot="1" x14ac:dyDescent="0.3">
      <c r="A23" s="2" t="s">
        <v>22</v>
      </c>
      <c r="B23" s="2" t="s">
        <v>4</v>
      </c>
      <c r="C23" s="13">
        <v>1215</v>
      </c>
      <c r="D23" s="15">
        <v>0.38</v>
      </c>
      <c r="E23" s="16">
        <v>20722</v>
      </c>
      <c r="F23" s="13">
        <v>51</v>
      </c>
      <c r="G23" s="13">
        <v>85</v>
      </c>
      <c r="I23" s="23" t="s">
        <v>2</v>
      </c>
      <c r="J23" s="23">
        <v>-0.16276448855197984</v>
      </c>
      <c r="K23" s="23">
        <v>7.9344517785731747E-2</v>
      </c>
      <c r="L23" s="23">
        <v>-2.0513640147328389</v>
      </c>
      <c r="M23" s="23">
        <v>4.6213847918543306E-2</v>
      </c>
      <c r="N23" s="23">
        <v>-0.3226728569072202</v>
      </c>
      <c r="O23" s="23">
        <v>-2.8561201967394756E-3</v>
      </c>
      <c r="P23" s="23">
        <v>-0.3226728569072202</v>
      </c>
      <c r="Q23" s="23">
        <v>-2.8561201967394756E-3</v>
      </c>
    </row>
    <row r="24" spans="1:17" x14ac:dyDescent="0.25">
      <c r="A24" s="2" t="s">
        <v>29</v>
      </c>
      <c r="B24" s="2" t="s">
        <v>53</v>
      </c>
      <c r="C24" s="13">
        <v>1370</v>
      </c>
      <c r="D24" s="15">
        <v>0.18</v>
      </c>
      <c r="E24" s="16">
        <v>46918</v>
      </c>
      <c r="F24" s="13">
        <v>90</v>
      </c>
      <c r="G24" s="13">
        <v>90</v>
      </c>
      <c r="I24"/>
      <c r="J24"/>
      <c r="K24"/>
      <c r="L24"/>
      <c r="M24"/>
      <c r="N24"/>
      <c r="O24"/>
      <c r="P24"/>
      <c r="Q24"/>
    </row>
    <row r="25" spans="1:17" x14ac:dyDescent="0.25">
      <c r="A25" s="2" t="s">
        <v>24</v>
      </c>
      <c r="B25" s="2" t="s">
        <v>4</v>
      </c>
      <c r="C25" s="13">
        <v>1285</v>
      </c>
      <c r="D25" s="15">
        <v>0.35</v>
      </c>
      <c r="E25" s="16">
        <v>19418</v>
      </c>
      <c r="F25" s="13">
        <v>71</v>
      </c>
      <c r="G25" s="13">
        <v>87</v>
      </c>
      <c r="I25"/>
      <c r="J25"/>
      <c r="K25"/>
      <c r="L25"/>
      <c r="M25"/>
      <c r="N25"/>
      <c r="O25"/>
      <c r="P25"/>
      <c r="Q25"/>
    </row>
    <row r="26" spans="1:17" x14ac:dyDescent="0.25">
      <c r="A26" s="2" t="s">
        <v>42</v>
      </c>
      <c r="B26" s="2" t="s">
        <v>53</v>
      </c>
      <c r="C26" s="13">
        <v>1290</v>
      </c>
      <c r="D26" s="15">
        <v>0.48</v>
      </c>
      <c r="E26" s="16">
        <v>45460</v>
      </c>
      <c r="F26" s="13">
        <v>69</v>
      </c>
      <c r="G26" s="13">
        <v>86</v>
      </c>
      <c r="I26"/>
      <c r="J26"/>
      <c r="K26"/>
      <c r="L26"/>
      <c r="M26"/>
      <c r="N26"/>
      <c r="O26"/>
      <c r="P26"/>
      <c r="Q26"/>
    </row>
    <row r="27" spans="1:17" x14ac:dyDescent="0.25">
      <c r="A27" s="2" t="s">
        <v>11</v>
      </c>
      <c r="B27" s="2" t="s">
        <v>4</v>
      </c>
      <c r="C27" s="13">
        <v>1255</v>
      </c>
      <c r="D27" s="15">
        <v>0.25</v>
      </c>
      <c r="E27" s="16">
        <v>24718</v>
      </c>
      <c r="F27" s="13">
        <v>65</v>
      </c>
      <c r="G27" s="13">
        <v>92</v>
      </c>
    </row>
    <row r="28" spans="1:17" x14ac:dyDescent="0.25">
      <c r="A28" s="2" t="s">
        <v>34</v>
      </c>
      <c r="B28" s="2" t="s">
        <v>53</v>
      </c>
      <c r="C28" s="13">
        <v>1357</v>
      </c>
      <c r="D28" s="15">
        <v>0.3</v>
      </c>
      <c r="E28" s="16">
        <v>56766</v>
      </c>
      <c r="F28" s="13">
        <v>95</v>
      </c>
      <c r="G28" s="13">
        <v>86</v>
      </c>
      <c r="I28" s="5"/>
    </row>
    <row r="29" spans="1:17" x14ac:dyDescent="0.25">
      <c r="A29" s="2" t="s">
        <v>20</v>
      </c>
      <c r="B29" s="2" t="s">
        <v>4</v>
      </c>
      <c r="C29" s="13">
        <v>1200</v>
      </c>
      <c r="D29" s="15">
        <v>0.61</v>
      </c>
      <c r="E29" s="16">
        <v>23358</v>
      </c>
      <c r="F29" s="13">
        <v>47</v>
      </c>
      <c r="G29" s="13">
        <v>83</v>
      </c>
    </row>
    <row r="30" spans="1:17" x14ac:dyDescent="0.25">
      <c r="A30" s="2" t="s">
        <v>50</v>
      </c>
      <c r="B30" s="2" t="s">
        <v>53</v>
      </c>
      <c r="C30" s="13">
        <v>1230</v>
      </c>
      <c r="D30" s="15">
        <v>0.47</v>
      </c>
      <c r="E30" s="16">
        <v>28851</v>
      </c>
      <c r="F30" s="13">
        <v>77</v>
      </c>
      <c r="G30" s="13">
        <v>82</v>
      </c>
    </row>
    <row r="31" spans="1:17" x14ac:dyDescent="0.25">
      <c r="A31" s="2" t="s">
        <v>17</v>
      </c>
      <c r="B31" s="2" t="s">
        <v>4</v>
      </c>
      <c r="C31" s="13">
        <v>1247</v>
      </c>
      <c r="D31" s="15">
        <v>0.54</v>
      </c>
      <c r="E31" s="16">
        <v>23591</v>
      </c>
      <c r="F31" s="13">
        <v>64</v>
      </c>
      <c r="G31" s="13">
        <v>77</v>
      </c>
    </row>
    <row r="32" spans="1:17" x14ac:dyDescent="0.25">
      <c r="A32" s="2" t="s">
        <v>27</v>
      </c>
      <c r="B32" s="2" t="s">
        <v>4</v>
      </c>
      <c r="C32" s="13">
        <v>1170</v>
      </c>
      <c r="D32" s="15">
        <v>0.49</v>
      </c>
      <c r="E32" s="16">
        <v>20192</v>
      </c>
      <c r="F32" s="13">
        <v>54</v>
      </c>
      <c r="G32" s="13">
        <v>72</v>
      </c>
    </row>
    <row r="33" spans="1:7" x14ac:dyDescent="0.25">
      <c r="A33" s="2" t="s">
        <v>9</v>
      </c>
      <c r="B33" s="2" t="s">
        <v>4</v>
      </c>
      <c r="C33" s="13">
        <v>1320</v>
      </c>
      <c r="D33" s="15">
        <v>0.33</v>
      </c>
      <c r="E33" s="16">
        <v>26668</v>
      </c>
      <c r="F33" s="13">
        <v>79</v>
      </c>
      <c r="G33" s="13">
        <v>80</v>
      </c>
    </row>
    <row r="34" spans="1:7" x14ac:dyDescent="0.25">
      <c r="A34" s="2" t="s">
        <v>32</v>
      </c>
      <c r="B34" s="2" t="s">
        <v>53</v>
      </c>
      <c r="C34" s="13">
        <v>1340</v>
      </c>
      <c r="D34" s="15">
        <v>0.17</v>
      </c>
      <c r="E34" s="16">
        <v>48123</v>
      </c>
      <c r="F34" s="13">
        <v>89</v>
      </c>
      <c r="G34" s="13">
        <v>93</v>
      </c>
    </row>
    <row r="35" spans="1:7" x14ac:dyDescent="0.25">
      <c r="A35" s="2" t="s">
        <v>43</v>
      </c>
      <c r="B35" s="2" t="s">
        <v>53</v>
      </c>
      <c r="C35" s="13">
        <v>1327</v>
      </c>
      <c r="D35" s="15">
        <v>0.24</v>
      </c>
      <c r="E35" s="16">
        <v>26730</v>
      </c>
      <c r="F35" s="13">
        <v>85</v>
      </c>
      <c r="G35" s="13">
        <v>88</v>
      </c>
    </row>
    <row r="36" spans="1:7" x14ac:dyDescent="0.25">
      <c r="A36" s="2" t="s">
        <v>12</v>
      </c>
      <c r="B36" s="2" t="s">
        <v>4</v>
      </c>
      <c r="C36" s="13">
        <v>1195</v>
      </c>
      <c r="D36" s="15">
        <v>0.56999999999999995</v>
      </c>
      <c r="E36" s="16">
        <v>25271</v>
      </c>
      <c r="F36" s="13">
        <v>65</v>
      </c>
      <c r="G36" s="13">
        <v>87</v>
      </c>
    </row>
    <row r="37" spans="1:7" x14ac:dyDescent="0.25">
      <c r="A37" s="2" t="s">
        <v>30</v>
      </c>
      <c r="B37" s="2" t="s">
        <v>53</v>
      </c>
      <c r="C37" s="13">
        <v>1370</v>
      </c>
      <c r="D37" s="15">
        <v>0.18</v>
      </c>
      <c r="E37" s="16">
        <v>61921</v>
      </c>
      <c r="F37" s="13">
        <v>92</v>
      </c>
      <c r="G37" s="13">
        <v>88</v>
      </c>
    </row>
    <row r="38" spans="1:7" x14ac:dyDescent="0.25">
      <c r="A38" s="2" t="s">
        <v>5</v>
      </c>
      <c r="B38" s="2" t="s">
        <v>4</v>
      </c>
      <c r="C38" s="13">
        <v>1310</v>
      </c>
      <c r="D38" s="15">
        <v>0.24</v>
      </c>
      <c r="E38" s="16">
        <v>27487</v>
      </c>
      <c r="F38" s="13">
        <v>78</v>
      </c>
      <c r="G38" s="13">
        <v>88</v>
      </c>
    </row>
    <row r="39" spans="1:7" x14ac:dyDescent="0.25">
      <c r="A39" s="2" t="s">
        <v>48</v>
      </c>
      <c r="B39" s="2" t="s">
        <v>53</v>
      </c>
      <c r="C39" s="13">
        <v>1195</v>
      </c>
      <c r="D39" s="15">
        <v>0.6</v>
      </c>
      <c r="E39" s="16">
        <v>21853</v>
      </c>
      <c r="F39" s="13">
        <v>71</v>
      </c>
      <c r="G39" s="13">
        <v>77</v>
      </c>
    </row>
    <row r="40" spans="1:7" x14ac:dyDescent="0.25">
      <c r="A40" s="2" t="s">
        <v>38</v>
      </c>
      <c r="B40" s="2" t="s">
        <v>53</v>
      </c>
      <c r="C40" s="13">
        <v>1300</v>
      </c>
      <c r="D40" s="15">
        <v>0.45</v>
      </c>
      <c r="E40" s="16">
        <v>38937</v>
      </c>
      <c r="F40" s="13">
        <v>74</v>
      </c>
      <c r="G40" s="13">
        <v>73</v>
      </c>
    </row>
    <row r="41" spans="1:7" x14ac:dyDescent="0.25">
      <c r="A41" s="2" t="s">
        <v>52</v>
      </c>
      <c r="B41" s="2" t="s">
        <v>53</v>
      </c>
      <c r="C41" s="13">
        <v>1155</v>
      </c>
      <c r="D41" s="15">
        <v>0.56000000000000005</v>
      </c>
      <c r="E41" s="16">
        <v>38597</v>
      </c>
      <c r="F41" s="13">
        <v>52</v>
      </c>
      <c r="G41" s="13">
        <v>73</v>
      </c>
    </row>
    <row r="42" spans="1:7" x14ac:dyDescent="0.25">
      <c r="A42" s="2" t="s">
        <v>40</v>
      </c>
      <c r="B42" s="2" t="s">
        <v>53</v>
      </c>
      <c r="C42" s="13">
        <v>1280</v>
      </c>
      <c r="D42" s="15">
        <v>0.41</v>
      </c>
      <c r="E42" s="16">
        <v>30882</v>
      </c>
      <c r="F42" s="13">
        <v>87</v>
      </c>
      <c r="G42" s="13">
        <v>86</v>
      </c>
    </row>
    <row r="43" spans="1:7" x14ac:dyDescent="0.25">
      <c r="A43" s="2" t="s">
        <v>45</v>
      </c>
      <c r="B43" s="2" t="s">
        <v>53</v>
      </c>
      <c r="C43" s="13">
        <v>1218</v>
      </c>
      <c r="D43" s="15">
        <v>0.37</v>
      </c>
      <c r="E43" s="16">
        <v>19365</v>
      </c>
      <c r="F43" s="13">
        <v>77</v>
      </c>
      <c r="G43" s="13">
        <v>88</v>
      </c>
    </row>
    <row r="44" spans="1:7" x14ac:dyDescent="0.25">
      <c r="A44" s="2" t="s">
        <v>44</v>
      </c>
      <c r="B44" s="2" t="s">
        <v>53</v>
      </c>
      <c r="C44" s="13">
        <v>1142</v>
      </c>
      <c r="D44" s="15">
        <v>0.43</v>
      </c>
      <c r="E44" s="16">
        <v>26859</v>
      </c>
      <c r="F44" s="13">
        <v>96</v>
      </c>
      <c r="G44" s="13">
        <v>61</v>
      </c>
    </row>
    <row r="45" spans="1:7" x14ac:dyDescent="0.25">
      <c r="A45" s="2" t="s">
        <v>47</v>
      </c>
      <c r="B45" s="2" t="s">
        <v>53</v>
      </c>
      <c r="C45" s="13">
        <v>1109</v>
      </c>
      <c r="D45" s="15">
        <v>0.32</v>
      </c>
      <c r="E45" s="16">
        <v>19684</v>
      </c>
      <c r="F45" s="13">
        <v>82</v>
      </c>
      <c r="G45" s="13">
        <v>73</v>
      </c>
    </row>
    <row r="46" spans="1:7" x14ac:dyDescent="0.25">
      <c r="A46" s="2" t="s">
        <v>14</v>
      </c>
      <c r="B46" s="2" t="s">
        <v>4</v>
      </c>
      <c r="C46" s="13">
        <v>1287</v>
      </c>
      <c r="D46" s="15">
        <v>0.43</v>
      </c>
      <c r="E46" s="16">
        <v>20179</v>
      </c>
      <c r="F46" s="13">
        <v>53</v>
      </c>
      <c r="G46" s="13">
        <v>84</v>
      </c>
    </row>
    <row r="47" spans="1:7" x14ac:dyDescent="0.25">
      <c r="A47" s="2" t="s">
        <v>51</v>
      </c>
      <c r="B47" s="2" t="s">
        <v>53</v>
      </c>
      <c r="C47" s="13">
        <v>1225</v>
      </c>
      <c r="D47" s="15">
        <v>0.54</v>
      </c>
      <c r="E47" s="16">
        <v>39883</v>
      </c>
      <c r="F47" s="13">
        <v>71</v>
      </c>
      <c r="G47" s="13">
        <v>76</v>
      </c>
    </row>
    <row r="48" spans="1:7" x14ac:dyDescent="0.25">
      <c r="A48" s="2" t="s">
        <v>18</v>
      </c>
      <c r="B48" s="2" t="s">
        <v>4</v>
      </c>
      <c r="C48" s="13">
        <v>1234</v>
      </c>
      <c r="D48" s="15">
        <v>0.28999999999999998</v>
      </c>
      <c r="E48" s="16">
        <v>17998</v>
      </c>
      <c r="F48" s="13">
        <v>61</v>
      </c>
      <c r="G48" s="13">
        <v>78</v>
      </c>
    </row>
    <row r="49" spans="1:7" x14ac:dyDescent="0.25">
      <c r="A49" s="2" t="s">
        <v>8</v>
      </c>
      <c r="B49" s="2" t="s">
        <v>4</v>
      </c>
      <c r="C49" s="13">
        <v>1250</v>
      </c>
      <c r="D49" s="15">
        <v>0.49</v>
      </c>
      <c r="E49" s="16">
        <v>27879</v>
      </c>
      <c r="F49" s="13">
        <v>76</v>
      </c>
      <c r="G49" s="13">
        <v>86</v>
      </c>
    </row>
    <row r="50" spans="1:7" x14ac:dyDescent="0.25">
      <c r="A50" s="2" t="s">
        <v>10</v>
      </c>
      <c r="B50" s="2" t="s">
        <v>4</v>
      </c>
      <c r="C50" s="13">
        <v>1290</v>
      </c>
      <c r="D50" s="15">
        <v>0.35</v>
      </c>
      <c r="E50" s="16">
        <v>19948</v>
      </c>
      <c r="F50" s="13">
        <v>73</v>
      </c>
      <c r="G50" s="13">
        <v>91</v>
      </c>
    </row>
    <row r="51" spans="1:7" x14ac:dyDescent="0.25">
      <c r="A51" s="2" t="s">
        <v>6</v>
      </c>
      <c r="B51" s="2" t="s">
        <v>4</v>
      </c>
      <c r="C51" s="13">
        <v>1336</v>
      </c>
      <c r="D51" s="15">
        <v>0.28000000000000003</v>
      </c>
      <c r="E51" s="16">
        <v>23772</v>
      </c>
      <c r="F51" s="13">
        <v>86</v>
      </c>
      <c r="G51" s="13">
        <v>93</v>
      </c>
    </row>
    <row r="52" spans="1:7" x14ac:dyDescent="0.25">
      <c r="A52" s="2" t="s">
        <v>31</v>
      </c>
      <c r="B52" s="2" t="s">
        <v>53</v>
      </c>
      <c r="C52" s="13">
        <v>1350</v>
      </c>
      <c r="D52" s="15">
        <v>0.19</v>
      </c>
      <c r="E52" s="16">
        <v>52468</v>
      </c>
      <c r="F52" s="13">
        <v>90</v>
      </c>
      <c r="G52" s="13">
        <v>93</v>
      </c>
    </row>
    <row r="55" spans="1:7" ht="12" customHeight="1" x14ac:dyDescent="0.25">
      <c r="A55" s="3"/>
      <c r="B55" s="4"/>
      <c r="C55" s="17"/>
      <c r="D55" s="17"/>
      <c r="F55" s="17"/>
      <c r="G55" s="17"/>
    </row>
    <row r="57" spans="1:7" x14ac:dyDescent="0.25">
      <c r="A57" s="1"/>
    </row>
    <row r="59" spans="1:7" x14ac:dyDescent="0.25">
      <c r="A59" s="1"/>
    </row>
    <row r="61" spans="1:7" x14ac:dyDescent="0.25">
      <c r="A61" s="1"/>
    </row>
    <row r="63" spans="1:7" x14ac:dyDescent="0.25">
      <c r="A63" s="1"/>
    </row>
    <row r="65" spans="1:1" x14ac:dyDescent="0.25">
      <c r="A65" s="1"/>
    </row>
  </sheetData>
  <sortState xmlns:xlrd2="http://schemas.microsoft.com/office/spreadsheetml/2017/richdata2" ref="A5:G53">
    <sortCondition ref="A5:A53"/>
  </sortState>
  <phoneticPr fontId="0" type="noConversion"/>
  <pageMargins left="0.75" right="0.75" top="1" bottom="1" header="0.5" footer="0.5"/>
  <pageSetup paperSize="11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09B1-5973-4E5A-9BC7-F2002AC89829}">
  <dimension ref="A1:X53"/>
  <sheetViews>
    <sheetView tabSelected="1" workbookViewId="0">
      <selection activeCell="I9" sqref="I9"/>
    </sheetView>
  </sheetViews>
  <sheetFormatPr defaultRowHeight="13.2" x14ac:dyDescent="0.25"/>
  <cols>
    <col min="2" max="2" width="12" style="13" bestFit="1" customWidth="1"/>
    <col min="3" max="3" width="16.44140625" style="13" bestFit="1" customWidth="1"/>
    <col min="4" max="4" width="20.6640625" style="13" bestFit="1" customWidth="1"/>
    <col min="5" max="5" width="11.5546875" style="13" bestFit="1" customWidth="1"/>
    <col min="6" max="6" width="13.33203125" style="13" bestFit="1" customWidth="1"/>
    <col min="7" max="7" width="18.109375" customWidth="1"/>
    <col min="8" max="8" width="21.21875" customWidth="1"/>
    <col min="9" max="9" width="16.33203125" customWidth="1"/>
    <col min="10" max="10" width="17.77734375" bestFit="1" customWidth="1"/>
    <col min="12" max="12" width="10.77734375" customWidth="1"/>
    <col min="14" max="14" width="10.6640625" bestFit="1" customWidth="1"/>
    <col min="18" max="18" width="19.33203125" customWidth="1"/>
    <col min="19" max="19" width="15.77734375" customWidth="1"/>
    <col min="20" max="20" width="18.109375" customWidth="1"/>
    <col min="21" max="21" width="12.6640625" bestFit="1" customWidth="1"/>
    <col min="22" max="22" width="12" bestFit="1" customWidth="1"/>
    <col min="23" max="23" width="13.44140625" bestFit="1" customWidth="1"/>
  </cols>
  <sheetData>
    <row r="1" spans="1:24" ht="31.8" thickBot="1" x14ac:dyDescent="0.3">
      <c r="A1" s="26" t="s">
        <v>97</v>
      </c>
      <c r="B1" s="26" t="s">
        <v>54</v>
      </c>
      <c r="C1" s="26" t="s">
        <v>55</v>
      </c>
      <c r="D1" s="26" t="s">
        <v>56</v>
      </c>
      <c r="E1" s="26" t="s">
        <v>2</v>
      </c>
      <c r="F1" s="26" t="s">
        <v>57</v>
      </c>
      <c r="G1" s="27" t="s">
        <v>98</v>
      </c>
      <c r="H1" s="28" t="s">
        <v>99</v>
      </c>
      <c r="I1" s="29" t="s">
        <v>100</v>
      </c>
      <c r="J1" s="29" t="s">
        <v>101</v>
      </c>
    </row>
    <row r="2" spans="1:24" ht="13.8" thickTop="1" x14ac:dyDescent="0.25">
      <c r="A2">
        <v>1</v>
      </c>
      <c r="B2" s="13">
        <v>1315</v>
      </c>
      <c r="C2" s="15">
        <v>0.22</v>
      </c>
      <c r="D2" s="16">
        <v>26636</v>
      </c>
      <c r="E2" s="13">
        <v>85</v>
      </c>
      <c r="F2" s="13">
        <v>93</v>
      </c>
      <c r="G2">
        <f>$O$7+$O$8*B2+$O$9*C2+$O$10*D2+$O$11*E2</f>
        <v>89.692038122776822</v>
      </c>
      <c r="H2" s="37">
        <f>(F2-AVERAGE(YY))^2</f>
        <v>95.162015826738838</v>
      </c>
      <c r="I2">
        <f>(G2-AVERAGE(YY))^2</f>
        <v>41.565616289015871</v>
      </c>
      <c r="J2" s="37">
        <f>(F2-G2)^2</f>
        <v>10.942611781161894</v>
      </c>
    </row>
    <row r="3" spans="1:24" x14ac:dyDescent="0.25">
      <c r="A3">
        <v>1</v>
      </c>
      <c r="B3" s="13">
        <v>1220</v>
      </c>
      <c r="C3" s="15">
        <v>0.53</v>
      </c>
      <c r="D3" s="16">
        <v>17653</v>
      </c>
      <c r="E3" s="13">
        <v>69</v>
      </c>
      <c r="F3" s="13">
        <v>80</v>
      </c>
      <c r="G3">
        <f t="shared" ref="G3:G50" si="0">$O$7+$O$8*B3+$O$9*C3+$O$10*D3+$O$11*E3</f>
        <v>78.967853724394971</v>
      </c>
      <c r="H3" s="37">
        <f>(F3-AVERAGE(YY))^2</f>
        <v>10.529362765514376</v>
      </c>
      <c r="I3">
        <f>(G3-AVERAGE(YY))^2</f>
        <v>18.29310738633929</v>
      </c>
      <c r="J3" s="37">
        <f t="shared" ref="J3:J50" si="1">(F3-G3)^2</f>
        <v>1.0653259342453334</v>
      </c>
      <c r="R3" t="s">
        <v>73</v>
      </c>
    </row>
    <row r="4" spans="1:24" ht="13.8" thickBot="1" x14ac:dyDescent="0.3">
      <c r="A4">
        <v>1</v>
      </c>
      <c r="B4" s="13">
        <v>1240</v>
      </c>
      <c r="C4" s="15">
        <v>0.36</v>
      </c>
      <c r="D4" s="16">
        <v>17554</v>
      </c>
      <c r="E4" s="13">
        <v>58</v>
      </c>
      <c r="F4" s="13">
        <v>88</v>
      </c>
      <c r="G4">
        <f t="shared" si="0"/>
        <v>86.43788753657681</v>
      </c>
      <c r="H4" s="37">
        <f>(F4-AVERAGE(YY))^2</f>
        <v>22.610995418575584</v>
      </c>
      <c r="I4">
        <f>(G4-AVERAGE(YY))^2</f>
        <v>10.19518244134119</v>
      </c>
      <c r="J4" s="37">
        <f t="shared" si="1"/>
        <v>2.4401953483820686</v>
      </c>
    </row>
    <row r="5" spans="1:24" x14ac:dyDescent="0.25">
      <c r="A5">
        <v>1</v>
      </c>
      <c r="B5" s="13">
        <v>1176</v>
      </c>
      <c r="C5" s="15">
        <v>0.37</v>
      </c>
      <c r="D5" s="16">
        <v>23665</v>
      </c>
      <c r="E5" s="13">
        <v>95</v>
      </c>
      <c r="F5" s="13">
        <v>68</v>
      </c>
      <c r="G5">
        <f t="shared" si="0"/>
        <v>74.729650620457292</v>
      </c>
      <c r="H5" s="37">
        <f>(F5-AVERAGE(YY))^2</f>
        <v>232.40691378592257</v>
      </c>
      <c r="I5">
        <f>(G5-AVERAGE(YY))^2</f>
        <v>72.509437239686733</v>
      </c>
      <c r="J5" s="37">
        <f t="shared" si="1"/>
        <v>45.288197473421214</v>
      </c>
      <c r="R5" s="20" t="s">
        <v>74</v>
      </c>
      <c r="S5" s="20"/>
    </row>
    <row r="6" spans="1:24" x14ac:dyDescent="0.25">
      <c r="A6">
        <v>1</v>
      </c>
      <c r="B6" s="13">
        <v>1300</v>
      </c>
      <c r="C6" s="15">
        <v>0.24</v>
      </c>
      <c r="D6" s="16">
        <v>25703</v>
      </c>
      <c r="E6" s="13">
        <v>78</v>
      </c>
      <c r="F6" s="13">
        <v>90</v>
      </c>
      <c r="G6">
        <f t="shared" si="0"/>
        <v>89.380671954951282</v>
      </c>
      <c r="H6" s="37">
        <f>(F6-AVERAGE(YY))^2</f>
        <v>45.631403581840885</v>
      </c>
      <c r="I6">
        <f>(G6-AVERAGE(YY))^2</f>
        <v>37.647722527137994</v>
      </c>
      <c r="J6" s="37">
        <f t="shared" si="1"/>
        <v>0.38356722738386684</v>
      </c>
      <c r="N6" t="s">
        <v>90</v>
      </c>
      <c r="R6" s="24" t="s">
        <v>75</v>
      </c>
      <c r="S6" s="4">
        <f>SQRT(S7)</f>
        <v>0.73104448609382511</v>
      </c>
    </row>
    <row r="7" spans="1:24" x14ac:dyDescent="0.25">
      <c r="A7">
        <v>1</v>
      </c>
      <c r="B7" s="13">
        <v>1281</v>
      </c>
      <c r="C7" s="15">
        <v>0.24</v>
      </c>
      <c r="D7" s="16">
        <v>24201</v>
      </c>
      <c r="E7" s="13">
        <v>80</v>
      </c>
      <c r="F7" s="13">
        <v>90</v>
      </c>
      <c r="G7">
        <f t="shared" si="0"/>
        <v>87.890769657796056</v>
      </c>
      <c r="H7" s="37">
        <f>(F7-AVERAGE(YY))^2</f>
        <v>45.631403581840885</v>
      </c>
      <c r="I7">
        <f>(G7-AVERAGE(YY))^2</f>
        <v>21.584123839967496</v>
      </c>
      <c r="J7" s="37">
        <f t="shared" si="1"/>
        <v>4.4488526364737648</v>
      </c>
      <c r="N7" s="30" t="s">
        <v>102</v>
      </c>
      <c r="O7" s="39" cm="1">
        <f t="array" ref="O7:O11">MMULT(MMULT(MINVERSE(MMULT(TRANSPOSE(XX),XX)),TRANSPOSE(XX)),YY)</f>
        <v>17.920955871245077</v>
      </c>
      <c r="R7" s="4" t="s">
        <v>76</v>
      </c>
      <c r="S7" s="4">
        <f>SSR/SST</f>
        <v>0.53442604064818489</v>
      </c>
    </row>
    <row r="8" spans="1:24" x14ac:dyDescent="0.25">
      <c r="A8">
        <v>1</v>
      </c>
      <c r="B8" s="13">
        <v>1255</v>
      </c>
      <c r="C8" s="15">
        <v>0.56000000000000005</v>
      </c>
      <c r="D8" s="16">
        <v>18847</v>
      </c>
      <c r="E8" s="13">
        <v>70</v>
      </c>
      <c r="F8" s="13">
        <v>84</v>
      </c>
      <c r="G8">
        <f t="shared" si="0"/>
        <v>80.417566314915234</v>
      </c>
      <c r="H8" s="37">
        <f>(F8-AVERAGE(YY))^2</f>
        <v>0.57017909204497952</v>
      </c>
      <c r="I8">
        <f>(G8-AVERAGE(YY))^2</f>
        <v>7.9938042266816831</v>
      </c>
      <c r="J8" s="37">
        <f t="shared" si="1"/>
        <v>12.833831108030015</v>
      </c>
      <c r="N8" s="30" t="s">
        <v>103</v>
      </c>
      <c r="O8" s="39">
        <v>7.2006284758812947E-2</v>
      </c>
      <c r="R8" s="4" t="s">
        <v>77</v>
      </c>
      <c r="S8" s="4">
        <f>1-(1-S7)*48/(49-4-1)</f>
        <v>0.49210113525256538</v>
      </c>
    </row>
    <row r="9" spans="1:24" x14ac:dyDescent="0.25">
      <c r="A9">
        <v>1</v>
      </c>
      <c r="B9" s="13">
        <v>1400</v>
      </c>
      <c r="C9" s="15">
        <v>0.31</v>
      </c>
      <c r="D9" s="16">
        <v>102262</v>
      </c>
      <c r="E9" s="13">
        <v>98</v>
      </c>
      <c r="F9" s="13">
        <v>75</v>
      </c>
      <c r="G9">
        <f t="shared" si="0"/>
        <v>81.200646768809179</v>
      </c>
      <c r="H9" s="37">
        <f>(F9-AVERAGE(YY))^2</f>
        <v>67.978342357351124</v>
      </c>
      <c r="I9">
        <f>(G9-AVERAGE(YY))^2</f>
        <v>4.1789629293475432</v>
      </c>
      <c r="J9" s="37">
        <f t="shared" si="1"/>
        <v>38.448020351543711</v>
      </c>
      <c r="N9" s="30" t="s">
        <v>104</v>
      </c>
      <c r="O9" s="39">
        <v>-24.859231804420254</v>
      </c>
      <c r="R9" s="4" t="s">
        <v>78</v>
      </c>
      <c r="S9" s="4">
        <f>SQRT(U15)</f>
        <v>5.3083381201013822</v>
      </c>
    </row>
    <row r="10" spans="1:24" ht="13.8" thickBot="1" x14ac:dyDescent="0.3">
      <c r="A10">
        <v>1</v>
      </c>
      <c r="B10" s="13">
        <v>1300</v>
      </c>
      <c r="C10" s="15">
        <v>0.4</v>
      </c>
      <c r="D10" s="16">
        <v>15904</v>
      </c>
      <c r="E10" s="13">
        <v>75</v>
      </c>
      <c r="F10" s="13">
        <v>80</v>
      </c>
      <c r="G10">
        <f t="shared" si="0"/>
        <v>87.220721314255314</v>
      </c>
      <c r="H10" s="37">
        <f>(F10-AVERAGE(YY))^2</f>
        <v>10.529362765514376</v>
      </c>
      <c r="I10">
        <f>(G10-AVERAGE(YY))^2</f>
        <v>15.80717135073311</v>
      </c>
      <c r="J10" s="37">
        <f t="shared" si="1"/>
        <v>52.138816298140995</v>
      </c>
      <c r="N10" s="31" t="s">
        <v>105</v>
      </c>
      <c r="O10" s="39">
        <v>-1.3564986043018866E-4</v>
      </c>
      <c r="R10" s="18" t="s">
        <v>79</v>
      </c>
      <c r="S10" s="18">
        <f>COUNT(YY)</f>
        <v>49</v>
      </c>
    </row>
    <row r="11" spans="1:24" x14ac:dyDescent="0.25">
      <c r="A11">
        <v>1</v>
      </c>
      <c r="B11" s="13">
        <v>1225</v>
      </c>
      <c r="C11" s="15">
        <v>0.64</v>
      </c>
      <c r="D11" s="16">
        <v>33607</v>
      </c>
      <c r="E11" s="13">
        <v>52</v>
      </c>
      <c r="F11" s="13">
        <v>77</v>
      </c>
      <c r="G11">
        <f t="shared" si="0"/>
        <v>77.196208081782871</v>
      </c>
      <c r="H11" s="37">
        <f>(F11-AVERAGE(YY))^2</f>
        <v>38.998750520616426</v>
      </c>
      <c r="I11">
        <f>(G11-AVERAGE(YY))^2</f>
        <v>36.586649232970956</v>
      </c>
      <c r="J11" s="37">
        <f t="shared" si="1"/>
        <v>3.8497611356913652E-2</v>
      </c>
      <c r="N11" s="31" t="s">
        <v>106</v>
      </c>
      <c r="O11" s="39">
        <v>-0.16276448855195697</v>
      </c>
    </row>
    <row r="12" spans="1:24" ht="13.8" thickBot="1" x14ac:dyDescent="0.3">
      <c r="A12">
        <v>1</v>
      </c>
      <c r="B12" s="13">
        <v>1260</v>
      </c>
      <c r="C12" s="15">
        <v>0.36</v>
      </c>
      <c r="D12" s="16">
        <v>20377</v>
      </c>
      <c r="E12" s="13">
        <v>68</v>
      </c>
      <c r="F12" s="13">
        <v>74</v>
      </c>
      <c r="G12">
        <f t="shared" si="0"/>
        <v>85.86742879023906</v>
      </c>
      <c r="H12" s="37">
        <f>(F12-AVERAGE(YY))^2</f>
        <v>85.468138275718474</v>
      </c>
      <c r="I12">
        <f>(G12-AVERAGE(YY))^2</f>
        <v>6.8776679598360513</v>
      </c>
      <c r="J12" s="37">
        <f t="shared" si="1"/>
        <v>140.83586609139493</v>
      </c>
      <c r="R12" t="s">
        <v>80</v>
      </c>
    </row>
    <row r="13" spans="1:24" x14ac:dyDescent="0.25">
      <c r="A13">
        <v>1</v>
      </c>
      <c r="B13" s="13">
        <v>1200</v>
      </c>
      <c r="C13" s="15">
        <v>0.46</v>
      </c>
      <c r="D13" s="16">
        <v>18872</v>
      </c>
      <c r="E13" s="13">
        <v>52</v>
      </c>
      <c r="F13" s="13">
        <v>84</v>
      </c>
      <c r="G13">
        <f t="shared" si="0"/>
        <v>81.869513381047014</v>
      </c>
      <c r="H13" s="37">
        <f>(F13-AVERAGE(YY))^2</f>
        <v>0.57017909204497952</v>
      </c>
      <c r="I13">
        <f>(G13-AVERAGE(YY))^2</f>
        <v>1.8916827377761603</v>
      </c>
      <c r="J13" s="37">
        <f t="shared" si="1"/>
        <v>4.5389732335377264</v>
      </c>
      <c r="R13" s="19"/>
      <c r="S13" s="19" t="s">
        <v>85</v>
      </c>
      <c r="T13" s="19" t="s">
        <v>86</v>
      </c>
      <c r="U13" s="19" t="s">
        <v>87</v>
      </c>
      <c r="V13" s="19" t="s">
        <v>88</v>
      </c>
      <c r="W13" s="19" t="s">
        <v>89</v>
      </c>
    </row>
    <row r="14" spans="1:24" x14ac:dyDescent="0.25">
      <c r="A14">
        <v>1</v>
      </c>
      <c r="B14" s="13">
        <v>1258</v>
      </c>
      <c r="C14" s="15">
        <v>0.38</v>
      </c>
      <c r="D14" s="16">
        <v>17520</v>
      </c>
      <c r="E14" s="13">
        <v>61</v>
      </c>
      <c r="F14" s="13">
        <v>85</v>
      </c>
      <c r="G14">
        <f t="shared" si="0"/>
        <v>86.753134655745782</v>
      </c>
      <c r="H14" s="37">
        <f>(F14-AVERAGE(YY))^2</f>
        <v>3.0803831736776304</v>
      </c>
      <c r="I14">
        <f>(G14-AVERAGE(YY))^2</f>
        <v>12.307724719105011</v>
      </c>
      <c r="J14" s="37">
        <f t="shared" si="1"/>
        <v>3.0734811211768824</v>
      </c>
      <c r="L14" t="s">
        <v>78</v>
      </c>
      <c r="R14" s="4" t="s">
        <v>81</v>
      </c>
      <c r="S14" s="4">
        <v>4</v>
      </c>
      <c r="T14" s="4">
        <f>SSR</f>
        <v>1423.2092662077887</v>
      </c>
      <c r="U14" s="4">
        <f>T14/S14</f>
        <v>355.80231655194717</v>
      </c>
      <c r="V14" s="4">
        <f>U14/U15</f>
        <v>12.626750979186742</v>
      </c>
      <c r="W14" s="4">
        <f>1-_xlfn.F.DIST(V14,S14,S15,TRUE)</f>
        <v>6.3315820120202204E-7</v>
      </c>
      <c r="X14" s="21"/>
    </row>
    <row r="15" spans="1:24" x14ac:dyDescent="0.25">
      <c r="A15">
        <v>1</v>
      </c>
      <c r="B15" s="13">
        <v>1268</v>
      </c>
      <c r="C15" s="15">
        <v>0.28999999999999998</v>
      </c>
      <c r="D15" s="16">
        <v>45879</v>
      </c>
      <c r="E15" s="13">
        <v>78</v>
      </c>
      <c r="F15" s="13">
        <v>90</v>
      </c>
      <c r="G15">
        <f t="shared" si="0"/>
        <v>83.096637668408761</v>
      </c>
      <c r="H15" s="37">
        <f>(F15-AVERAGE(YY))^2</f>
        <v>45.631403581840885</v>
      </c>
      <c r="I15">
        <f>(G15-AVERAGE(YY))^2</f>
        <v>2.1981113820662045E-2</v>
      </c>
      <c r="J15" s="37">
        <f t="shared" si="1"/>
        <v>47.65641148123283</v>
      </c>
      <c r="L15" s="40" cm="1">
        <f t="array" ref="L15:P19">SQRT(MINVERSE(MMULT(TRANSPOSE(XX),XX))*$U$15)</f>
        <v>24.557223670533347</v>
      </c>
      <c r="M15" s="38" t="e">
        <v>#NUM!</v>
      </c>
      <c r="N15" s="42" t="e">
        <v>#NUM!</v>
      </c>
      <c r="O15" s="42">
        <v>2.8473752771819568E-2</v>
      </c>
      <c r="P15" s="42" t="e">
        <v>#NUM!</v>
      </c>
      <c r="R15" s="4" t="s">
        <v>82</v>
      </c>
      <c r="S15" s="4">
        <v>44</v>
      </c>
      <c r="T15" s="4">
        <f>SSE</f>
        <v>1239.851958282145</v>
      </c>
      <c r="U15" s="4">
        <f>T15/S15</f>
        <v>28.178453597321479</v>
      </c>
      <c r="V15" s="4"/>
      <c r="W15" s="4"/>
    </row>
    <row r="16" spans="1:24" ht="13.8" thickBot="1" x14ac:dyDescent="0.3">
      <c r="A16">
        <v>1</v>
      </c>
      <c r="B16" s="13">
        <v>1280</v>
      </c>
      <c r="C16" s="15">
        <v>0.3</v>
      </c>
      <c r="D16" s="16">
        <v>37137</v>
      </c>
      <c r="E16" s="13">
        <v>85</v>
      </c>
      <c r="F16" s="13">
        <v>83</v>
      </c>
      <c r="G16">
        <f t="shared" si="0"/>
        <v>83.758620427487315</v>
      </c>
      <c r="H16" s="37">
        <f>(F16-AVERAGE(YY))^2</f>
        <v>5.9975010412328764E-2</v>
      </c>
      <c r="I16">
        <f>(G16-AVERAGE(YY))^2</f>
        <v>0.26391077443998517</v>
      </c>
      <c r="J16" s="37">
        <f t="shared" si="1"/>
        <v>0.57550495300103721</v>
      </c>
      <c r="L16" s="38" t="e">
        <v>#NUM!</v>
      </c>
      <c r="M16" s="40">
        <v>1.7983915447689368E-2</v>
      </c>
      <c r="N16" s="42">
        <v>0.27156471711356694</v>
      </c>
      <c r="O16" s="42" t="e">
        <v>#NUM!</v>
      </c>
      <c r="P16" s="42">
        <v>5.0896844800906336E-3</v>
      </c>
      <c r="R16" s="18" t="s">
        <v>83</v>
      </c>
      <c r="S16" s="18">
        <v>48</v>
      </c>
      <c r="T16" s="18">
        <f>SUM(T14:T15)</f>
        <v>2663.0612244899339</v>
      </c>
      <c r="U16" s="18"/>
      <c r="V16" s="18"/>
      <c r="W16" s="18"/>
    </row>
    <row r="17" spans="1:22" x14ac:dyDescent="0.25">
      <c r="A17">
        <v>1</v>
      </c>
      <c r="B17" s="13">
        <v>1230</v>
      </c>
      <c r="C17" s="15">
        <v>0.36</v>
      </c>
      <c r="D17" s="16">
        <v>17721</v>
      </c>
      <c r="E17" s="13">
        <v>77</v>
      </c>
      <c r="F17" s="13">
        <v>89</v>
      </c>
      <c r="G17">
        <f t="shared" si="0"/>
        <v>82.602645879809643</v>
      </c>
      <c r="H17" s="37">
        <f>(F17-AVERAGE(YY))^2</f>
        <v>33.121199500208235</v>
      </c>
      <c r="I17">
        <f>(G17-AVERAGE(YY))^2</f>
        <v>0.41248773346026768</v>
      </c>
      <c r="J17" s="37">
        <f t="shared" si="1"/>
        <v>40.926139739116536</v>
      </c>
      <c r="L17" s="41" t="e">
        <v>#NUM!</v>
      </c>
      <c r="M17" s="41">
        <v>0.27156471711356522</v>
      </c>
      <c r="N17" s="43">
        <v>8.3151848216028093</v>
      </c>
      <c r="O17" s="42" t="e">
        <v>#NUM!</v>
      </c>
      <c r="P17" s="42">
        <v>0.57376139989453145</v>
      </c>
    </row>
    <row r="18" spans="1:22" x14ac:dyDescent="0.25">
      <c r="A18">
        <v>1</v>
      </c>
      <c r="B18" s="13">
        <v>1310</v>
      </c>
      <c r="C18" s="15">
        <v>0.25</v>
      </c>
      <c r="D18" s="16">
        <v>39504</v>
      </c>
      <c r="E18" s="13">
        <v>91</v>
      </c>
      <c r="F18" s="13">
        <v>91</v>
      </c>
      <c r="G18">
        <f t="shared" si="0"/>
        <v>85.86410040952272</v>
      </c>
      <c r="H18" s="37">
        <f>(F18-AVERAGE(YY))^2</f>
        <v>60.141607663473536</v>
      </c>
      <c r="I18">
        <f>(G18-AVERAGE(YY))^2</f>
        <v>6.860221475862061</v>
      </c>
      <c r="J18" s="37">
        <f t="shared" si="1"/>
        <v>26.377464603464691</v>
      </c>
      <c r="L18" s="42">
        <v>2.8473752771819821E-2</v>
      </c>
      <c r="M18" s="42" t="e">
        <v>#NUM!</v>
      </c>
      <c r="N18" s="42" t="e">
        <v>#NUM!</v>
      </c>
      <c r="O18" s="40">
        <v>6.5931432702256908E-5</v>
      </c>
      <c r="P18" s="44" t="e">
        <v>#NUM!</v>
      </c>
      <c r="R18" s="32"/>
      <c r="S18" s="32" t="s">
        <v>90</v>
      </c>
      <c r="T18" s="32" t="s">
        <v>78</v>
      </c>
      <c r="U18" s="32" t="s">
        <v>91</v>
      </c>
      <c r="V18" s="32" t="s">
        <v>92</v>
      </c>
    </row>
    <row r="19" spans="1:22" x14ac:dyDescent="0.25">
      <c r="A19">
        <v>1</v>
      </c>
      <c r="B19" s="13">
        <v>1278</v>
      </c>
      <c r="C19" s="15">
        <v>0.24</v>
      </c>
      <c r="D19" s="16">
        <v>23115</v>
      </c>
      <c r="E19" s="13">
        <v>79</v>
      </c>
      <c r="F19" s="13">
        <v>89</v>
      </c>
      <c r="G19">
        <f t="shared" si="0"/>
        <v>87.984831040498733</v>
      </c>
      <c r="H19" s="37">
        <f>(F19-AVERAGE(YY))^2</f>
        <v>33.121199500208235</v>
      </c>
      <c r="I19">
        <f>(G19-AVERAGE(YY))^2</f>
        <v>22.466965615344865</v>
      </c>
      <c r="J19" s="37">
        <f t="shared" si="1"/>
        <v>1.0305680163348849</v>
      </c>
      <c r="L19" s="42" t="e">
        <v>#NUM!</v>
      </c>
      <c r="M19" s="42">
        <v>5.0896844800908461E-3</v>
      </c>
      <c r="N19" s="42">
        <v>0.57376139989453179</v>
      </c>
      <c r="O19" s="44" t="e">
        <v>#NUM!</v>
      </c>
      <c r="P19" s="40">
        <v>7.9344517785731747E-2</v>
      </c>
      <c r="R19" s="33" t="s">
        <v>84</v>
      </c>
      <c r="S19" s="34">
        <v>17.920955871245077</v>
      </c>
      <c r="T19" s="34">
        <f>L15</f>
        <v>24.557223670533347</v>
      </c>
      <c r="U19" s="34">
        <f>S19/T19</f>
        <v>0.72976310806456324</v>
      </c>
      <c r="V19" s="34">
        <f>(1-_xlfn.T.DIST(U19,44,TRUE))*2</f>
        <v>0.46940246621047477</v>
      </c>
    </row>
    <row r="20" spans="1:22" x14ac:dyDescent="0.25">
      <c r="A20">
        <v>1</v>
      </c>
      <c r="B20" s="13">
        <v>1244</v>
      </c>
      <c r="C20" s="15">
        <v>0.67</v>
      </c>
      <c r="D20" s="16">
        <v>22301</v>
      </c>
      <c r="E20" s="13">
        <v>65</v>
      </c>
      <c r="F20" s="13">
        <v>73</v>
      </c>
      <c r="G20">
        <f t="shared" si="0"/>
        <v>77.236269508915967</v>
      </c>
      <c r="H20" s="37">
        <f>(F20-AVERAGE(YY))^2</f>
        <v>104.95793419408582</v>
      </c>
      <c r="I20">
        <f>(G20-AVERAGE(YY))^2</f>
        <v>36.103615853366513</v>
      </c>
      <c r="J20" s="37">
        <f t="shared" si="1"/>
        <v>17.945979352171129</v>
      </c>
      <c r="R20" s="35" t="s">
        <v>54</v>
      </c>
      <c r="S20" s="34">
        <v>7.2006284758812947E-2</v>
      </c>
      <c r="T20" s="34">
        <f>M16</f>
        <v>1.7983915447689368E-2</v>
      </c>
      <c r="U20" s="34">
        <f t="shared" ref="U20:U23" si="2">S20/T20</f>
        <v>4.0039270073450304</v>
      </c>
      <c r="V20" s="34">
        <f t="shared" ref="V20:V23" si="3">(1-_xlfn.T.DIST(U20,44,TRUE))*2</f>
        <v>2.3610616637248505E-4</v>
      </c>
    </row>
    <row r="21" spans="1:22" x14ac:dyDescent="0.25">
      <c r="A21">
        <v>1</v>
      </c>
      <c r="B21" s="13">
        <v>1215</v>
      </c>
      <c r="C21" s="15">
        <v>0.38</v>
      </c>
      <c r="D21" s="16">
        <v>20722</v>
      </c>
      <c r="E21" s="13">
        <v>51</v>
      </c>
      <c r="F21" s="13">
        <v>85</v>
      </c>
      <c r="G21">
        <f t="shared" si="0"/>
        <v>84.85015844353893</v>
      </c>
      <c r="H21" s="37">
        <f>(F21-AVERAGE(YY))^2</f>
        <v>3.0803831736776304</v>
      </c>
      <c r="I21">
        <f>(G21-AVERAGE(YY))^2</f>
        <v>2.5768612226324703</v>
      </c>
      <c r="J21" s="37">
        <f t="shared" si="1"/>
        <v>2.2452492042675895E-2</v>
      </c>
      <c r="R21" s="33" t="s">
        <v>55</v>
      </c>
      <c r="S21" s="34">
        <v>-24.859231804420254</v>
      </c>
      <c r="T21" s="34">
        <f>N17</f>
        <v>8.3151848216028093</v>
      </c>
      <c r="U21" s="34">
        <f t="shared" si="2"/>
        <v>-2.9896186720752245</v>
      </c>
      <c r="V21" s="34">
        <f>(_xlfn.T.DIST(U21,44,TRUE))*2</f>
        <v>4.5595688927933305E-3</v>
      </c>
    </row>
    <row r="22" spans="1:22" x14ac:dyDescent="0.25">
      <c r="A22">
        <v>1</v>
      </c>
      <c r="B22" s="13">
        <v>1370</v>
      </c>
      <c r="C22" s="15">
        <v>0.18</v>
      </c>
      <c r="D22" s="16">
        <v>46918</v>
      </c>
      <c r="E22" s="13">
        <v>90</v>
      </c>
      <c r="F22" s="13">
        <v>90</v>
      </c>
      <c r="G22">
        <f t="shared" si="0"/>
        <v>91.081680144683432</v>
      </c>
      <c r="H22" s="37">
        <f>(F22-AVERAGE(YY))^2</f>
        <v>45.631403581840885</v>
      </c>
      <c r="I22">
        <f>(G22-AVERAGE(YY))^2</f>
        <v>61.415155022966353</v>
      </c>
      <c r="J22" s="37">
        <f t="shared" si="1"/>
        <v>1.17003193540237</v>
      </c>
      <c r="R22" s="33" t="s">
        <v>56</v>
      </c>
      <c r="S22" s="34">
        <v>-1.3564986043018866E-4</v>
      </c>
      <c r="T22" s="34">
        <f>O18</f>
        <v>6.5931432702256908E-5</v>
      </c>
      <c r="U22" s="34">
        <f t="shared" si="2"/>
        <v>-2.0574383851595752</v>
      </c>
      <c r="V22" s="34">
        <f t="shared" ref="V22:V23" si="4">(_xlfn.T.DIST(U22,44,TRUE))*2</f>
        <v>4.5600178278247784E-2</v>
      </c>
    </row>
    <row r="23" spans="1:22" x14ac:dyDescent="0.25">
      <c r="A23">
        <v>1</v>
      </c>
      <c r="B23" s="13">
        <v>1285</v>
      </c>
      <c r="C23" s="15">
        <v>0.35</v>
      </c>
      <c r="D23" s="16">
        <v>19418</v>
      </c>
      <c r="E23" s="13">
        <v>71</v>
      </c>
      <c r="F23" s="13">
        <v>87</v>
      </c>
      <c r="G23">
        <f t="shared" si="0"/>
        <v>87.557972977750282</v>
      </c>
      <c r="H23" s="37">
        <f>(F23-AVERAGE(YY))^2</f>
        <v>14.100791336942931</v>
      </c>
      <c r="I23">
        <f>(G23-AVERAGE(YY))^2</f>
        <v>18.602616115783341</v>
      </c>
      <c r="J23" s="37">
        <f t="shared" si="1"/>
        <v>0.31133384389951668</v>
      </c>
      <c r="R23" s="33" t="s">
        <v>2</v>
      </c>
      <c r="S23" s="33">
        <v>-0.16276448855195697</v>
      </c>
      <c r="T23" s="33">
        <f>P19</f>
        <v>7.9344517785731747E-2</v>
      </c>
      <c r="U23" s="34">
        <f t="shared" si="2"/>
        <v>-2.0513640147325507</v>
      </c>
      <c r="V23" s="34">
        <f t="shared" si="4"/>
        <v>4.6213847918572477E-2</v>
      </c>
    </row>
    <row r="24" spans="1:22" x14ac:dyDescent="0.25">
      <c r="A24">
        <v>1</v>
      </c>
      <c r="B24" s="13">
        <v>1290</v>
      </c>
      <c r="C24" s="15">
        <v>0.48</v>
      </c>
      <c r="D24" s="16">
        <v>45460</v>
      </c>
      <c r="E24" s="13">
        <v>69</v>
      </c>
      <c r="F24" s="13">
        <v>86</v>
      </c>
      <c r="G24">
        <f t="shared" si="0"/>
        <v>81.479239578750636</v>
      </c>
      <c r="H24" s="37">
        <f>(F24-AVERAGE(YY))^2</f>
        <v>7.5905872553102807</v>
      </c>
      <c r="I24">
        <f>(G24-AVERAGE(YY))^2</f>
        <v>3.117549516393419</v>
      </c>
      <c r="J24" s="37">
        <f t="shared" si="1"/>
        <v>20.437274786334722</v>
      </c>
    </row>
    <row r="25" spans="1:22" x14ac:dyDescent="0.25">
      <c r="A25">
        <v>1</v>
      </c>
      <c r="B25" s="13">
        <v>1255</v>
      </c>
      <c r="C25" s="15">
        <v>0.25</v>
      </c>
      <c r="D25" s="16">
        <v>24718</v>
      </c>
      <c r="E25" s="13">
        <v>65</v>
      </c>
      <c r="F25" s="13">
        <v>92</v>
      </c>
      <c r="G25">
        <f t="shared" si="0"/>
        <v>88.141350286459669</v>
      </c>
      <c r="H25" s="37">
        <f>(F25-AVERAGE(YY))^2</f>
        <v>76.651811745106187</v>
      </c>
      <c r="I25">
        <f>(G25-AVERAGE(YY))^2</f>
        <v>23.975245393286507</v>
      </c>
      <c r="J25" s="37">
        <f t="shared" si="1"/>
        <v>14.889177611804875</v>
      </c>
    </row>
    <row r="26" spans="1:22" x14ac:dyDescent="0.25">
      <c r="A26">
        <v>1</v>
      </c>
      <c r="B26" s="13">
        <v>1357</v>
      </c>
      <c r="C26" s="15">
        <v>0.3</v>
      </c>
      <c r="D26" s="16">
        <v>56766</v>
      </c>
      <c r="E26" s="13">
        <v>95</v>
      </c>
      <c r="F26" s="13">
        <v>86</v>
      </c>
      <c r="G26">
        <f t="shared" si="0"/>
        <v>85.012788358012159</v>
      </c>
      <c r="H26" s="37">
        <f>(F26-AVERAGE(YY))^2</f>
        <v>7.5905872553102807</v>
      </c>
      <c r="I26">
        <f>(G26-AVERAGE(YY))^2</f>
        <v>3.1254364622699375</v>
      </c>
      <c r="J26" s="37">
        <f t="shared" si="1"/>
        <v>0.97458682607632907</v>
      </c>
    </row>
    <row r="27" spans="1:22" x14ac:dyDescent="0.25">
      <c r="A27">
        <v>1</v>
      </c>
      <c r="B27" s="13">
        <v>1200</v>
      </c>
      <c r="C27" s="15">
        <v>0.61</v>
      </c>
      <c r="D27" s="16">
        <v>23358</v>
      </c>
      <c r="E27" s="13">
        <v>47</v>
      </c>
      <c r="F27" s="13">
        <v>83</v>
      </c>
      <c r="G27">
        <f t="shared" si="0"/>
        <v>78.345925779253932</v>
      </c>
      <c r="H27" s="37">
        <f>(F27-AVERAGE(YY))^2</f>
        <v>5.9975010412328764E-2</v>
      </c>
      <c r="I27">
        <f>(G27-AVERAGE(YY))^2</f>
        <v>23.999928419725578</v>
      </c>
      <c r="J27" s="37">
        <f t="shared" si="1"/>
        <v>21.660406852213121</v>
      </c>
    </row>
    <row r="28" spans="1:22" x14ac:dyDescent="0.25">
      <c r="A28">
        <v>1</v>
      </c>
      <c r="B28" s="13">
        <v>1230</v>
      </c>
      <c r="C28" s="15">
        <v>0.47</v>
      </c>
      <c r="D28" s="16">
        <v>28851</v>
      </c>
      <c r="E28" s="13">
        <v>77</v>
      </c>
      <c r="F28" s="13">
        <v>82</v>
      </c>
      <c r="G28">
        <f t="shared" si="0"/>
        <v>78.358347434735407</v>
      </c>
      <c r="H28" s="37">
        <f>(F28-AVERAGE(YY))^2</f>
        <v>1.5497709287796779</v>
      </c>
      <c r="I28">
        <f>(G28-AVERAGE(YY))^2</f>
        <v>23.878376027985638</v>
      </c>
      <c r="J28" s="37">
        <f t="shared" si="1"/>
        <v>13.261633406098191</v>
      </c>
    </row>
    <row r="29" spans="1:22" x14ac:dyDescent="0.25">
      <c r="A29">
        <v>1</v>
      </c>
      <c r="B29" s="13">
        <v>1247</v>
      </c>
      <c r="C29" s="15">
        <v>0.54</v>
      </c>
      <c r="D29" s="16">
        <v>23591</v>
      </c>
      <c r="E29" s="13">
        <v>64</v>
      </c>
      <c r="F29" s="13">
        <v>77</v>
      </c>
      <c r="G29">
        <f t="shared" si="0"/>
        <v>80.671764666364055</v>
      </c>
      <c r="H29" s="37">
        <f>(F29-AVERAGE(YY))^2</f>
        <v>38.998750520616426</v>
      </c>
      <c r="I29">
        <f>(G29-AVERAGE(YY))^2</f>
        <v>6.6210149426167382</v>
      </c>
      <c r="J29" s="37">
        <f t="shared" si="1"/>
        <v>13.481855765159541</v>
      </c>
    </row>
    <row r="30" spans="1:22" x14ac:dyDescent="0.25">
      <c r="A30">
        <v>1</v>
      </c>
      <c r="B30" s="13">
        <v>1170</v>
      </c>
      <c r="C30" s="15">
        <v>0.49</v>
      </c>
      <c r="D30" s="16">
        <v>20192</v>
      </c>
      <c r="E30" s="13">
        <v>54</v>
      </c>
      <c r="F30" s="13">
        <v>72</v>
      </c>
      <c r="G30">
        <f t="shared" si="0"/>
        <v>78.458961091278255</v>
      </c>
      <c r="H30" s="37">
        <f>(F30-AVERAGE(YY))^2</f>
        <v>126.44773011245317</v>
      </c>
      <c r="I30">
        <f>(G30-AVERAGE(YY))^2</f>
        <v>22.905191703576342</v>
      </c>
      <c r="J30" s="37">
        <f t="shared" si="1"/>
        <v>41.718178378646385</v>
      </c>
    </row>
    <row r="31" spans="1:22" x14ac:dyDescent="0.25">
      <c r="A31">
        <v>1</v>
      </c>
      <c r="B31" s="13">
        <v>1320</v>
      </c>
      <c r="C31" s="15">
        <v>0.33</v>
      </c>
      <c r="D31" s="16">
        <v>26668</v>
      </c>
      <c r="E31" s="13">
        <v>79</v>
      </c>
      <c r="F31" s="13">
        <v>80</v>
      </c>
      <c r="G31">
        <f t="shared" si="0"/>
        <v>88.28980018386261</v>
      </c>
      <c r="H31" s="37">
        <f>(F31-AVERAGE(YY))^2</f>
        <v>10.529362765514376</v>
      </c>
      <c r="I31">
        <f>(G31-AVERAGE(YY))^2</f>
        <v>25.451038456570473</v>
      </c>
      <c r="J31" s="37">
        <f t="shared" si="1"/>
        <v>68.720787088368567</v>
      </c>
    </row>
    <row r="32" spans="1:22" x14ac:dyDescent="0.25">
      <c r="A32">
        <v>1</v>
      </c>
      <c r="B32" s="13">
        <v>1340</v>
      </c>
      <c r="C32" s="15">
        <v>0.17</v>
      </c>
      <c r="D32" s="16">
        <v>48123</v>
      </c>
      <c r="E32" s="13">
        <v>89</v>
      </c>
      <c r="F32" s="13">
        <v>93</v>
      </c>
      <c r="G32">
        <f t="shared" si="0"/>
        <v>89.169390326696828</v>
      </c>
      <c r="H32" s="37">
        <f>(F32-AVERAGE(YY))^2</f>
        <v>95.162015826738838</v>
      </c>
      <c r="I32">
        <f>(G32-AVERAGE(YY))^2</f>
        <v>35.099609812721603</v>
      </c>
      <c r="J32" s="37">
        <f t="shared" si="1"/>
        <v>14.673570469203836</v>
      </c>
    </row>
    <row r="33" spans="1:10" x14ac:dyDescent="0.25">
      <c r="A33">
        <v>1</v>
      </c>
      <c r="B33" s="13">
        <v>1327</v>
      </c>
      <c r="C33" s="15">
        <v>0.24</v>
      </c>
      <c r="D33" s="16">
        <v>26730</v>
      </c>
      <c r="E33" s="13">
        <v>85</v>
      </c>
      <c r="F33" s="13">
        <v>88</v>
      </c>
      <c r="G33">
        <f t="shared" si="0"/>
        <v>90.046177816913712</v>
      </c>
      <c r="H33" s="37">
        <f>(F33-AVERAGE(YY))^2</f>
        <v>22.610995418575584</v>
      </c>
      <c r="I33">
        <f>(G33-AVERAGE(YY))^2</f>
        <v>46.257407703164318</v>
      </c>
      <c r="J33" s="37">
        <f t="shared" si="1"/>
        <v>4.1868436584297637</v>
      </c>
    </row>
    <row r="34" spans="1:10" x14ac:dyDescent="0.25">
      <c r="A34">
        <v>1</v>
      </c>
      <c r="B34" s="13">
        <v>1195</v>
      </c>
      <c r="C34" s="15">
        <v>0.56999999999999995</v>
      </c>
      <c r="D34" s="16">
        <v>25271</v>
      </c>
      <c r="E34" s="13">
        <v>65</v>
      </c>
      <c r="F34" s="13">
        <v>87</v>
      </c>
      <c r="G34">
        <f t="shared" si="0"/>
        <v>75.791004650698497</v>
      </c>
      <c r="H34" s="37">
        <f>(F34-AVERAGE(YY))^2</f>
        <v>14.100791336942931</v>
      </c>
      <c r="I34">
        <f>(G34-AVERAGE(YY))^2</f>
        <v>55.560525454280111</v>
      </c>
      <c r="J34" s="37">
        <f t="shared" si="1"/>
        <v>125.64157674066273</v>
      </c>
    </row>
    <row r="35" spans="1:10" x14ac:dyDescent="0.25">
      <c r="A35">
        <v>1</v>
      </c>
      <c r="B35" s="13">
        <v>1370</v>
      </c>
      <c r="C35" s="15">
        <v>0.18</v>
      </c>
      <c r="D35" s="16">
        <v>61921</v>
      </c>
      <c r="E35" s="13">
        <v>92</v>
      </c>
      <c r="F35" s="13">
        <v>88</v>
      </c>
      <c r="G35">
        <f t="shared" si="0"/>
        <v>88.720996311545406</v>
      </c>
      <c r="H35" s="37">
        <f>(F35-AVERAGE(YY))^2</f>
        <v>22.610995418575584</v>
      </c>
      <c r="I35">
        <f>(G35-AVERAGE(YY))^2</f>
        <v>29.98765316473887</v>
      </c>
      <c r="J35" s="37">
        <f t="shared" si="1"/>
        <v>0.51983568126208002</v>
      </c>
    </row>
    <row r="36" spans="1:10" x14ac:dyDescent="0.25">
      <c r="A36">
        <v>1</v>
      </c>
      <c r="B36" s="13">
        <v>1310</v>
      </c>
      <c r="C36" s="15">
        <v>0.24</v>
      </c>
      <c r="D36" s="16">
        <v>27487</v>
      </c>
      <c r="E36" s="13">
        <v>78</v>
      </c>
      <c r="F36" s="13">
        <v>88</v>
      </c>
      <c r="G36">
        <f t="shared" si="0"/>
        <v>89.858735451531942</v>
      </c>
      <c r="H36" s="37">
        <f>(F36-AVERAGE(YY))^2</f>
        <v>22.610995418575584</v>
      </c>
      <c r="I36">
        <f>(G36-AVERAGE(YY))^2</f>
        <v>43.742846375191618</v>
      </c>
      <c r="J36" s="37">
        <f t="shared" si="1"/>
        <v>3.454897478781652</v>
      </c>
    </row>
    <row r="37" spans="1:10" x14ac:dyDescent="0.25">
      <c r="A37">
        <v>1</v>
      </c>
      <c r="B37" s="13">
        <v>1195</v>
      </c>
      <c r="C37" s="15">
        <v>0.6</v>
      </c>
      <c r="D37" s="16">
        <v>21853</v>
      </c>
      <c r="E37" s="13">
        <v>71</v>
      </c>
      <c r="F37" s="13">
        <v>77</v>
      </c>
      <c r="G37">
        <f t="shared" si="0"/>
        <v>74.532291988204548</v>
      </c>
      <c r="H37" s="37">
        <f>(F37-AVERAGE(YY))^2</f>
        <v>38.998750520616426</v>
      </c>
      <c r="I37">
        <f>(G37-AVERAGE(YY))^2</f>
        <v>75.909502805541123</v>
      </c>
      <c r="J37" s="37">
        <f t="shared" si="1"/>
        <v>6.0895828314794613</v>
      </c>
    </row>
    <row r="38" spans="1:10" x14ac:dyDescent="0.25">
      <c r="A38">
        <v>1</v>
      </c>
      <c r="B38" s="13">
        <v>1300</v>
      </c>
      <c r="C38" s="15">
        <v>0.45</v>
      </c>
      <c r="D38" s="16">
        <v>38937</v>
      </c>
      <c r="E38" s="13">
        <v>74</v>
      </c>
      <c r="F38" s="13">
        <v>73</v>
      </c>
      <c r="G38">
        <f t="shared" si="0"/>
        <v>83.016100977297725</v>
      </c>
      <c r="H38" s="37">
        <f>(F38-AVERAGE(YY))^2</f>
        <v>104.95793419408582</v>
      </c>
      <c r="I38">
        <f>(G38-AVERAGE(YY))^2</f>
        <v>5.2348058920119477E-2</v>
      </c>
      <c r="J38" s="37">
        <f t="shared" si="1"/>
        <v>100.32227878742445</v>
      </c>
    </row>
    <row r="39" spans="1:10" x14ac:dyDescent="0.25">
      <c r="A39">
        <v>1</v>
      </c>
      <c r="B39" s="13">
        <v>1155</v>
      </c>
      <c r="C39" s="15">
        <v>0.56000000000000005</v>
      </c>
      <c r="D39" s="16">
        <v>38597</v>
      </c>
      <c r="E39" s="13">
        <v>52</v>
      </c>
      <c r="F39" s="13">
        <v>73</v>
      </c>
      <c r="G39">
        <f t="shared" si="0"/>
        <v>73.467613889472929</v>
      </c>
      <c r="H39" s="37">
        <f>(F39-AVERAGE(YY))^2</f>
        <v>104.95793419408582</v>
      </c>
      <c r="I39">
        <f>(G39-AVERAGE(YY))^2</f>
        <v>95.595283779819525</v>
      </c>
      <c r="J39" s="37">
        <f t="shared" si="1"/>
        <v>0.21866274962800081</v>
      </c>
    </row>
    <row r="40" spans="1:10" x14ac:dyDescent="0.25">
      <c r="A40">
        <v>1</v>
      </c>
      <c r="B40" s="13">
        <v>1280</v>
      </c>
      <c r="C40" s="15">
        <v>0.41</v>
      </c>
      <c r="D40" s="16">
        <v>30882</v>
      </c>
      <c r="E40" s="13">
        <v>87</v>
      </c>
      <c r="F40" s="13">
        <v>86</v>
      </c>
      <c r="G40">
        <f t="shared" si="0"/>
        <v>81.547065828887995</v>
      </c>
      <c r="H40" s="37">
        <f>(F40-AVERAGE(YY))^2</f>
        <v>7.5905872553102807</v>
      </c>
      <c r="I40">
        <f>(G40-AVERAGE(YY))^2</f>
        <v>2.8826339426643672</v>
      </c>
      <c r="J40" s="37">
        <f t="shared" si="1"/>
        <v>19.828622732256964</v>
      </c>
    </row>
    <row r="41" spans="1:10" x14ac:dyDescent="0.25">
      <c r="A41">
        <v>1</v>
      </c>
      <c r="B41" s="13">
        <v>1218</v>
      </c>
      <c r="C41" s="15">
        <v>0.37</v>
      </c>
      <c r="D41" s="16">
        <v>19365</v>
      </c>
      <c r="E41" s="13">
        <v>77</v>
      </c>
      <c r="F41" s="13">
        <v>88</v>
      </c>
      <c r="G41">
        <f t="shared" si="0"/>
        <v>81.266969774112454</v>
      </c>
      <c r="H41" s="37">
        <f>(F41-AVERAGE(YY))^2</f>
        <v>22.610995418575584</v>
      </c>
      <c r="I41">
        <f>(G41-AVERAGE(YY))^2</f>
        <v>3.9121999052991341</v>
      </c>
      <c r="J41" s="37">
        <f t="shared" si="1"/>
        <v>45.333696022715301</v>
      </c>
    </row>
    <row r="42" spans="1:10" x14ac:dyDescent="0.25">
      <c r="A42">
        <v>1</v>
      </c>
      <c r="B42" s="13">
        <v>1142</v>
      </c>
      <c r="C42" s="15">
        <v>0.43</v>
      </c>
      <c r="D42" s="16">
        <v>26859</v>
      </c>
      <c r="E42" s="13">
        <v>96</v>
      </c>
      <c r="F42" s="13">
        <v>61</v>
      </c>
      <c r="G42">
        <f t="shared" si="0"/>
        <v>70.193852887626448</v>
      </c>
      <c r="H42" s="37">
        <f>(F42-AVERAGE(YY))^2</f>
        <v>494.83548521449399</v>
      </c>
      <c r="I42">
        <f>(G42-AVERAGE(YY))^2</f>
        <v>170.32977745981816</v>
      </c>
      <c r="J42" s="37">
        <f t="shared" si="1"/>
        <v>84.526930919317181</v>
      </c>
    </row>
    <row r="43" spans="1:10" x14ac:dyDescent="0.25">
      <c r="A43">
        <v>1</v>
      </c>
      <c r="B43" s="13">
        <v>1109</v>
      </c>
      <c r="C43" s="15">
        <v>0.32</v>
      </c>
      <c r="D43" s="16">
        <v>19684</v>
      </c>
      <c r="E43" s="13">
        <v>82</v>
      </c>
      <c r="F43" s="13">
        <v>73</v>
      </c>
      <c r="G43">
        <f t="shared" si="0"/>
        <v>73.804151577385838</v>
      </c>
      <c r="H43" s="37">
        <f>(F43-AVERAGE(YY))^2</f>
        <v>104.95793419408582</v>
      </c>
      <c r="I43">
        <f>(G43-AVERAGE(YY))^2</f>
        <v>89.127692245428946</v>
      </c>
      <c r="J43" s="37">
        <f t="shared" si="1"/>
        <v>0.64665975941213116</v>
      </c>
    </row>
    <row r="44" spans="1:10" x14ac:dyDescent="0.25">
      <c r="A44">
        <v>1</v>
      </c>
      <c r="B44" s="13">
        <v>1287</v>
      </c>
      <c r="C44" s="15">
        <v>0.43</v>
      </c>
      <c r="D44" s="16">
        <v>20179</v>
      </c>
      <c r="E44" s="13">
        <v>53</v>
      </c>
      <c r="F44" s="13">
        <v>84</v>
      </c>
      <c r="G44">
        <f t="shared" si="0"/>
        <v>88.539778253062138</v>
      </c>
      <c r="H44" s="37">
        <f>(F44-AVERAGE(YY))^2</f>
        <v>0.57017909204497952</v>
      </c>
      <c r="I44">
        <f>(G44-AVERAGE(YY))^2</f>
        <v>28.035757326502488</v>
      </c>
      <c r="J44" s="37">
        <f t="shared" si="1"/>
        <v>20.609586586975922</v>
      </c>
    </row>
    <row r="45" spans="1:10" x14ac:dyDescent="0.25">
      <c r="A45">
        <v>1</v>
      </c>
      <c r="B45" s="13">
        <v>1225</v>
      </c>
      <c r="C45" s="15">
        <v>0.54</v>
      </c>
      <c r="D45" s="16">
        <v>39883</v>
      </c>
      <c r="E45" s="13">
        <v>71</v>
      </c>
      <c r="F45" s="13">
        <v>76</v>
      </c>
      <c r="G45">
        <f t="shared" si="0"/>
        <v>75.738267455677843</v>
      </c>
      <c r="H45" s="37">
        <f>(F45-AVERAGE(YY))^2</f>
        <v>52.488546438983775</v>
      </c>
      <c r="I45">
        <f>(G45-AVERAGE(YY))^2</f>
        <v>56.349501516164224</v>
      </c>
      <c r="J45" s="37">
        <f t="shared" si="1"/>
        <v>6.8503924757350093E-2</v>
      </c>
    </row>
    <row r="46" spans="1:10" x14ac:dyDescent="0.25">
      <c r="A46">
        <v>1</v>
      </c>
      <c r="B46" s="13">
        <v>1234</v>
      </c>
      <c r="C46" s="15">
        <v>0.28999999999999998</v>
      </c>
      <c r="D46" s="16">
        <v>17998</v>
      </c>
      <c r="E46" s="13">
        <v>61</v>
      </c>
      <c r="F46" s="13">
        <v>78</v>
      </c>
      <c r="G46">
        <f t="shared" si="0"/>
        <v>87.197474050646477</v>
      </c>
      <c r="H46" s="37">
        <f>(F46-AVERAGE(YY))^2</f>
        <v>27.508954602249077</v>
      </c>
      <c r="I46">
        <f>(G46-AVERAGE(YY))^2</f>
        <v>15.622857758803363</v>
      </c>
      <c r="J46" s="37">
        <f t="shared" si="1"/>
        <v>84.593528912315307</v>
      </c>
    </row>
    <row r="47" spans="1:10" x14ac:dyDescent="0.25">
      <c r="A47">
        <v>1</v>
      </c>
      <c r="B47" s="13">
        <v>1250</v>
      </c>
      <c r="C47" s="15">
        <v>0.49</v>
      </c>
      <c r="D47" s="16">
        <v>27879</v>
      </c>
      <c r="E47" s="13">
        <v>76</v>
      </c>
      <c r="F47" s="13">
        <v>86</v>
      </c>
      <c r="G47">
        <f t="shared" si="0"/>
        <v>79.595904646713365</v>
      </c>
      <c r="H47" s="37">
        <f>(F47-AVERAGE(YY))^2</f>
        <v>7.5905872553102807</v>
      </c>
      <c r="I47">
        <f>(G47-AVERAGE(YY))^2</f>
        <v>13.315152194453045</v>
      </c>
      <c r="J47" s="37">
        <f t="shared" si="1"/>
        <v>41.012437293987475</v>
      </c>
    </row>
    <row r="48" spans="1:10" x14ac:dyDescent="0.25">
      <c r="A48">
        <v>1</v>
      </c>
      <c r="B48" s="13">
        <v>1290</v>
      </c>
      <c r="C48" s="15">
        <v>0.35</v>
      </c>
      <c r="D48" s="16">
        <v>19948</v>
      </c>
      <c r="E48" s="13">
        <v>73</v>
      </c>
      <c r="F48" s="13">
        <v>91</v>
      </c>
      <c r="G48">
        <f t="shared" si="0"/>
        <v>87.520580998412427</v>
      </c>
      <c r="H48" s="37">
        <f>(F48-AVERAGE(YY))^2</f>
        <v>60.141607663473536</v>
      </c>
      <c r="I48">
        <f>(G48-AVERAGE(YY))^2</f>
        <v>18.281465451948424</v>
      </c>
      <c r="J48" s="37">
        <f t="shared" si="1"/>
        <v>12.106356588608662</v>
      </c>
    </row>
    <row r="49" spans="1:10" x14ac:dyDescent="0.25">
      <c r="A49">
        <v>1</v>
      </c>
      <c r="B49" s="13">
        <v>1336</v>
      </c>
      <c r="C49" s="15">
        <v>0.28000000000000003</v>
      </c>
      <c r="D49" s="16">
        <v>23772</v>
      </c>
      <c r="E49" s="13">
        <v>86</v>
      </c>
      <c r="F49" s="13">
        <v>93</v>
      </c>
      <c r="G49">
        <f t="shared" si="0"/>
        <v>89.938352906166784</v>
      </c>
      <c r="H49" s="37">
        <f>(F49-AVERAGE(YY))^2</f>
        <v>95.162015826738838</v>
      </c>
      <c r="I49">
        <f>(G49-AVERAGE(YY))^2</f>
        <v>44.802339127292662</v>
      </c>
      <c r="J49" s="37">
        <f t="shared" si="1"/>
        <v>9.3736829271773754</v>
      </c>
    </row>
    <row r="50" spans="1:10" x14ac:dyDescent="0.25">
      <c r="A50">
        <v>1</v>
      </c>
      <c r="B50" s="13">
        <v>1350</v>
      </c>
      <c r="C50" s="15">
        <v>0.19</v>
      </c>
      <c r="D50" s="16">
        <v>52468</v>
      </c>
      <c r="E50" s="13">
        <v>90</v>
      </c>
      <c r="F50" s="13">
        <v>93</v>
      </c>
      <c r="G50">
        <f t="shared" si="0"/>
        <v>88.640105406075449</v>
      </c>
      <c r="H50" s="37">
        <f>(F50-AVERAGE(YY))^2</f>
        <v>95.162015826738838</v>
      </c>
      <c r="I50">
        <f>(G50-AVERAGE(YY))^2</f>
        <v>29.10826339499646</v>
      </c>
      <c r="J50" s="37">
        <f t="shared" si="1"/>
        <v>19.008680870132526</v>
      </c>
    </row>
    <row r="51" spans="1:10" x14ac:dyDescent="0.25">
      <c r="A51" s="36">
        <f>SUM(A2:A50)</f>
        <v>49</v>
      </c>
      <c r="B51" s="36">
        <f t="shared" ref="B51:J51" si="5">SUM(B2:B50)</f>
        <v>61892</v>
      </c>
      <c r="C51" s="36">
        <f t="shared" si="5"/>
        <v>18.670000000000002</v>
      </c>
      <c r="D51" s="36">
        <f t="shared" si="5"/>
        <v>1472956</v>
      </c>
      <c r="E51" s="36">
        <f t="shared" si="5"/>
        <v>3636</v>
      </c>
      <c r="F51" s="36">
        <f t="shared" si="5"/>
        <v>4079</v>
      </c>
      <c r="G51" s="36">
        <f t="shared" si="5"/>
        <v>4079.0000000002092</v>
      </c>
      <c r="H51" s="36">
        <f t="shared" si="5"/>
        <v>2663.0612244897957</v>
      </c>
      <c r="I51" s="36">
        <f t="shared" si="5"/>
        <v>1423.2092662077887</v>
      </c>
      <c r="J51" s="36">
        <f t="shared" si="5"/>
        <v>1239.851958282145</v>
      </c>
    </row>
    <row r="53" spans="1:10" x14ac:dyDescent="0.25">
      <c r="B53" s="17"/>
      <c r="C53" s="17"/>
      <c r="E53" s="17"/>
      <c r="F5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E2" sqref="E2"/>
    </sheetView>
  </sheetViews>
  <sheetFormatPr defaultRowHeight="13.2" x14ac:dyDescent="0.25"/>
  <cols>
    <col min="2" max="2" width="16.33203125" style="2" bestFit="1" customWidth="1"/>
    <col min="3" max="3" width="15" style="2" bestFit="1" customWidth="1"/>
    <col min="4" max="4" width="11.44140625" bestFit="1" customWidth="1"/>
    <col min="5" max="5" width="15.109375" bestFit="1" customWidth="1"/>
    <col min="6" max="6" width="23.109375" bestFit="1" customWidth="1"/>
  </cols>
  <sheetData>
    <row r="1" spans="2:6" x14ac:dyDescent="0.25">
      <c r="B1" s="1" t="s">
        <v>59</v>
      </c>
      <c r="C1" s="1" t="s">
        <v>60</v>
      </c>
      <c r="D1" s="10" t="s">
        <v>62</v>
      </c>
      <c r="E1" s="10" t="s">
        <v>63</v>
      </c>
      <c r="F1" s="10" t="s">
        <v>64</v>
      </c>
    </row>
    <row r="2" spans="2:6" x14ac:dyDescent="0.25">
      <c r="B2" s="2">
        <v>93</v>
      </c>
      <c r="C2" s="2">
        <v>1315</v>
      </c>
      <c r="D2" s="8">
        <f>B2-$B$51</f>
        <v>9.7551020408163254</v>
      </c>
      <c r="E2" s="8">
        <f>C2-$C$51</f>
        <v>51.897959183673493</v>
      </c>
      <c r="F2">
        <f>D2*E2</f>
        <v>506.26988754685567</v>
      </c>
    </row>
    <row r="3" spans="2:6" x14ac:dyDescent="0.25">
      <c r="B3" s="2">
        <v>80</v>
      </c>
      <c r="C3" s="2">
        <v>1220</v>
      </c>
      <c r="D3" s="8">
        <f t="shared" ref="D3:D50" si="0">B3-$B$51</f>
        <v>-3.2448979591836746</v>
      </c>
      <c r="E3" s="8">
        <f t="shared" ref="E3:E50" si="1">C3-$C$51</f>
        <v>-43.102040816326507</v>
      </c>
      <c r="F3">
        <f t="shared" ref="F3:F50" si="2">D3*E3</f>
        <v>139.86172428154933</v>
      </c>
    </row>
    <row r="4" spans="2:6" x14ac:dyDescent="0.25">
      <c r="B4" s="2">
        <v>88</v>
      </c>
      <c r="C4" s="2">
        <v>1240</v>
      </c>
      <c r="D4" s="8">
        <f t="shared" si="0"/>
        <v>4.7551020408163254</v>
      </c>
      <c r="E4" s="8">
        <f t="shared" si="1"/>
        <v>-23.102040816326507</v>
      </c>
      <c r="F4">
        <f t="shared" si="2"/>
        <v>-109.85256143273622</v>
      </c>
    </row>
    <row r="5" spans="2:6" x14ac:dyDescent="0.25">
      <c r="B5" s="2">
        <v>68</v>
      </c>
      <c r="C5" s="2">
        <v>1176</v>
      </c>
      <c r="D5" s="8">
        <f t="shared" si="0"/>
        <v>-15.244897959183675</v>
      </c>
      <c r="E5" s="8">
        <f t="shared" si="1"/>
        <v>-87.102040816326507</v>
      </c>
      <c r="F5">
        <f t="shared" si="2"/>
        <v>1327.8617242815492</v>
      </c>
    </row>
    <row r="6" spans="2:6" x14ac:dyDescent="0.25">
      <c r="B6" s="2">
        <v>90</v>
      </c>
      <c r="C6" s="2">
        <v>1300</v>
      </c>
      <c r="D6" s="8">
        <f t="shared" si="0"/>
        <v>6.7551020408163254</v>
      </c>
      <c r="E6" s="8">
        <f t="shared" si="1"/>
        <v>36.897959183673493</v>
      </c>
      <c r="F6">
        <f t="shared" si="2"/>
        <v>249.24947938359028</v>
      </c>
    </row>
    <row r="7" spans="2:6" x14ac:dyDescent="0.25">
      <c r="B7" s="2">
        <v>90</v>
      </c>
      <c r="C7" s="2">
        <v>1281</v>
      </c>
      <c r="D7" s="8">
        <f t="shared" si="0"/>
        <v>6.7551020408163254</v>
      </c>
      <c r="E7" s="8">
        <f t="shared" si="1"/>
        <v>17.897959183673493</v>
      </c>
      <c r="F7">
        <f t="shared" si="2"/>
        <v>120.9025406080801</v>
      </c>
    </row>
    <row r="8" spans="2:6" x14ac:dyDescent="0.25">
      <c r="B8" s="2">
        <v>84</v>
      </c>
      <c r="C8" s="2">
        <v>1255</v>
      </c>
      <c r="D8" s="8">
        <f t="shared" si="0"/>
        <v>0.75510204081632537</v>
      </c>
      <c r="E8" s="8">
        <f t="shared" si="1"/>
        <v>-8.1020408163265074</v>
      </c>
      <c r="F8">
        <f t="shared" si="2"/>
        <v>-6.1178675551853123</v>
      </c>
    </row>
    <row r="9" spans="2:6" x14ac:dyDescent="0.25">
      <c r="B9" s="2">
        <v>75</v>
      </c>
      <c r="C9" s="2">
        <v>1400</v>
      </c>
      <c r="D9" s="8">
        <f t="shared" si="0"/>
        <v>-8.2448979591836746</v>
      </c>
      <c r="E9" s="8">
        <f t="shared" si="1"/>
        <v>136.89795918367349</v>
      </c>
      <c r="F9">
        <f t="shared" si="2"/>
        <v>-1128.7097042898795</v>
      </c>
    </row>
    <row r="10" spans="2:6" x14ac:dyDescent="0.25">
      <c r="B10" s="2">
        <v>80</v>
      </c>
      <c r="C10" s="2">
        <v>1300</v>
      </c>
      <c r="D10" s="8">
        <f t="shared" si="0"/>
        <v>-3.2448979591836746</v>
      </c>
      <c r="E10" s="8">
        <f t="shared" si="1"/>
        <v>36.897959183673493</v>
      </c>
      <c r="F10">
        <f t="shared" si="2"/>
        <v>-119.73011245314464</v>
      </c>
    </row>
    <row r="11" spans="2:6" x14ac:dyDescent="0.25">
      <c r="B11" s="2">
        <v>77</v>
      </c>
      <c r="C11" s="2">
        <v>1225</v>
      </c>
      <c r="D11" s="8">
        <f t="shared" si="0"/>
        <v>-6.2448979591836746</v>
      </c>
      <c r="E11" s="8">
        <f t="shared" si="1"/>
        <v>-38.102040816326507</v>
      </c>
      <c r="F11">
        <f t="shared" si="2"/>
        <v>237.94335693461048</v>
      </c>
    </row>
    <row r="12" spans="2:6" x14ac:dyDescent="0.25">
      <c r="B12" s="2">
        <v>74</v>
      </c>
      <c r="C12" s="2">
        <v>1260</v>
      </c>
      <c r="D12" s="8">
        <f t="shared" si="0"/>
        <v>-9.2448979591836746</v>
      </c>
      <c r="E12" s="8">
        <f t="shared" si="1"/>
        <v>-3.1020408163265074</v>
      </c>
      <c r="F12">
        <f t="shared" si="2"/>
        <v>28.678050812161388</v>
      </c>
    </row>
    <row r="13" spans="2:6" x14ac:dyDescent="0.25">
      <c r="B13" s="2">
        <v>84</v>
      </c>
      <c r="C13" s="2">
        <v>1200</v>
      </c>
      <c r="D13" s="8">
        <f t="shared" si="0"/>
        <v>0.75510204081632537</v>
      </c>
      <c r="E13" s="8">
        <f t="shared" si="1"/>
        <v>-63.102040816326507</v>
      </c>
      <c r="F13">
        <f t="shared" si="2"/>
        <v>-47.648479800083209</v>
      </c>
    </row>
    <row r="14" spans="2:6" x14ac:dyDescent="0.25">
      <c r="B14" s="2">
        <v>85</v>
      </c>
      <c r="C14" s="2">
        <v>1258</v>
      </c>
      <c r="D14" s="8">
        <f t="shared" si="0"/>
        <v>1.7551020408163254</v>
      </c>
      <c r="E14" s="8">
        <f t="shared" si="1"/>
        <v>-5.1020408163265074</v>
      </c>
      <c r="F14">
        <f t="shared" si="2"/>
        <v>-8.9546022490628445</v>
      </c>
    </row>
    <row r="15" spans="2:6" x14ac:dyDescent="0.25">
      <c r="B15" s="2">
        <v>90</v>
      </c>
      <c r="C15" s="2">
        <v>1268</v>
      </c>
      <c r="D15" s="8">
        <f t="shared" si="0"/>
        <v>6.7551020408163254</v>
      </c>
      <c r="E15" s="8">
        <f t="shared" si="1"/>
        <v>4.8979591836734926</v>
      </c>
      <c r="F15">
        <f t="shared" si="2"/>
        <v>33.086214077467872</v>
      </c>
    </row>
    <row r="16" spans="2:6" x14ac:dyDescent="0.25">
      <c r="B16" s="2">
        <v>83</v>
      </c>
      <c r="C16" s="2">
        <v>1280</v>
      </c>
      <c r="D16" s="8">
        <f t="shared" si="0"/>
        <v>-0.24489795918367463</v>
      </c>
      <c r="E16" s="8">
        <f t="shared" si="1"/>
        <v>16.897959183673493</v>
      </c>
      <c r="F16">
        <f t="shared" si="2"/>
        <v>-4.1382757184506707</v>
      </c>
    </row>
    <row r="17" spans="2:6" x14ac:dyDescent="0.25">
      <c r="B17" s="2">
        <v>89</v>
      </c>
      <c r="C17" s="2">
        <v>1230</v>
      </c>
      <c r="D17" s="8">
        <f t="shared" si="0"/>
        <v>5.7551020408163254</v>
      </c>
      <c r="E17" s="8">
        <f t="shared" si="1"/>
        <v>-33.102040816326507</v>
      </c>
      <c r="F17">
        <f t="shared" si="2"/>
        <v>-190.50562265722598</v>
      </c>
    </row>
    <row r="18" spans="2:6" x14ac:dyDescent="0.25">
      <c r="B18" s="2">
        <v>91</v>
      </c>
      <c r="C18" s="2">
        <v>1310</v>
      </c>
      <c r="D18" s="8">
        <f t="shared" si="0"/>
        <v>7.7551020408163254</v>
      </c>
      <c r="E18" s="8">
        <f t="shared" si="1"/>
        <v>46.897959183673493</v>
      </c>
      <c r="F18">
        <f t="shared" si="2"/>
        <v>363.69845897542706</v>
      </c>
    </row>
    <row r="19" spans="2:6" x14ac:dyDescent="0.25">
      <c r="B19" s="2">
        <v>89</v>
      </c>
      <c r="C19" s="2">
        <v>1278</v>
      </c>
      <c r="D19" s="8">
        <f t="shared" si="0"/>
        <v>5.7551020408163254</v>
      </c>
      <c r="E19" s="8">
        <f t="shared" si="1"/>
        <v>14.897959183673493</v>
      </c>
      <c r="F19">
        <f t="shared" si="2"/>
        <v>85.739275301957633</v>
      </c>
    </row>
    <row r="20" spans="2:6" x14ac:dyDescent="0.25">
      <c r="B20" s="2">
        <v>73</v>
      </c>
      <c r="C20" s="2">
        <v>1244</v>
      </c>
      <c r="D20" s="8">
        <f t="shared" si="0"/>
        <v>-10.244897959183675</v>
      </c>
      <c r="E20" s="8">
        <f t="shared" si="1"/>
        <v>-19.102040816326507</v>
      </c>
      <c r="F20">
        <f t="shared" si="2"/>
        <v>195.69845897542669</v>
      </c>
    </row>
    <row r="21" spans="2:6" x14ac:dyDescent="0.25">
      <c r="B21" s="2">
        <v>85</v>
      </c>
      <c r="C21" s="2">
        <v>1215</v>
      </c>
      <c r="D21" s="8">
        <f t="shared" si="0"/>
        <v>1.7551020408163254</v>
      </c>
      <c r="E21" s="8">
        <f t="shared" si="1"/>
        <v>-48.102040816326507</v>
      </c>
      <c r="F21">
        <f t="shared" si="2"/>
        <v>-84.423990004164835</v>
      </c>
    </row>
    <row r="22" spans="2:6" x14ac:dyDescent="0.25">
      <c r="B22" s="2">
        <v>90</v>
      </c>
      <c r="C22" s="2">
        <v>1370</v>
      </c>
      <c r="D22" s="8">
        <f t="shared" si="0"/>
        <v>6.7551020408163254</v>
      </c>
      <c r="E22" s="8">
        <f t="shared" si="1"/>
        <v>106.89795918367349</v>
      </c>
      <c r="F22">
        <f t="shared" si="2"/>
        <v>722.10662224073303</v>
      </c>
    </row>
    <row r="23" spans="2:6" x14ac:dyDescent="0.25">
      <c r="B23" s="2">
        <v>87</v>
      </c>
      <c r="C23" s="2">
        <v>1285</v>
      </c>
      <c r="D23" s="8">
        <f t="shared" si="0"/>
        <v>3.7551020408163254</v>
      </c>
      <c r="E23" s="8">
        <f t="shared" si="1"/>
        <v>21.897959183673493</v>
      </c>
      <c r="F23">
        <f t="shared" si="2"/>
        <v>82.229071220324926</v>
      </c>
    </row>
    <row r="24" spans="2:6" x14ac:dyDescent="0.25">
      <c r="B24" s="2">
        <v>86</v>
      </c>
      <c r="C24" s="2">
        <v>1290</v>
      </c>
      <c r="D24" s="8">
        <f t="shared" si="0"/>
        <v>2.7551020408163254</v>
      </c>
      <c r="E24" s="8">
        <f t="shared" si="1"/>
        <v>26.897959183673493</v>
      </c>
      <c r="F24">
        <f t="shared" si="2"/>
        <v>74.10662224073306</v>
      </c>
    </row>
    <row r="25" spans="2:6" x14ac:dyDescent="0.25">
      <c r="B25" s="2">
        <v>92</v>
      </c>
      <c r="C25" s="2">
        <v>1255</v>
      </c>
      <c r="D25" s="8">
        <f t="shared" si="0"/>
        <v>8.7551020408163254</v>
      </c>
      <c r="E25" s="8">
        <f t="shared" si="1"/>
        <v>-8.1020408163265074</v>
      </c>
      <c r="F25">
        <f t="shared" si="2"/>
        <v>-70.934194085797373</v>
      </c>
    </row>
    <row r="26" spans="2:6" x14ac:dyDescent="0.25">
      <c r="B26" s="2">
        <v>86</v>
      </c>
      <c r="C26" s="2">
        <v>1357</v>
      </c>
      <c r="D26" s="8">
        <f t="shared" si="0"/>
        <v>2.7551020408163254</v>
      </c>
      <c r="E26" s="8">
        <f t="shared" si="1"/>
        <v>93.897959183673493</v>
      </c>
      <c r="F26">
        <f t="shared" si="2"/>
        <v>258.69845897542689</v>
      </c>
    </row>
    <row r="27" spans="2:6" x14ac:dyDescent="0.25">
      <c r="B27" s="2">
        <v>83</v>
      </c>
      <c r="C27" s="2">
        <v>1200</v>
      </c>
      <c r="D27" s="8">
        <f t="shared" si="0"/>
        <v>-0.24489795918367463</v>
      </c>
      <c r="E27" s="8">
        <f t="shared" si="1"/>
        <v>-63.102040816326507</v>
      </c>
      <c r="F27">
        <f t="shared" si="2"/>
        <v>15.453561016243299</v>
      </c>
    </row>
    <row r="28" spans="2:6" x14ac:dyDescent="0.25">
      <c r="B28" s="2">
        <v>82</v>
      </c>
      <c r="C28" s="2">
        <v>1230</v>
      </c>
      <c r="D28" s="8">
        <f t="shared" si="0"/>
        <v>-1.2448979591836746</v>
      </c>
      <c r="E28" s="8">
        <f t="shared" si="1"/>
        <v>-33.102040816326507</v>
      </c>
      <c r="F28">
        <f t="shared" si="2"/>
        <v>41.208663057059567</v>
      </c>
    </row>
    <row r="29" spans="2:6" x14ac:dyDescent="0.25">
      <c r="B29" s="2">
        <v>77</v>
      </c>
      <c r="C29" s="2">
        <v>1247</v>
      </c>
      <c r="D29" s="8">
        <f t="shared" si="0"/>
        <v>-6.2448979591836746</v>
      </c>
      <c r="E29" s="8">
        <f t="shared" si="1"/>
        <v>-16.102040816326507</v>
      </c>
      <c r="F29">
        <f t="shared" si="2"/>
        <v>100.55560183256964</v>
      </c>
    </row>
    <row r="30" spans="2:6" x14ac:dyDescent="0.25">
      <c r="B30" s="2">
        <v>72</v>
      </c>
      <c r="C30" s="2">
        <v>1170</v>
      </c>
      <c r="D30" s="8">
        <f t="shared" si="0"/>
        <v>-11.244897959183675</v>
      </c>
      <c r="E30" s="8">
        <f t="shared" si="1"/>
        <v>-93.102040816326507</v>
      </c>
      <c r="F30">
        <f t="shared" si="2"/>
        <v>1046.9229487713451</v>
      </c>
    </row>
    <row r="31" spans="2:6" x14ac:dyDescent="0.25">
      <c r="B31" s="2">
        <v>80</v>
      </c>
      <c r="C31" s="2">
        <v>1320</v>
      </c>
      <c r="D31" s="8">
        <f t="shared" si="0"/>
        <v>-3.2448979591836746</v>
      </c>
      <c r="E31" s="8">
        <f t="shared" si="1"/>
        <v>56.897959183673493</v>
      </c>
      <c r="F31">
        <f t="shared" si="2"/>
        <v>-184.62807163681813</v>
      </c>
    </row>
    <row r="32" spans="2:6" x14ac:dyDescent="0.25">
      <c r="B32" s="2">
        <v>93</v>
      </c>
      <c r="C32" s="2">
        <v>1340</v>
      </c>
      <c r="D32" s="8">
        <f t="shared" si="0"/>
        <v>9.7551020408163254</v>
      </c>
      <c r="E32" s="8">
        <f t="shared" si="1"/>
        <v>76.897959183673493</v>
      </c>
      <c r="F32">
        <f t="shared" si="2"/>
        <v>750.14743856726375</v>
      </c>
    </row>
    <row r="33" spans="2:6" x14ac:dyDescent="0.25">
      <c r="B33" s="2">
        <v>88</v>
      </c>
      <c r="C33" s="2">
        <v>1327</v>
      </c>
      <c r="D33" s="8">
        <f t="shared" si="0"/>
        <v>4.7551020408163254</v>
      </c>
      <c r="E33" s="8">
        <f t="shared" si="1"/>
        <v>63.897959183673493</v>
      </c>
      <c r="F33">
        <f t="shared" si="2"/>
        <v>303.84131611828411</v>
      </c>
    </row>
    <row r="34" spans="2:6" x14ac:dyDescent="0.25">
      <c r="B34" s="2">
        <v>87</v>
      </c>
      <c r="C34" s="2">
        <v>1195</v>
      </c>
      <c r="D34" s="8">
        <f t="shared" si="0"/>
        <v>3.7551020408163254</v>
      </c>
      <c r="E34" s="8">
        <f t="shared" si="1"/>
        <v>-68.102040816326507</v>
      </c>
      <c r="F34">
        <f t="shared" si="2"/>
        <v>-255.73011245314436</v>
      </c>
    </row>
    <row r="35" spans="2:6" x14ac:dyDescent="0.25">
      <c r="B35" s="2">
        <v>88</v>
      </c>
      <c r="C35" s="2">
        <v>1370</v>
      </c>
      <c r="D35" s="8">
        <f t="shared" si="0"/>
        <v>4.7551020408163254</v>
      </c>
      <c r="E35" s="8">
        <f t="shared" si="1"/>
        <v>106.89795918367349</v>
      </c>
      <c r="F35">
        <f t="shared" si="2"/>
        <v>508.3107038733861</v>
      </c>
    </row>
    <row r="36" spans="2:6" x14ac:dyDescent="0.25">
      <c r="B36" s="2">
        <v>88</v>
      </c>
      <c r="C36" s="2">
        <v>1310</v>
      </c>
      <c r="D36" s="8">
        <f t="shared" si="0"/>
        <v>4.7551020408163254</v>
      </c>
      <c r="E36" s="8">
        <f t="shared" si="1"/>
        <v>46.897959183673493</v>
      </c>
      <c r="F36">
        <f t="shared" si="2"/>
        <v>223.00458142440655</v>
      </c>
    </row>
    <row r="37" spans="2:6" x14ac:dyDescent="0.25">
      <c r="B37" s="2">
        <v>77</v>
      </c>
      <c r="C37" s="2">
        <v>1195</v>
      </c>
      <c r="D37" s="8">
        <f t="shared" si="0"/>
        <v>-6.2448979591836746</v>
      </c>
      <c r="E37" s="8">
        <f t="shared" si="1"/>
        <v>-68.102040816326507</v>
      </c>
      <c r="F37">
        <f t="shared" si="2"/>
        <v>425.29029571012074</v>
      </c>
    </row>
    <row r="38" spans="2:6" x14ac:dyDescent="0.25">
      <c r="B38" s="2">
        <v>73</v>
      </c>
      <c r="C38" s="2">
        <v>1300</v>
      </c>
      <c r="D38" s="8">
        <f t="shared" si="0"/>
        <v>-10.244897959183675</v>
      </c>
      <c r="E38" s="8">
        <f t="shared" si="1"/>
        <v>36.897959183673493</v>
      </c>
      <c r="F38">
        <f t="shared" si="2"/>
        <v>-378.01582673885906</v>
      </c>
    </row>
    <row r="39" spans="2:6" x14ac:dyDescent="0.25">
      <c r="B39" s="2">
        <v>73</v>
      </c>
      <c r="C39" s="2">
        <v>1155</v>
      </c>
      <c r="D39" s="8">
        <f t="shared" si="0"/>
        <v>-10.244897959183675</v>
      </c>
      <c r="E39" s="8">
        <f t="shared" si="1"/>
        <v>-108.10204081632651</v>
      </c>
      <c r="F39">
        <f t="shared" si="2"/>
        <v>1107.4943773427738</v>
      </c>
    </row>
    <row r="40" spans="2:6" x14ac:dyDescent="0.25">
      <c r="B40" s="2">
        <v>86</v>
      </c>
      <c r="C40" s="2">
        <v>1280</v>
      </c>
      <c r="D40" s="8">
        <f t="shared" si="0"/>
        <v>2.7551020408163254</v>
      </c>
      <c r="E40" s="8">
        <f t="shared" si="1"/>
        <v>16.897959183673493</v>
      </c>
      <c r="F40">
        <f t="shared" si="2"/>
        <v>46.555601832569806</v>
      </c>
    </row>
    <row r="41" spans="2:6" x14ac:dyDescent="0.25">
      <c r="B41" s="2">
        <v>88</v>
      </c>
      <c r="C41" s="2">
        <v>1218</v>
      </c>
      <c r="D41" s="8">
        <f t="shared" si="0"/>
        <v>4.7551020408163254</v>
      </c>
      <c r="E41" s="8">
        <f t="shared" si="1"/>
        <v>-45.102040816326507</v>
      </c>
      <c r="F41">
        <f t="shared" si="2"/>
        <v>-214.46480633069538</v>
      </c>
    </row>
    <row r="42" spans="2:6" x14ac:dyDescent="0.25">
      <c r="B42" s="2">
        <v>61</v>
      </c>
      <c r="C42" s="2">
        <v>1142</v>
      </c>
      <c r="D42" s="8">
        <f t="shared" si="0"/>
        <v>-22.244897959183675</v>
      </c>
      <c r="E42" s="8">
        <f t="shared" si="1"/>
        <v>-121.10204081632651</v>
      </c>
      <c r="F42">
        <f t="shared" si="2"/>
        <v>2693.9025406080796</v>
      </c>
    </row>
    <row r="43" spans="2:6" x14ac:dyDescent="0.25">
      <c r="B43" s="2">
        <v>73</v>
      </c>
      <c r="C43" s="2">
        <v>1109</v>
      </c>
      <c r="D43" s="8">
        <f t="shared" si="0"/>
        <v>-10.244897959183675</v>
      </c>
      <c r="E43" s="8">
        <f t="shared" si="1"/>
        <v>-154.10204081632651</v>
      </c>
      <c r="F43">
        <f t="shared" si="2"/>
        <v>1578.7596834652227</v>
      </c>
    </row>
    <row r="44" spans="2:6" x14ac:dyDescent="0.25">
      <c r="B44" s="2">
        <v>84</v>
      </c>
      <c r="C44" s="2">
        <v>1287</v>
      </c>
      <c r="D44" s="8">
        <f t="shared" si="0"/>
        <v>0.75510204081632537</v>
      </c>
      <c r="E44" s="8">
        <f t="shared" si="1"/>
        <v>23.897959183673493</v>
      </c>
      <c r="F44">
        <f t="shared" si="2"/>
        <v>18.045397750937099</v>
      </c>
    </row>
    <row r="45" spans="2:6" x14ac:dyDescent="0.25">
      <c r="B45" s="2">
        <v>76</v>
      </c>
      <c r="C45" s="2">
        <v>1225</v>
      </c>
      <c r="D45" s="8">
        <f t="shared" si="0"/>
        <v>-7.2448979591836746</v>
      </c>
      <c r="E45" s="8">
        <f t="shared" si="1"/>
        <v>-38.102040816326507</v>
      </c>
      <c r="F45">
        <f t="shared" si="2"/>
        <v>276.04539775093701</v>
      </c>
    </row>
    <row r="46" spans="2:6" x14ac:dyDescent="0.25">
      <c r="B46" s="2">
        <v>78</v>
      </c>
      <c r="C46" s="2">
        <v>1234</v>
      </c>
      <c r="D46" s="8">
        <f t="shared" si="0"/>
        <v>-5.2448979591836746</v>
      </c>
      <c r="E46" s="8">
        <f t="shared" si="1"/>
        <v>-29.102040816326507</v>
      </c>
      <c r="F46">
        <f t="shared" si="2"/>
        <v>152.6372344856309</v>
      </c>
    </row>
    <row r="47" spans="2:6" x14ac:dyDescent="0.25">
      <c r="B47" s="2">
        <v>86</v>
      </c>
      <c r="C47" s="2">
        <v>1250</v>
      </c>
      <c r="D47" s="8">
        <f t="shared" si="0"/>
        <v>2.7551020408163254</v>
      </c>
      <c r="E47" s="8">
        <f t="shared" si="1"/>
        <v>-13.102040816326507</v>
      </c>
      <c r="F47">
        <f t="shared" si="2"/>
        <v>-36.097459391919955</v>
      </c>
    </row>
    <row r="48" spans="2:6" x14ac:dyDescent="0.25">
      <c r="B48" s="2">
        <v>91</v>
      </c>
      <c r="C48" s="2">
        <v>1290</v>
      </c>
      <c r="D48" s="8">
        <f t="shared" si="0"/>
        <v>7.7551020408163254</v>
      </c>
      <c r="E48" s="8">
        <f t="shared" si="1"/>
        <v>26.897959183673493</v>
      </c>
      <c r="F48">
        <f t="shared" si="2"/>
        <v>208.59641815910052</v>
      </c>
    </row>
    <row r="49" spans="1:6" x14ac:dyDescent="0.25">
      <c r="B49" s="2">
        <v>93</v>
      </c>
      <c r="C49" s="2">
        <v>1336</v>
      </c>
      <c r="D49" s="8">
        <f t="shared" si="0"/>
        <v>9.7551020408163254</v>
      </c>
      <c r="E49" s="8">
        <f t="shared" si="1"/>
        <v>72.897959183673493</v>
      </c>
      <c r="F49">
        <f t="shared" si="2"/>
        <v>711.12703040399845</v>
      </c>
    </row>
    <row r="50" spans="1:6" ht="13.8" thickBot="1" x14ac:dyDescent="0.3">
      <c r="B50" s="2">
        <v>93</v>
      </c>
      <c r="C50" s="2">
        <v>1350</v>
      </c>
      <c r="D50" s="8">
        <f t="shared" si="0"/>
        <v>9.7551020408163254</v>
      </c>
      <c r="E50" s="8">
        <f t="shared" si="1"/>
        <v>86.897959183673493</v>
      </c>
      <c r="F50" s="9">
        <f t="shared" si="2"/>
        <v>847.698458975427</v>
      </c>
    </row>
    <row r="51" spans="1:6" ht="13.8" thickTop="1" x14ac:dyDescent="0.25">
      <c r="A51" s="7" t="s">
        <v>61</v>
      </c>
      <c r="B51" s="6">
        <f>AVERAGE(B2:B50)</f>
        <v>83.244897959183675</v>
      </c>
      <c r="C51" s="6">
        <f>AVERAGE(C2:C50)</f>
        <v>1263.1020408163265</v>
      </c>
      <c r="E51" s="7" t="s">
        <v>65</v>
      </c>
      <c r="F51" s="2">
        <f>SUM(F2:F50)</f>
        <v>12641.775510204085</v>
      </c>
    </row>
    <row r="52" spans="1:6" x14ac:dyDescent="0.25">
      <c r="E52" s="7" t="s">
        <v>67</v>
      </c>
      <c r="F52" s="2">
        <f>COUNT(F2:F50)</f>
        <v>49</v>
      </c>
    </row>
    <row r="53" spans="1:6" x14ac:dyDescent="0.25">
      <c r="B53" s="4"/>
      <c r="C53" s="4"/>
      <c r="E53" s="7" t="s">
        <v>66</v>
      </c>
      <c r="F53">
        <f>F51/(F52-1)</f>
        <v>263.37032312925174</v>
      </c>
    </row>
    <row r="55" spans="1:6" x14ac:dyDescent="0.25">
      <c r="E55" s="7" t="s">
        <v>68</v>
      </c>
      <c r="F55">
        <f>_xlfn.COVARIANCE.S(B2:B50,C2:C50)</f>
        <v>263.37032312925174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>
      <selection activeCell="I60" sqref="I60"/>
    </sheetView>
  </sheetViews>
  <sheetFormatPr defaultRowHeight="13.2" x14ac:dyDescent="0.25"/>
  <cols>
    <col min="1" max="1" width="18.6640625" bestFit="1" customWidth="1"/>
    <col min="2" max="2" width="16.33203125" style="2" bestFit="1" customWidth="1"/>
    <col min="3" max="3" width="15" style="2" bestFit="1" customWidth="1"/>
    <col min="4" max="4" width="11.44140625" bestFit="1" customWidth="1"/>
    <col min="5" max="5" width="17.33203125" bestFit="1" customWidth="1"/>
    <col min="6" max="6" width="23.109375" bestFit="1" customWidth="1"/>
  </cols>
  <sheetData>
    <row r="1" spans="2:6" x14ac:dyDescent="0.25">
      <c r="B1" s="1" t="s">
        <v>59</v>
      </c>
      <c r="C1" s="1" t="s">
        <v>60</v>
      </c>
      <c r="D1" s="10" t="s">
        <v>62</v>
      </c>
      <c r="E1" s="10" t="s">
        <v>63</v>
      </c>
      <c r="F1" s="10" t="s">
        <v>64</v>
      </c>
    </row>
    <row r="2" spans="2:6" x14ac:dyDescent="0.25">
      <c r="B2" s="2">
        <v>93</v>
      </c>
      <c r="C2" s="2">
        <v>1315</v>
      </c>
      <c r="D2" s="8">
        <f>B2-$B$51</f>
        <v>9.7551020408163254</v>
      </c>
      <c r="E2" s="8">
        <f>C2-$C$51</f>
        <v>51.897959183673493</v>
      </c>
      <c r="F2">
        <f>D2*E2</f>
        <v>506.26988754685567</v>
      </c>
    </row>
    <row r="3" spans="2:6" x14ac:dyDescent="0.25">
      <c r="B3" s="2">
        <v>80</v>
      </c>
      <c r="C3" s="2">
        <v>1220</v>
      </c>
      <c r="D3" s="8">
        <f t="shared" ref="D3:D50" si="0">B3-$B$51</f>
        <v>-3.2448979591836746</v>
      </c>
      <c r="E3" s="8">
        <f t="shared" ref="E3:E50" si="1">C3-$C$51</f>
        <v>-43.102040816326507</v>
      </c>
      <c r="F3">
        <f t="shared" ref="F3:F50" si="2">D3*E3</f>
        <v>139.86172428154933</v>
      </c>
    </row>
    <row r="4" spans="2:6" x14ac:dyDescent="0.25">
      <c r="B4" s="2">
        <v>88</v>
      </c>
      <c r="C4" s="2">
        <v>1240</v>
      </c>
      <c r="D4" s="8">
        <f t="shared" si="0"/>
        <v>4.7551020408163254</v>
      </c>
      <c r="E4" s="8">
        <f t="shared" si="1"/>
        <v>-23.102040816326507</v>
      </c>
      <c r="F4">
        <f t="shared" si="2"/>
        <v>-109.85256143273622</v>
      </c>
    </row>
    <row r="5" spans="2:6" x14ac:dyDescent="0.25">
      <c r="B5" s="2">
        <v>68</v>
      </c>
      <c r="C5" s="2">
        <v>1176</v>
      </c>
      <c r="D5" s="8">
        <f t="shared" si="0"/>
        <v>-15.244897959183675</v>
      </c>
      <c r="E5" s="8">
        <f t="shared" si="1"/>
        <v>-87.102040816326507</v>
      </c>
      <c r="F5">
        <f t="shared" si="2"/>
        <v>1327.8617242815492</v>
      </c>
    </row>
    <row r="6" spans="2:6" x14ac:dyDescent="0.25">
      <c r="B6" s="2">
        <v>90</v>
      </c>
      <c r="C6" s="2">
        <v>1300</v>
      </c>
      <c r="D6" s="8">
        <f t="shared" si="0"/>
        <v>6.7551020408163254</v>
      </c>
      <c r="E6" s="8">
        <f t="shared" si="1"/>
        <v>36.897959183673493</v>
      </c>
      <c r="F6">
        <f t="shared" si="2"/>
        <v>249.24947938359028</v>
      </c>
    </row>
    <row r="7" spans="2:6" x14ac:dyDescent="0.25">
      <c r="B7" s="2">
        <v>90</v>
      </c>
      <c r="C7" s="2">
        <v>1281</v>
      </c>
      <c r="D7" s="8">
        <f t="shared" si="0"/>
        <v>6.7551020408163254</v>
      </c>
      <c r="E7" s="8">
        <f t="shared" si="1"/>
        <v>17.897959183673493</v>
      </c>
      <c r="F7">
        <f t="shared" si="2"/>
        <v>120.9025406080801</v>
      </c>
    </row>
    <row r="8" spans="2:6" x14ac:dyDescent="0.25">
      <c r="B8" s="2">
        <v>84</v>
      </c>
      <c r="C8" s="2">
        <v>1255</v>
      </c>
      <c r="D8" s="8">
        <f t="shared" si="0"/>
        <v>0.75510204081632537</v>
      </c>
      <c r="E8" s="8">
        <f t="shared" si="1"/>
        <v>-8.1020408163265074</v>
      </c>
      <c r="F8">
        <f t="shared" si="2"/>
        <v>-6.1178675551853123</v>
      </c>
    </row>
    <row r="9" spans="2:6" x14ac:dyDescent="0.25">
      <c r="B9" s="2">
        <v>75</v>
      </c>
      <c r="C9" s="2">
        <v>1400</v>
      </c>
      <c r="D9" s="8">
        <f t="shared" si="0"/>
        <v>-8.2448979591836746</v>
      </c>
      <c r="E9" s="8">
        <f t="shared" si="1"/>
        <v>136.89795918367349</v>
      </c>
      <c r="F9">
        <f t="shared" si="2"/>
        <v>-1128.7097042898795</v>
      </c>
    </row>
    <row r="10" spans="2:6" x14ac:dyDescent="0.25">
      <c r="B10" s="2">
        <v>80</v>
      </c>
      <c r="C10" s="2">
        <v>1300</v>
      </c>
      <c r="D10" s="8">
        <f t="shared" si="0"/>
        <v>-3.2448979591836746</v>
      </c>
      <c r="E10" s="8">
        <f t="shared" si="1"/>
        <v>36.897959183673493</v>
      </c>
      <c r="F10">
        <f t="shared" si="2"/>
        <v>-119.73011245314464</v>
      </c>
    </row>
    <row r="11" spans="2:6" x14ac:dyDescent="0.25">
      <c r="B11" s="2">
        <v>77</v>
      </c>
      <c r="C11" s="2">
        <v>1225</v>
      </c>
      <c r="D11" s="8">
        <f t="shared" si="0"/>
        <v>-6.2448979591836746</v>
      </c>
      <c r="E11" s="8">
        <f t="shared" si="1"/>
        <v>-38.102040816326507</v>
      </c>
      <c r="F11">
        <f t="shared" si="2"/>
        <v>237.94335693461048</v>
      </c>
    </row>
    <row r="12" spans="2:6" x14ac:dyDescent="0.25">
      <c r="B12" s="2">
        <v>74</v>
      </c>
      <c r="C12" s="2">
        <v>1260</v>
      </c>
      <c r="D12" s="8">
        <f t="shared" si="0"/>
        <v>-9.2448979591836746</v>
      </c>
      <c r="E12" s="8">
        <f t="shared" si="1"/>
        <v>-3.1020408163265074</v>
      </c>
      <c r="F12">
        <f t="shared" si="2"/>
        <v>28.678050812161388</v>
      </c>
    </row>
    <row r="13" spans="2:6" x14ac:dyDescent="0.25">
      <c r="B13" s="2">
        <v>84</v>
      </c>
      <c r="C13" s="2">
        <v>1200</v>
      </c>
      <c r="D13" s="8">
        <f t="shared" si="0"/>
        <v>0.75510204081632537</v>
      </c>
      <c r="E13" s="8">
        <f t="shared" si="1"/>
        <v>-63.102040816326507</v>
      </c>
      <c r="F13">
        <f t="shared" si="2"/>
        <v>-47.648479800083209</v>
      </c>
    </row>
    <row r="14" spans="2:6" x14ac:dyDescent="0.25">
      <c r="B14" s="2">
        <v>85</v>
      </c>
      <c r="C14" s="2">
        <v>1258</v>
      </c>
      <c r="D14" s="8">
        <f t="shared" si="0"/>
        <v>1.7551020408163254</v>
      </c>
      <c r="E14" s="8">
        <f t="shared" si="1"/>
        <v>-5.1020408163265074</v>
      </c>
      <c r="F14">
        <f t="shared" si="2"/>
        <v>-8.9546022490628445</v>
      </c>
    </row>
    <row r="15" spans="2:6" x14ac:dyDescent="0.25">
      <c r="B15" s="2">
        <v>90</v>
      </c>
      <c r="C15" s="2">
        <v>1268</v>
      </c>
      <c r="D15" s="8">
        <f t="shared" si="0"/>
        <v>6.7551020408163254</v>
      </c>
      <c r="E15" s="8">
        <f t="shared" si="1"/>
        <v>4.8979591836734926</v>
      </c>
      <c r="F15">
        <f t="shared" si="2"/>
        <v>33.086214077467872</v>
      </c>
    </row>
    <row r="16" spans="2:6" x14ac:dyDescent="0.25">
      <c r="B16" s="2">
        <v>83</v>
      </c>
      <c r="C16" s="2">
        <v>1280</v>
      </c>
      <c r="D16" s="8">
        <f t="shared" si="0"/>
        <v>-0.24489795918367463</v>
      </c>
      <c r="E16" s="8">
        <f t="shared" si="1"/>
        <v>16.897959183673493</v>
      </c>
      <c r="F16">
        <f t="shared" si="2"/>
        <v>-4.1382757184506707</v>
      </c>
    </row>
    <row r="17" spans="2:6" x14ac:dyDescent="0.25">
      <c r="B17" s="2">
        <v>89</v>
      </c>
      <c r="C17" s="2">
        <v>1230</v>
      </c>
      <c r="D17" s="8">
        <f t="shared" si="0"/>
        <v>5.7551020408163254</v>
      </c>
      <c r="E17" s="8">
        <f t="shared" si="1"/>
        <v>-33.102040816326507</v>
      </c>
      <c r="F17">
        <f t="shared" si="2"/>
        <v>-190.50562265722598</v>
      </c>
    </row>
    <row r="18" spans="2:6" x14ac:dyDescent="0.25">
      <c r="B18" s="2">
        <v>91</v>
      </c>
      <c r="C18" s="2">
        <v>1310</v>
      </c>
      <c r="D18" s="8">
        <f t="shared" si="0"/>
        <v>7.7551020408163254</v>
      </c>
      <c r="E18" s="8">
        <f t="shared" si="1"/>
        <v>46.897959183673493</v>
      </c>
      <c r="F18">
        <f t="shared" si="2"/>
        <v>363.69845897542706</v>
      </c>
    </row>
    <row r="19" spans="2:6" x14ac:dyDescent="0.25">
      <c r="B19" s="2">
        <v>89</v>
      </c>
      <c r="C19" s="2">
        <v>1278</v>
      </c>
      <c r="D19" s="8">
        <f t="shared" si="0"/>
        <v>5.7551020408163254</v>
      </c>
      <c r="E19" s="8">
        <f t="shared" si="1"/>
        <v>14.897959183673493</v>
      </c>
      <c r="F19">
        <f t="shared" si="2"/>
        <v>85.739275301957633</v>
      </c>
    </row>
    <row r="20" spans="2:6" x14ac:dyDescent="0.25">
      <c r="B20" s="2">
        <v>73</v>
      </c>
      <c r="C20" s="2">
        <v>1244</v>
      </c>
      <c r="D20" s="8">
        <f t="shared" si="0"/>
        <v>-10.244897959183675</v>
      </c>
      <c r="E20" s="8">
        <f t="shared" si="1"/>
        <v>-19.102040816326507</v>
      </c>
      <c r="F20">
        <f t="shared" si="2"/>
        <v>195.69845897542669</v>
      </c>
    </row>
    <row r="21" spans="2:6" x14ac:dyDescent="0.25">
      <c r="B21" s="2">
        <v>85</v>
      </c>
      <c r="C21" s="2">
        <v>1215</v>
      </c>
      <c r="D21" s="8">
        <f t="shared" si="0"/>
        <v>1.7551020408163254</v>
      </c>
      <c r="E21" s="8">
        <f t="shared" si="1"/>
        <v>-48.102040816326507</v>
      </c>
      <c r="F21">
        <f t="shared" si="2"/>
        <v>-84.423990004164835</v>
      </c>
    </row>
    <row r="22" spans="2:6" x14ac:dyDescent="0.25">
      <c r="B22" s="2">
        <v>90</v>
      </c>
      <c r="C22" s="2">
        <v>1370</v>
      </c>
      <c r="D22" s="8">
        <f t="shared" si="0"/>
        <v>6.7551020408163254</v>
      </c>
      <c r="E22" s="8">
        <f t="shared" si="1"/>
        <v>106.89795918367349</v>
      </c>
      <c r="F22">
        <f t="shared" si="2"/>
        <v>722.10662224073303</v>
      </c>
    </row>
    <row r="23" spans="2:6" x14ac:dyDescent="0.25">
      <c r="B23" s="2">
        <v>87</v>
      </c>
      <c r="C23" s="2">
        <v>1285</v>
      </c>
      <c r="D23" s="8">
        <f t="shared" si="0"/>
        <v>3.7551020408163254</v>
      </c>
      <c r="E23" s="8">
        <f t="shared" si="1"/>
        <v>21.897959183673493</v>
      </c>
      <c r="F23">
        <f t="shared" si="2"/>
        <v>82.229071220324926</v>
      </c>
    </row>
    <row r="24" spans="2:6" x14ac:dyDescent="0.25">
      <c r="B24" s="2">
        <v>86</v>
      </c>
      <c r="C24" s="2">
        <v>1290</v>
      </c>
      <c r="D24" s="8">
        <f t="shared" si="0"/>
        <v>2.7551020408163254</v>
      </c>
      <c r="E24" s="8">
        <f t="shared" si="1"/>
        <v>26.897959183673493</v>
      </c>
      <c r="F24">
        <f t="shared" si="2"/>
        <v>74.10662224073306</v>
      </c>
    </row>
    <row r="25" spans="2:6" x14ac:dyDescent="0.25">
      <c r="B25" s="2">
        <v>92</v>
      </c>
      <c r="C25" s="2">
        <v>1255</v>
      </c>
      <c r="D25" s="8">
        <f t="shared" si="0"/>
        <v>8.7551020408163254</v>
      </c>
      <c r="E25" s="8">
        <f t="shared" si="1"/>
        <v>-8.1020408163265074</v>
      </c>
      <c r="F25">
        <f t="shared" si="2"/>
        <v>-70.934194085797373</v>
      </c>
    </row>
    <row r="26" spans="2:6" x14ac:dyDescent="0.25">
      <c r="B26" s="2">
        <v>86</v>
      </c>
      <c r="C26" s="2">
        <v>1357</v>
      </c>
      <c r="D26" s="8">
        <f t="shared" si="0"/>
        <v>2.7551020408163254</v>
      </c>
      <c r="E26" s="8">
        <f t="shared" si="1"/>
        <v>93.897959183673493</v>
      </c>
      <c r="F26">
        <f t="shared" si="2"/>
        <v>258.69845897542689</v>
      </c>
    </row>
    <row r="27" spans="2:6" x14ac:dyDescent="0.25">
      <c r="B27" s="2">
        <v>83</v>
      </c>
      <c r="C27" s="2">
        <v>1200</v>
      </c>
      <c r="D27" s="8">
        <f t="shared" si="0"/>
        <v>-0.24489795918367463</v>
      </c>
      <c r="E27" s="8">
        <f t="shared" si="1"/>
        <v>-63.102040816326507</v>
      </c>
      <c r="F27">
        <f t="shared" si="2"/>
        <v>15.453561016243299</v>
      </c>
    </row>
    <row r="28" spans="2:6" x14ac:dyDescent="0.25">
      <c r="B28" s="2">
        <v>82</v>
      </c>
      <c r="C28" s="2">
        <v>1230</v>
      </c>
      <c r="D28" s="8">
        <f t="shared" si="0"/>
        <v>-1.2448979591836746</v>
      </c>
      <c r="E28" s="8">
        <f t="shared" si="1"/>
        <v>-33.102040816326507</v>
      </c>
      <c r="F28">
        <f t="shared" si="2"/>
        <v>41.208663057059567</v>
      </c>
    </row>
    <row r="29" spans="2:6" x14ac:dyDescent="0.25">
      <c r="B29" s="2">
        <v>77</v>
      </c>
      <c r="C29" s="2">
        <v>1247</v>
      </c>
      <c r="D29" s="8">
        <f t="shared" si="0"/>
        <v>-6.2448979591836746</v>
      </c>
      <c r="E29" s="8">
        <f t="shared" si="1"/>
        <v>-16.102040816326507</v>
      </c>
      <c r="F29">
        <f t="shared" si="2"/>
        <v>100.55560183256964</v>
      </c>
    </row>
    <row r="30" spans="2:6" x14ac:dyDescent="0.25">
      <c r="B30" s="2">
        <v>72</v>
      </c>
      <c r="C30" s="2">
        <v>1170</v>
      </c>
      <c r="D30" s="8">
        <f t="shared" si="0"/>
        <v>-11.244897959183675</v>
      </c>
      <c r="E30" s="8">
        <f t="shared" si="1"/>
        <v>-93.102040816326507</v>
      </c>
      <c r="F30">
        <f t="shared" si="2"/>
        <v>1046.9229487713451</v>
      </c>
    </row>
    <row r="31" spans="2:6" x14ac:dyDescent="0.25">
      <c r="B31" s="2">
        <v>80</v>
      </c>
      <c r="C31" s="2">
        <v>1320</v>
      </c>
      <c r="D31" s="8">
        <f t="shared" si="0"/>
        <v>-3.2448979591836746</v>
      </c>
      <c r="E31" s="8">
        <f t="shared" si="1"/>
        <v>56.897959183673493</v>
      </c>
      <c r="F31">
        <f t="shared" si="2"/>
        <v>-184.62807163681813</v>
      </c>
    </row>
    <row r="32" spans="2:6" x14ac:dyDescent="0.25">
      <c r="B32" s="2">
        <v>93</v>
      </c>
      <c r="C32" s="2">
        <v>1340</v>
      </c>
      <c r="D32" s="8">
        <f t="shared" si="0"/>
        <v>9.7551020408163254</v>
      </c>
      <c r="E32" s="8">
        <f t="shared" si="1"/>
        <v>76.897959183673493</v>
      </c>
      <c r="F32">
        <f t="shared" si="2"/>
        <v>750.14743856726375</v>
      </c>
    </row>
    <row r="33" spans="2:6" x14ac:dyDescent="0.25">
      <c r="B33" s="2">
        <v>88</v>
      </c>
      <c r="C33" s="2">
        <v>1327</v>
      </c>
      <c r="D33" s="8">
        <f t="shared" si="0"/>
        <v>4.7551020408163254</v>
      </c>
      <c r="E33" s="8">
        <f t="shared" si="1"/>
        <v>63.897959183673493</v>
      </c>
      <c r="F33">
        <f t="shared" si="2"/>
        <v>303.84131611828411</v>
      </c>
    </row>
    <row r="34" spans="2:6" x14ac:dyDescent="0.25">
      <c r="B34" s="2">
        <v>87</v>
      </c>
      <c r="C34" s="2">
        <v>1195</v>
      </c>
      <c r="D34" s="8">
        <f t="shared" si="0"/>
        <v>3.7551020408163254</v>
      </c>
      <c r="E34" s="8">
        <f t="shared" si="1"/>
        <v>-68.102040816326507</v>
      </c>
      <c r="F34">
        <f t="shared" si="2"/>
        <v>-255.73011245314436</v>
      </c>
    </row>
    <row r="35" spans="2:6" x14ac:dyDescent="0.25">
      <c r="B35" s="2">
        <v>88</v>
      </c>
      <c r="C35" s="2">
        <v>1370</v>
      </c>
      <c r="D35" s="8">
        <f t="shared" si="0"/>
        <v>4.7551020408163254</v>
      </c>
      <c r="E35" s="8">
        <f t="shared" si="1"/>
        <v>106.89795918367349</v>
      </c>
      <c r="F35">
        <f t="shared" si="2"/>
        <v>508.3107038733861</v>
      </c>
    </row>
    <row r="36" spans="2:6" x14ac:dyDescent="0.25">
      <c r="B36" s="2">
        <v>88</v>
      </c>
      <c r="C36" s="2">
        <v>1310</v>
      </c>
      <c r="D36" s="8">
        <f t="shared" si="0"/>
        <v>4.7551020408163254</v>
      </c>
      <c r="E36" s="8">
        <f t="shared" si="1"/>
        <v>46.897959183673493</v>
      </c>
      <c r="F36">
        <f t="shared" si="2"/>
        <v>223.00458142440655</v>
      </c>
    </row>
    <row r="37" spans="2:6" x14ac:dyDescent="0.25">
      <c r="B37" s="2">
        <v>77</v>
      </c>
      <c r="C37" s="2">
        <v>1195</v>
      </c>
      <c r="D37" s="8">
        <f t="shared" si="0"/>
        <v>-6.2448979591836746</v>
      </c>
      <c r="E37" s="8">
        <f t="shared" si="1"/>
        <v>-68.102040816326507</v>
      </c>
      <c r="F37">
        <f t="shared" si="2"/>
        <v>425.29029571012074</v>
      </c>
    </row>
    <row r="38" spans="2:6" x14ac:dyDescent="0.25">
      <c r="B38" s="2">
        <v>73</v>
      </c>
      <c r="C38" s="2">
        <v>1300</v>
      </c>
      <c r="D38" s="8">
        <f t="shared" si="0"/>
        <v>-10.244897959183675</v>
      </c>
      <c r="E38" s="8">
        <f t="shared" si="1"/>
        <v>36.897959183673493</v>
      </c>
      <c r="F38">
        <f t="shared" si="2"/>
        <v>-378.01582673885906</v>
      </c>
    </row>
    <row r="39" spans="2:6" x14ac:dyDescent="0.25">
      <c r="B39" s="2">
        <v>73</v>
      </c>
      <c r="C39" s="2">
        <v>1155</v>
      </c>
      <c r="D39" s="8">
        <f t="shared" si="0"/>
        <v>-10.244897959183675</v>
      </c>
      <c r="E39" s="8">
        <f t="shared" si="1"/>
        <v>-108.10204081632651</v>
      </c>
      <c r="F39">
        <f t="shared" si="2"/>
        <v>1107.4943773427738</v>
      </c>
    </row>
    <row r="40" spans="2:6" x14ac:dyDescent="0.25">
      <c r="B40" s="2">
        <v>86</v>
      </c>
      <c r="C40" s="2">
        <v>1280</v>
      </c>
      <c r="D40" s="8">
        <f t="shared" si="0"/>
        <v>2.7551020408163254</v>
      </c>
      <c r="E40" s="8">
        <f t="shared" si="1"/>
        <v>16.897959183673493</v>
      </c>
      <c r="F40">
        <f t="shared" si="2"/>
        <v>46.555601832569806</v>
      </c>
    </row>
    <row r="41" spans="2:6" x14ac:dyDescent="0.25">
      <c r="B41" s="2">
        <v>88</v>
      </c>
      <c r="C41" s="2">
        <v>1218</v>
      </c>
      <c r="D41" s="8">
        <f t="shared" si="0"/>
        <v>4.7551020408163254</v>
      </c>
      <c r="E41" s="8">
        <f t="shared" si="1"/>
        <v>-45.102040816326507</v>
      </c>
      <c r="F41">
        <f t="shared" si="2"/>
        <v>-214.46480633069538</v>
      </c>
    </row>
    <row r="42" spans="2:6" x14ac:dyDescent="0.25">
      <c r="B42" s="2">
        <v>61</v>
      </c>
      <c r="C42" s="2">
        <v>1142</v>
      </c>
      <c r="D42" s="8">
        <f t="shared" si="0"/>
        <v>-22.244897959183675</v>
      </c>
      <c r="E42" s="8">
        <f t="shared" si="1"/>
        <v>-121.10204081632651</v>
      </c>
      <c r="F42">
        <f t="shared" si="2"/>
        <v>2693.9025406080796</v>
      </c>
    </row>
    <row r="43" spans="2:6" x14ac:dyDescent="0.25">
      <c r="B43" s="2">
        <v>73</v>
      </c>
      <c r="C43" s="2">
        <v>1109</v>
      </c>
      <c r="D43" s="8">
        <f t="shared" si="0"/>
        <v>-10.244897959183675</v>
      </c>
      <c r="E43" s="8">
        <f t="shared" si="1"/>
        <v>-154.10204081632651</v>
      </c>
      <c r="F43">
        <f t="shared" si="2"/>
        <v>1578.7596834652227</v>
      </c>
    </row>
    <row r="44" spans="2:6" x14ac:dyDescent="0.25">
      <c r="B44" s="2">
        <v>84</v>
      </c>
      <c r="C44" s="2">
        <v>1287</v>
      </c>
      <c r="D44" s="8">
        <f t="shared" si="0"/>
        <v>0.75510204081632537</v>
      </c>
      <c r="E44" s="8">
        <f t="shared" si="1"/>
        <v>23.897959183673493</v>
      </c>
      <c r="F44">
        <f t="shared" si="2"/>
        <v>18.045397750937099</v>
      </c>
    </row>
    <row r="45" spans="2:6" x14ac:dyDescent="0.25">
      <c r="B45" s="2">
        <v>76</v>
      </c>
      <c r="C45" s="2">
        <v>1225</v>
      </c>
      <c r="D45" s="8">
        <f t="shared" si="0"/>
        <v>-7.2448979591836746</v>
      </c>
      <c r="E45" s="8">
        <f t="shared" si="1"/>
        <v>-38.102040816326507</v>
      </c>
      <c r="F45">
        <f t="shared" si="2"/>
        <v>276.04539775093701</v>
      </c>
    </row>
    <row r="46" spans="2:6" x14ac:dyDescent="0.25">
      <c r="B46" s="2">
        <v>78</v>
      </c>
      <c r="C46" s="2">
        <v>1234</v>
      </c>
      <c r="D46" s="8">
        <f t="shared" si="0"/>
        <v>-5.2448979591836746</v>
      </c>
      <c r="E46" s="8">
        <f t="shared" si="1"/>
        <v>-29.102040816326507</v>
      </c>
      <c r="F46">
        <f t="shared" si="2"/>
        <v>152.6372344856309</v>
      </c>
    </row>
    <row r="47" spans="2:6" x14ac:dyDescent="0.25">
      <c r="B47" s="2">
        <v>86</v>
      </c>
      <c r="C47" s="2">
        <v>1250</v>
      </c>
      <c r="D47" s="8">
        <f t="shared" si="0"/>
        <v>2.7551020408163254</v>
      </c>
      <c r="E47" s="8">
        <f t="shared" si="1"/>
        <v>-13.102040816326507</v>
      </c>
      <c r="F47">
        <f t="shared" si="2"/>
        <v>-36.097459391919955</v>
      </c>
    </row>
    <row r="48" spans="2:6" x14ac:dyDescent="0.25">
      <c r="B48" s="2">
        <v>91</v>
      </c>
      <c r="C48" s="2">
        <v>1290</v>
      </c>
      <c r="D48" s="8">
        <f t="shared" si="0"/>
        <v>7.7551020408163254</v>
      </c>
      <c r="E48" s="8">
        <f t="shared" si="1"/>
        <v>26.897959183673493</v>
      </c>
      <c r="F48">
        <f t="shared" si="2"/>
        <v>208.59641815910052</v>
      </c>
    </row>
    <row r="49" spans="1:6" x14ac:dyDescent="0.25">
      <c r="B49" s="2">
        <v>93</v>
      </c>
      <c r="C49" s="2">
        <v>1336</v>
      </c>
      <c r="D49" s="8">
        <f t="shared" si="0"/>
        <v>9.7551020408163254</v>
      </c>
      <c r="E49" s="8">
        <f t="shared" si="1"/>
        <v>72.897959183673493</v>
      </c>
      <c r="F49">
        <f t="shared" si="2"/>
        <v>711.12703040399845</v>
      </c>
    </row>
    <row r="50" spans="1:6" ht="13.8" thickBot="1" x14ac:dyDescent="0.3">
      <c r="B50" s="2">
        <v>93</v>
      </c>
      <c r="C50" s="2">
        <v>1350</v>
      </c>
      <c r="D50" s="8">
        <f t="shared" si="0"/>
        <v>9.7551020408163254</v>
      </c>
      <c r="E50" s="8">
        <f t="shared" si="1"/>
        <v>86.897959183673493</v>
      </c>
      <c r="F50" s="9">
        <f t="shared" si="2"/>
        <v>847.698458975427</v>
      </c>
    </row>
    <row r="51" spans="1:6" ht="13.8" thickTop="1" x14ac:dyDescent="0.25">
      <c r="A51" s="7" t="s">
        <v>61</v>
      </c>
      <c r="B51" s="6">
        <f>AVERAGE(B2:B50)</f>
        <v>83.244897959183675</v>
      </c>
      <c r="C51" s="6">
        <f>AVERAGE(C2:C50)</f>
        <v>1263.1020408163265</v>
      </c>
      <c r="E51" s="7" t="s">
        <v>65</v>
      </c>
      <c r="F51" s="2">
        <f>SUM(F2:F50)</f>
        <v>12641.775510204085</v>
      </c>
    </row>
    <row r="52" spans="1:6" x14ac:dyDescent="0.25">
      <c r="A52" s="7" t="s">
        <v>69</v>
      </c>
      <c r="B52" s="6">
        <f>_xlfn.STDEV.S(B2:B50)</f>
        <v>7.4485194620723618</v>
      </c>
      <c r="C52" s="6">
        <f>_xlfn.STDEV.S(C2:C50)</f>
        <v>62.676499083906776</v>
      </c>
      <c r="E52" s="7" t="s">
        <v>67</v>
      </c>
      <c r="F52" s="2">
        <f>COUNT(F2:F50)</f>
        <v>49</v>
      </c>
    </row>
    <row r="53" spans="1:6" x14ac:dyDescent="0.25">
      <c r="A53" s="11" t="s">
        <v>70</v>
      </c>
      <c r="B53" s="4"/>
      <c r="C53" s="4"/>
      <c r="E53" s="7" t="s">
        <v>66</v>
      </c>
      <c r="F53">
        <f>F51/(F52-1)</f>
        <v>263.37032312925174</v>
      </c>
    </row>
    <row r="54" spans="1:6" x14ac:dyDescent="0.25">
      <c r="E54" s="7" t="s">
        <v>71</v>
      </c>
      <c r="F54">
        <f>F53/(B52*C52)</f>
        <v>0.564146826697419</v>
      </c>
    </row>
    <row r="55" spans="1:6" x14ac:dyDescent="0.25">
      <c r="E55" s="7"/>
    </row>
    <row r="56" spans="1:6" x14ac:dyDescent="0.25">
      <c r="E56" s="7" t="s">
        <v>72</v>
      </c>
      <c r="F56">
        <f>CORREL(B2:B50,C2:C50)</f>
        <v>0.56414682669741922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Colleges and Universities</vt:lpstr>
      <vt:lpstr>Sheet1</vt:lpstr>
      <vt:lpstr>Covariance</vt:lpstr>
      <vt:lpstr>Correlation</vt:lpstr>
      <vt:lpstr>SSE</vt:lpstr>
      <vt:lpstr>SSR</vt:lpstr>
      <vt:lpstr>SST</vt:lpstr>
      <vt:lpstr>X</vt:lpstr>
      <vt:lpstr>XX</vt:lpstr>
      <vt:lpstr>Y</vt:lpstr>
      <vt:lpstr>YY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Leo Godiva</cp:lastModifiedBy>
  <dcterms:created xsi:type="dcterms:W3CDTF">2002-02-03T18:32:40Z</dcterms:created>
  <dcterms:modified xsi:type="dcterms:W3CDTF">2022-04-29T06:58:39Z</dcterms:modified>
</cp:coreProperties>
</file>