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uoc\ICAAP\13. Phan bo von\1. Bao cao phuong phap proxy chi phi von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_xlnm._FilterDatabase" localSheetId="0" hidden="1">Sheet1!$A$2:$O$40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87" i="1" s="1"/>
  <c r="L87" i="1" s="1"/>
  <c r="E80" i="1"/>
  <c r="E87" i="1" s="1"/>
  <c r="F80" i="1"/>
  <c r="F87" i="1" s="1"/>
  <c r="D81" i="1"/>
  <c r="D88" i="1" s="1"/>
  <c r="L88" i="1" s="1"/>
  <c r="E81" i="1"/>
  <c r="E88" i="1" s="1"/>
  <c r="F81" i="1"/>
  <c r="F88" i="1" s="1"/>
  <c r="F79" i="1"/>
  <c r="F86" i="1" s="1"/>
  <c r="E79" i="1"/>
  <c r="E86" i="1" s="1"/>
  <c r="D79" i="1"/>
  <c r="D86" i="1" s="1"/>
  <c r="L86" i="1" s="1"/>
  <c r="F3" i="2"/>
  <c r="E4" i="2"/>
  <c r="E5" i="2"/>
  <c r="E6" i="2"/>
  <c r="E7" i="2"/>
  <c r="E3" i="2"/>
  <c r="D4" i="2"/>
  <c r="D5" i="2"/>
  <c r="D6" i="2"/>
  <c r="D7" i="2"/>
  <c r="D3" i="2"/>
  <c r="C4" i="2"/>
  <c r="C5" i="2"/>
  <c r="C6" i="2"/>
  <c r="C7" i="2"/>
  <c r="C3" i="2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3" i="1"/>
  <c r="K3" i="1"/>
  <c r="I88" i="1" l="1"/>
  <c r="K88" i="1" s="1"/>
  <c r="M88" i="1"/>
  <c r="O88" i="1" s="1"/>
  <c r="I86" i="1"/>
  <c r="K86" i="1" s="1"/>
  <c r="M86" i="1"/>
  <c r="O86" i="1" s="1"/>
  <c r="I87" i="1"/>
  <c r="K87" i="1" s="1"/>
  <c r="M87" i="1"/>
  <c r="O87" i="1" s="1"/>
  <c r="K79" i="1"/>
  <c r="J79" i="1"/>
  <c r="K80" i="1"/>
  <c r="J81" i="1"/>
  <c r="K81" i="1"/>
  <c r="J80" i="1"/>
  <c r="L37" i="1"/>
  <c r="L34" i="1"/>
  <c r="L19" i="1"/>
  <c r="L16" i="1"/>
  <c r="L13" i="1"/>
  <c r="L31" i="1"/>
  <c r="L25" i="1"/>
  <c r="L22" i="1"/>
  <c r="L10" i="1"/>
  <c r="L4" i="1"/>
  <c r="L32" i="1"/>
  <c r="L26" i="1"/>
  <c r="L20" i="1"/>
  <c r="L14" i="1"/>
  <c r="L11" i="1"/>
  <c r="L8" i="1"/>
  <c r="L39" i="1"/>
  <c r="L36" i="1"/>
  <c r="L33" i="1"/>
  <c r="L30" i="1"/>
  <c r="L27" i="1"/>
  <c r="L24" i="1"/>
  <c r="L21" i="1"/>
  <c r="L12" i="1"/>
  <c r="L9" i="1"/>
  <c r="L35" i="1"/>
  <c r="L23" i="1"/>
</calcChain>
</file>

<file path=xl/sharedStrings.xml><?xml version="1.0" encoding="utf-8"?>
<sst xmlns="http://schemas.openxmlformats.org/spreadsheetml/2006/main" count="294" uniqueCount="86">
  <si>
    <t>Business unit</t>
  </si>
  <si>
    <t>Product</t>
  </si>
  <si>
    <t>Product2</t>
  </si>
  <si>
    <t>TREA</t>
  </si>
  <si>
    <t>BL</t>
  </si>
  <si>
    <t>TREA_BL</t>
  </si>
  <si>
    <t>CHOVAY</t>
  </si>
  <si>
    <t>TREA_CHOVAYLIENNGANHANG</t>
  </si>
  <si>
    <t>TPDT</t>
  </si>
  <si>
    <t>TREA_TPDT</t>
  </si>
  <si>
    <t>CIB</t>
  </si>
  <si>
    <t>CIB-BL_OTHER</t>
  </si>
  <si>
    <t>THE</t>
  </si>
  <si>
    <t>CIB-P06</t>
  </si>
  <si>
    <t>CIB-G-IN01</t>
  </si>
  <si>
    <t>CIB-G-IN03</t>
  </si>
  <si>
    <t>CIB-G-IN04</t>
  </si>
  <si>
    <t>CIB-G-IN05</t>
  </si>
  <si>
    <t>CIB-G-IN06</t>
  </si>
  <si>
    <t>CIB-G-IN07</t>
  </si>
  <si>
    <t>CIB-G-IN08</t>
  </si>
  <si>
    <t>LC</t>
  </si>
  <si>
    <t>CIB-LC_OTHER</t>
  </si>
  <si>
    <t>THAUCHI</t>
  </si>
  <si>
    <t>CIB-THAUCHI</t>
  </si>
  <si>
    <t>TPDN</t>
  </si>
  <si>
    <t>CIB-TPDN</t>
  </si>
  <si>
    <t>KHCN</t>
  </si>
  <si>
    <t>KHCN-BL_OTHER</t>
  </si>
  <si>
    <t>KHCN-P06</t>
  </si>
  <si>
    <t>KHCN-P01</t>
  </si>
  <si>
    <t>KHCN-P05</t>
  </si>
  <si>
    <t>KHCN-THAUCHI</t>
  </si>
  <si>
    <t>KHCN-P07</t>
  </si>
  <si>
    <t>KHCN-P04</t>
  </si>
  <si>
    <t>KHCN-P02</t>
  </si>
  <si>
    <t>KHCN-P03</t>
  </si>
  <si>
    <t>NHS</t>
  </si>
  <si>
    <t>SME</t>
  </si>
  <si>
    <t>SME-BL_OTHER</t>
  </si>
  <si>
    <t>SME-P06</t>
  </si>
  <si>
    <t>SME-G-IN01</t>
  </si>
  <si>
    <t>SME-G-IN02</t>
  </si>
  <si>
    <t>SME-G-IN03</t>
  </si>
  <si>
    <t>SME-G-IN04</t>
  </si>
  <si>
    <t>SME-G-IN05</t>
  </si>
  <si>
    <t>SME-G-IN06</t>
  </si>
  <si>
    <t>SME-G-IN07</t>
  </si>
  <si>
    <t>SME-G-IN08</t>
  </si>
  <si>
    <t>SME-LC_OTHER</t>
  </si>
  <si>
    <t>SME-THAUCHI</t>
  </si>
  <si>
    <t>SME-TPDN</t>
  </si>
  <si>
    <t>Số dư</t>
  </si>
  <si>
    <t>RWA BASE</t>
  </si>
  <si>
    <t>RWA STRESS</t>
  </si>
  <si>
    <t>Tỷ suất sinh lời vốn tự có</t>
  </si>
  <si>
    <t>CAR mục tiêu</t>
  </si>
  <si>
    <t>CAR luật định</t>
  </si>
  <si>
    <t>Chi phí vốn theo thông lệ</t>
  </si>
  <si>
    <t>Chi phí vốn (đơn giản)</t>
  </si>
  <si>
    <t>(1)</t>
  </si>
  <si>
    <t>(2)</t>
  </si>
  <si>
    <t>(3)</t>
  </si>
  <si>
    <t>(4)</t>
  </si>
  <si>
    <t>(5)</t>
  </si>
  <si>
    <t>(6)</t>
  </si>
  <si>
    <t>(7) = [(2)*(5) + (3)*(6)]*(4)/(1)</t>
  </si>
  <si>
    <t>(8) = (2)*(5)*(4)/(1)</t>
  </si>
  <si>
    <t>Khối</t>
  </si>
  <si>
    <t>CNNN</t>
  </si>
  <si>
    <t>KHCL</t>
  </si>
  <si>
    <t>FI</t>
  </si>
  <si>
    <t>Thu lãi</t>
  </si>
  <si>
    <t>Chi lãi</t>
  </si>
  <si>
    <t>Thu thuần từ lãi</t>
  </si>
  <si>
    <t>Vốn kinh tế (EC)</t>
  </si>
  <si>
    <t>(6) = (2)*(4)+((3) - (2))*(5)</t>
  </si>
  <si>
    <t>Lợi nhuận kế hoạch (hoạt động tín dụng)</t>
  </si>
  <si>
    <t>(7)</t>
  </si>
  <si>
    <t>(8)</t>
  </si>
  <si>
    <t>(9) = (6)*(8)</t>
  </si>
  <si>
    <t>RAROC</t>
  </si>
  <si>
    <t>Vốn tự có mục tiêu</t>
  </si>
  <si>
    <t>(11)</t>
  </si>
  <si>
    <t>(10) = (2)*(4)</t>
  </si>
  <si>
    <t>(12)=(10)*(11)/(1)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</si>
</sst>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  <xf numFmtId="0" fontId="2" fillId="2" borderId="3" xfId="0" applyFont="1" applyFill="1" applyBorder="1" applyAlignment="1">
      <alignment horizontal="center"/>
    </xf>
    <xf numFmtId="4" fontId="3" fillId="0" borderId="2" xfId="0" applyNumberFormat="1" applyFont="1" applyBorder="1"/>
    <xf numFmtId="0" fontId="2" fillId="2" borderId="0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4" fontId="3" fillId="0" borderId="0" xfId="0" applyNumberFormat="1" applyFont="1" applyBorder="1"/>
    <xf numFmtId="0" fontId="0" fillId="0" borderId="2" xfId="0" applyBorder="1"/>
    <xf numFmtId="9" fontId="0" fillId="0" borderId="2" xfId="0" applyNumberFormat="1" applyBorder="1"/>
    <xf numFmtId="10" fontId="0" fillId="0" borderId="2" xfId="0" applyNumberFormat="1" applyBorder="1"/>
    <xf numFmtId="4" fontId="0" fillId="0" borderId="2" xfId="0" applyNumberFormat="1" applyBorder="1"/>
    <xf numFmtId="4" fontId="0" fillId="0" borderId="0" xfId="0" applyNumberFormat="1"/>
    <xf numFmtId="0" fontId="2" fillId="2" borderId="2" xfId="0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4" fontId="0" fillId="0" borderId="0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0" fontId="6" fillId="2" borderId="3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" fontId="1" fillId="0" borderId="0" xfId="0" applyNumberFormat="1" applyFo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88"/>
  <sheetViews>
    <sheetView tabSelected="1" workbookViewId="0">
      <selection activeCell="I58" sqref="I58"/>
    </sheetView>
  </sheetViews>
  <sheetFormatPr defaultRowHeight="15" x14ac:dyDescent="0.25"/>
  <cols>
    <col min="1" max="1" width="12.28515625" bestFit="1" customWidth="1"/>
    <col min="2" max="2" width="8.85546875" bestFit="1" customWidth="1"/>
    <col min="3" max="3" width="30" bestFit="1" customWidth="1"/>
    <col min="4" max="4" width="13.85546875" bestFit="1" customWidth="1"/>
    <col min="5" max="5" width="15.7109375" bestFit="1" customWidth="1"/>
    <col min="6" max="6" width="13.5703125" bestFit="1" customWidth="1"/>
    <col min="7" max="7" width="22.5703125" customWidth="1"/>
    <col min="8" max="8" width="12.5703125" bestFit="1" customWidth="1"/>
    <col min="9" max="9" width="22" bestFit="1" customWidth="1"/>
    <col min="10" max="10" width="31.5703125" customWidth="1"/>
    <col min="11" max="11" width="19.28515625" bestFit="1" customWidth="1"/>
    <col min="12" max="12" width="21.7109375" bestFit="1" customWidth="1"/>
  </cols>
  <sheetData>
    <row r="2" spans="1:12" x14ac:dyDescent="0.25">
      <c r="A2" s="1" t="s">
        <v>0</v>
      </c>
      <c r="B2" s="1" t="s">
        <v>1</v>
      </c>
      <c r="C2" s="1" t="s">
        <v>2</v>
      </c>
      <c r="D2" s="4" t="s">
        <v>52</v>
      </c>
      <c r="E2" s="4" t="s">
        <v>53</v>
      </c>
      <c r="F2" s="4" t="s">
        <v>54</v>
      </c>
      <c r="G2" s="6" t="s">
        <v>55</v>
      </c>
      <c r="H2" s="6" t="s">
        <v>56</v>
      </c>
      <c r="I2" s="6" t="s">
        <v>57</v>
      </c>
      <c r="J2" s="6" t="s">
        <v>58</v>
      </c>
      <c r="K2" s="6" t="s">
        <v>59</v>
      </c>
    </row>
    <row r="3" spans="1:12" hidden="1" x14ac:dyDescent="0.25">
      <c r="A3" s="2" t="s">
        <v>3</v>
      </c>
      <c r="B3" s="2" t="s">
        <v>4</v>
      </c>
      <c r="C3" s="3" t="s">
        <v>5</v>
      </c>
      <c r="D3" s="5">
        <v>1332584.8104427343</v>
      </c>
      <c r="E3">
        <v>208208.79117800092</v>
      </c>
      <c r="F3">
        <v>234168.26301596244</v>
      </c>
      <c r="G3" s="7">
        <v>0.15</v>
      </c>
      <c r="H3" s="7">
        <v>0.1</v>
      </c>
      <c r="I3" s="7">
        <v>0.08</v>
      </c>
      <c r="J3">
        <f>(E3*H3+(F3-E3)*I3)*G3/D3</f>
        <v>2.5774310969254068E-3</v>
      </c>
      <c r="K3">
        <f>+E3/D3*H3*G3</f>
        <v>2.3436646157120708E-3</v>
      </c>
    </row>
    <row r="4" spans="1:12" hidden="1" x14ac:dyDescent="0.25">
      <c r="A4" s="2" t="s">
        <v>3</v>
      </c>
      <c r="B4" s="2" t="s">
        <v>6</v>
      </c>
      <c r="C4" s="3" t="s">
        <v>7</v>
      </c>
      <c r="D4" s="5">
        <v>70612122.999851882</v>
      </c>
      <c r="E4">
        <v>28649868.701626547</v>
      </c>
      <c r="F4">
        <v>30172687.901739061</v>
      </c>
      <c r="G4" s="7">
        <v>0.15</v>
      </c>
      <c r="H4" s="7">
        <v>0.1</v>
      </c>
      <c r="I4" s="7">
        <v>0.08</v>
      </c>
      <c r="J4" s="8">
        <f>(E4*H4+(F4-E4)*I4)*G4/D4</f>
        <v>6.3448292147608729E-3</v>
      </c>
      <c r="K4" s="8">
        <f>+E4/D4*H4*G4</f>
        <v>6.0860375282201845E-3</v>
      </c>
      <c r="L4">
        <f>IF(J4&gt;K4, 1, "")</f>
        <v>1</v>
      </c>
    </row>
    <row r="5" spans="1:12" hidden="1" x14ac:dyDescent="0.25">
      <c r="A5" s="2" t="s">
        <v>3</v>
      </c>
      <c r="B5" s="2" t="s">
        <v>8</v>
      </c>
      <c r="C5" s="3" t="s">
        <v>9</v>
      </c>
      <c r="D5" s="5">
        <v>95333810.504281715</v>
      </c>
      <c r="E5">
        <v>46458372.388495371</v>
      </c>
      <c r="F5">
        <v>48873194.881175242</v>
      </c>
      <c r="G5" s="7">
        <v>0.15</v>
      </c>
      <c r="H5" s="7">
        <v>0.1</v>
      </c>
      <c r="I5" s="7">
        <v>0.08</v>
      </c>
      <c r="J5">
        <f>(E5*H5+(F5-E5)*I5)*G5/D5</f>
        <v>7.6138093285066889E-3</v>
      </c>
      <c r="K5">
        <f>+E5/D5*H5*G5</f>
        <v>7.3098471795180354E-3</v>
      </c>
    </row>
    <row r="6" spans="1:12" hidden="1" x14ac:dyDescent="0.25">
      <c r="A6" s="2" t="s">
        <v>10</v>
      </c>
      <c r="B6" s="2" t="s">
        <v>4</v>
      </c>
      <c r="C6" s="3" t="s">
        <v>11</v>
      </c>
      <c r="D6" s="5">
        <v>28839378.802000672</v>
      </c>
      <c r="E6">
        <v>13369127.235605478</v>
      </c>
      <c r="F6">
        <v>13369127.235605478</v>
      </c>
      <c r="G6" s="7">
        <v>0.15</v>
      </c>
      <c r="H6" s="7">
        <v>0.1</v>
      </c>
      <c r="I6" s="7">
        <v>0.08</v>
      </c>
      <c r="J6">
        <f>(E6*H6+(F6-E6)*I6)*G6/D6</f>
        <v>6.9535793371586193E-3</v>
      </c>
      <c r="K6">
        <f>+E6/D6*H6*G6</f>
        <v>6.9535793371586201E-3</v>
      </c>
    </row>
    <row r="7" spans="1:12" hidden="1" x14ac:dyDescent="0.25">
      <c r="A7" s="2" t="s">
        <v>10</v>
      </c>
      <c r="B7" s="2" t="s">
        <v>12</v>
      </c>
      <c r="C7" s="3" t="s">
        <v>13</v>
      </c>
      <c r="D7" s="5">
        <v>0</v>
      </c>
      <c r="E7">
        <v>0</v>
      </c>
      <c r="F7">
        <v>0</v>
      </c>
      <c r="G7" s="7">
        <v>0.15</v>
      </c>
      <c r="H7" s="7">
        <v>0.1</v>
      </c>
      <c r="I7" s="7">
        <v>0.08</v>
      </c>
      <c r="J7" t="e">
        <f>(E7*H7+(F7-E7)*I7)*G7/D7</f>
        <v>#DIV/0!</v>
      </c>
      <c r="K7" t="e">
        <f>+E7/D7*H7*G7</f>
        <v>#DIV/0!</v>
      </c>
    </row>
    <row r="8" spans="1:12" x14ac:dyDescent="0.25">
      <c r="A8" s="2" t="s">
        <v>10</v>
      </c>
      <c r="B8" s="2" t="s">
        <v>6</v>
      </c>
      <c r="C8" s="3" t="s">
        <v>14</v>
      </c>
      <c r="D8" s="5">
        <v>16400249.470818339</v>
      </c>
      <c r="E8">
        <v>13168880.417553954</v>
      </c>
      <c r="F8">
        <v>15114167.621753961</v>
      </c>
      <c r="G8" s="7">
        <v>0.15</v>
      </c>
      <c r="H8" s="7">
        <v>0.1</v>
      </c>
      <c r="I8" s="7">
        <v>0.08</v>
      </c>
      <c r="J8" s="8">
        <f>(E8*H8+(F8-E8)*I8)*G8/D8</f>
        <v>1.3467883711569425E-2</v>
      </c>
      <c r="K8" s="8">
        <f>+E8/D8*H8*G8</f>
        <v>1.2044524482068919E-2</v>
      </c>
      <c r="L8">
        <f t="shared" ref="L8:L14" si="0">IF(J8&gt;K8, 1, "")</f>
        <v>1</v>
      </c>
    </row>
    <row r="9" spans="1:12" x14ac:dyDescent="0.25">
      <c r="A9" s="2" t="s">
        <v>10</v>
      </c>
      <c r="B9" s="2" t="s">
        <v>6</v>
      </c>
      <c r="C9" s="3" t="s">
        <v>15</v>
      </c>
      <c r="D9" s="5">
        <v>21494395.321636997</v>
      </c>
      <c r="E9">
        <v>17548476.463892769</v>
      </c>
      <c r="F9">
        <v>20373272.41197953</v>
      </c>
      <c r="G9" s="7">
        <v>0.15</v>
      </c>
      <c r="H9" s="7">
        <v>0.1</v>
      </c>
      <c r="I9" s="7">
        <v>0.08</v>
      </c>
      <c r="J9" s="8">
        <f>(E9*H9+(F9-E9)*I9)*G9/D9</f>
        <v>1.3823356921156871E-2</v>
      </c>
      <c r="K9" s="8">
        <f>+E9/D9*H9*G9</f>
        <v>1.2246315517116132E-2</v>
      </c>
      <c r="L9">
        <f t="shared" si="0"/>
        <v>1</v>
      </c>
    </row>
    <row r="10" spans="1:12" x14ac:dyDescent="0.25">
      <c r="A10" s="2" t="s">
        <v>10</v>
      </c>
      <c r="B10" s="2" t="s">
        <v>6</v>
      </c>
      <c r="C10" s="3" t="s">
        <v>16</v>
      </c>
      <c r="D10" s="5">
        <v>4186695.8085654946</v>
      </c>
      <c r="E10">
        <v>2909037.979743599</v>
      </c>
      <c r="F10">
        <v>3433421.5387699893</v>
      </c>
      <c r="G10" s="7">
        <v>0.15</v>
      </c>
      <c r="H10" s="7">
        <v>0.1</v>
      </c>
      <c r="I10" s="7">
        <v>0.08</v>
      </c>
      <c r="J10" s="8">
        <f>(E10*H10+(F10-E10)*I10)*G10/D10</f>
        <v>1.1925435877697016E-2</v>
      </c>
      <c r="K10" s="8">
        <f>+E10/D10*H10*G10</f>
        <v>1.0422436138513017E-2</v>
      </c>
      <c r="L10">
        <f t="shared" si="0"/>
        <v>1</v>
      </c>
    </row>
    <row r="11" spans="1:12" x14ac:dyDescent="0.25">
      <c r="A11" s="2" t="s">
        <v>10</v>
      </c>
      <c r="B11" s="2" t="s">
        <v>6</v>
      </c>
      <c r="C11" s="3" t="s">
        <v>17</v>
      </c>
      <c r="D11" s="5">
        <v>20208853.621907745</v>
      </c>
      <c r="E11">
        <v>21085572.645695891</v>
      </c>
      <c r="F11">
        <v>22386189.150133528</v>
      </c>
      <c r="G11" s="7">
        <v>0.15</v>
      </c>
      <c r="H11" s="7">
        <v>0.1</v>
      </c>
      <c r="I11" s="7">
        <v>0.08</v>
      </c>
      <c r="J11" s="8">
        <f>(E11*H11+(F11-E11)*I11)*G11/D11</f>
        <v>1.642304872646997E-2</v>
      </c>
      <c r="K11" s="8">
        <f>+E11/D11*H11*G11</f>
        <v>1.5650743758298388E-2</v>
      </c>
      <c r="L11">
        <f t="shared" si="0"/>
        <v>1</v>
      </c>
    </row>
    <row r="12" spans="1:12" x14ac:dyDescent="0.25">
      <c r="A12" s="2" t="s">
        <v>10</v>
      </c>
      <c r="B12" s="2" t="s">
        <v>6</v>
      </c>
      <c r="C12" s="3" t="s">
        <v>18</v>
      </c>
      <c r="D12" s="5">
        <v>3658588.6792774121</v>
      </c>
      <c r="E12">
        <v>3071264.9700233927</v>
      </c>
      <c r="F12">
        <v>3844605.2988592992</v>
      </c>
      <c r="G12" s="7">
        <v>0.15</v>
      </c>
      <c r="H12" s="7">
        <v>0.1</v>
      </c>
      <c r="I12" s="7">
        <v>0.08</v>
      </c>
      <c r="J12" s="8">
        <f>(E12*H12+(F12-E12)*I12)*G12/D12</f>
        <v>1.5128527240540595E-2</v>
      </c>
      <c r="K12" s="8">
        <f>+E12/D12*H12*G12</f>
        <v>1.2592007079475718E-2</v>
      </c>
      <c r="L12">
        <f t="shared" si="0"/>
        <v>1</v>
      </c>
    </row>
    <row r="13" spans="1:12" x14ac:dyDescent="0.25">
      <c r="A13" s="2" t="s">
        <v>10</v>
      </c>
      <c r="B13" s="2" t="s">
        <v>6</v>
      </c>
      <c r="C13" s="3" t="s">
        <v>19</v>
      </c>
      <c r="D13" s="5">
        <v>3868899.7930824785</v>
      </c>
      <c r="E13">
        <v>3821892.6016989602</v>
      </c>
      <c r="F13">
        <v>3958683.9970784602</v>
      </c>
      <c r="G13" s="7">
        <v>0.15</v>
      </c>
      <c r="H13" s="7">
        <v>0.1</v>
      </c>
      <c r="I13" s="7">
        <v>0.08</v>
      </c>
      <c r="J13" s="8">
        <f>(E13*H13+(F13-E13)*I13)*G13/D13</f>
        <v>1.5242029756230823E-2</v>
      </c>
      <c r="K13" s="8">
        <f>+E13/D13*H13*G13</f>
        <v>1.4817749771649942E-2</v>
      </c>
      <c r="L13">
        <f t="shared" si="0"/>
        <v>1</v>
      </c>
    </row>
    <row r="14" spans="1:12" x14ac:dyDescent="0.25">
      <c r="A14" s="2" t="s">
        <v>10</v>
      </c>
      <c r="B14" s="2" t="s">
        <v>6</v>
      </c>
      <c r="C14" s="3" t="s">
        <v>20</v>
      </c>
      <c r="D14" s="5">
        <v>11822290.413925484</v>
      </c>
      <c r="E14">
        <v>11989342.744600503</v>
      </c>
      <c r="F14">
        <v>12710372.034320256</v>
      </c>
      <c r="G14" s="7">
        <v>0.15</v>
      </c>
      <c r="H14" s="7">
        <v>0.1</v>
      </c>
      <c r="I14" s="7">
        <v>0.08</v>
      </c>
      <c r="J14" s="8">
        <f>(E14*H14+(F14-E14)*I14)*G14/D14</f>
        <v>1.5943821886122773E-2</v>
      </c>
      <c r="K14" s="8">
        <f>+E14/D14*H14*G14</f>
        <v>1.521195427217502E-2</v>
      </c>
      <c r="L14">
        <f t="shared" si="0"/>
        <v>1</v>
      </c>
    </row>
    <row r="15" spans="1:12" hidden="1" x14ac:dyDescent="0.25">
      <c r="A15" s="2" t="s">
        <v>10</v>
      </c>
      <c r="B15" s="2" t="s">
        <v>21</v>
      </c>
      <c r="C15" s="3" t="s">
        <v>22</v>
      </c>
      <c r="D15" s="5">
        <v>24158740.778310068</v>
      </c>
      <c r="E15">
        <v>14194380.250348251</v>
      </c>
      <c r="F15">
        <v>14194380.250348251</v>
      </c>
      <c r="G15" s="7">
        <v>0.15</v>
      </c>
      <c r="H15" s="7">
        <v>0.1</v>
      </c>
      <c r="I15" s="7">
        <v>0.08</v>
      </c>
      <c r="J15">
        <f>(E15*H15+(F15-E15)*I15)*G15/D15</f>
        <v>8.8131954272377237E-3</v>
      </c>
      <c r="K15">
        <f>+E15/D15*H15*G15</f>
        <v>8.8131954272377203E-3</v>
      </c>
    </row>
    <row r="16" spans="1:12" x14ac:dyDescent="0.25">
      <c r="A16" s="2" t="s">
        <v>10</v>
      </c>
      <c r="B16" s="2" t="s">
        <v>23</v>
      </c>
      <c r="C16" s="3" t="s">
        <v>24</v>
      </c>
      <c r="D16" s="5">
        <v>243410.15616066442</v>
      </c>
      <c r="E16">
        <v>267609.63832567784</v>
      </c>
      <c r="F16">
        <v>287297.11339350458</v>
      </c>
      <c r="G16" s="7">
        <v>0.15</v>
      </c>
      <c r="H16" s="7">
        <v>0.1</v>
      </c>
      <c r="I16" s="7">
        <v>0.08</v>
      </c>
      <c r="J16" s="8">
        <f>(E16*H16+(F16-E16)*I16)*G16/D16</f>
        <v>1.746186084730823E-2</v>
      </c>
      <c r="K16" s="8">
        <f>+E16/D16*H16*G16</f>
        <v>1.6491278088805818E-2</v>
      </c>
      <c r="L16">
        <f>IF(J16&gt;K16, 1, "")</f>
        <v>1</v>
      </c>
    </row>
    <row r="17" spans="1:12" x14ac:dyDescent="0.25">
      <c r="A17" s="2" t="s">
        <v>10</v>
      </c>
      <c r="B17" s="2" t="s">
        <v>25</v>
      </c>
      <c r="C17" s="3" t="s">
        <v>26</v>
      </c>
      <c r="D17" s="5">
        <v>45001029.681033045</v>
      </c>
      <c r="E17">
        <v>41522212.384169519</v>
      </c>
      <c r="F17">
        <v>42928088.581842683</v>
      </c>
      <c r="G17" s="7">
        <v>0.15</v>
      </c>
      <c r="H17" s="7">
        <v>0.1</v>
      </c>
      <c r="I17" s="7">
        <v>0.08</v>
      </c>
      <c r="J17">
        <f>(E17*H17+(F17-E17)*I17)*G17/D17</f>
        <v>1.4215312508821144E-2</v>
      </c>
      <c r="K17">
        <f>+E17/D17*H17*G17</f>
        <v>1.3840420767639755E-2</v>
      </c>
    </row>
    <row r="18" spans="1:12" hidden="1" x14ac:dyDescent="0.25">
      <c r="A18" s="2" t="s">
        <v>27</v>
      </c>
      <c r="B18" s="2" t="s">
        <v>4</v>
      </c>
      <c r="C18" s="3" t="s">
        <v>28</v>
      </c>
      <c r="D18" s="5">
        <v>8625.2925741572071</v>
      </c>
      <c r="E18">
        <v>862.58211233230293</v>
      </c>
      <c r="F18">
        <v>862.58211233230293</v>
      </c>
      <c r="G18" s="7">
        <v>0.15</v>
      </c>
      <c r="H18" s="7">
        <v>0.1</v>
      </c>
      <c r="I18" s="7">
        <v>0.08</v>
      </c>
      <c r="J18">
        <f>(E18*H18+(F18-E18)*I18)*G18/D18</f>
        <v>1.5000919184760305E-3</v>
      </c>
      <c r="K18">
        <f>+E18/D18*H18*G18</f>
        <v>1.5000919184760305E-3</v>
      </c>
    </row>
    <row r="19" spans="1:12" x14ac:dyDescent="0.25">
      <c r="A19" s="2" t="s">
        <v>27</v>
      </c>
      <c r="B19" s="2" t="s">
        <v>12</v>
      </c>
      <c r="C19" s="3" t="s">
        <v>29</v>
      </c>
      <c r="D19" s="5">
        <v>5406068.5251185698</v>
      </c>
      <c r="E19">
        <v>4054209.6646851399</v>
      </c>
      <c r="F19">
        <v>3886755.0800930304</v>
      </c>
      <c r="G19" s="7">
        <v>0.15</v>
      </c>
      <c r="H19" s="7">
        <v>0.1</v>
      </c>
      <c r="I19" s="7">
        <v>0.08</v>
      </c>
      <c r="J19" s="8">
        <f>(E19*H19+(F19-E19)*I19)*G19/D19</f>
        <v>1.0877348239658515E-2</v>
      </c>
      <c r="K19" s="8">
        <f>+E19/D19*H19*G19</f>
        <v>1.1249051817918514E-2</v>
      </c>
      <c r="L19" t="str">
        <f t="shared" ref="L19:L27" si="1">IF(J19&gt;K19, 1, "")</f>
        <v/>
      </c>
    </row>
    <row r="20" spans="1:12" x14ac:dyDescent="0.25">
      <c r="A20" s="2" t="s">
        <v>27</v>
      </c>
      <c r="B20" s="2" t="s">
        <v>6</v>
      </c>
      <c r="C20" s="3" t="s">
        <v>30</v>
      </c>
      <c r="D20" s="5">
        <v>4906914.7010112265</v>
      </c>
      <c r="E20">
        <v>3706398.8077909602</v>
      </c>
      <c r="F20">
        <v>3552542.9436839577</v>
      </c>
      <c r="G20" s="7">
        <v>0.15</v>
      </c>
      <c r="H20" s="7">
        <v>0.1</v>
      </c>
      <c r="I20" s="7">
        <v>0.08</v>
      </c>
      <c r="J20" s="8">
        <f>(E20*H20+(F20-E20)*I20)*G20/D20</f>
        <v>1.0953871225131247E-2</v>
      </c>
      <c r="K20" s="8">
        <f>+E20/D20*H20*G20</f>
        <v>1.1330130133586197E-2</v>
      </c>
      <c r="L20" t="str">
        <f t="shared" si="1"/>
        <v/>
      </c>
    </row>
    <row r="21" spans="1:12" x14ac:dyDescent="0.25">
      <c r="A21" s="2" t="s">
        <v>27</v>
      </c>
      <c r="B21" s="2" t="s">
        <v>6</v>
      </c>
      <c r="C21" s="3" t="s">
        <v>31</v>
      </c>
      <c r="D21" s="5">
        <v>104512651.57269937</v>
      </c>
      <c r="E21">
        <v>89701546.956273034</v>
      </c>
      <c r="F21">
        <v>87273721.474042326</v>
      </c>
      <c r="G21" s="7">
        <v>0.15</v>
      </c>
      <c r="H21" s="7">
        <v>0.1</v>
      </c>
      <c r="I21" s="7">
        <v>0.08</v>
      </c>
      <c r="J21" s="8">
        <f>(E21*H21+(F21-E21)*I21)*G21/D21</f>
        <v>1.2595501872245984E-2</v>
      </c>
      <c r="K21" s="8">
        <f>+E21/D21*H21*G21</f>
        <v>1.287426148027777E-2</v>
      </c>
      <c r="L21" t="str">
        <f t="shared" si="1"/>
        <v/>
      </c>
    </row>
    <row r="22" spans="1:12" x14ac:dyDescent="0.25">
      <c r="A22" s="2" t="s">
        <v>27</v>
      </c>
      <c r="B22" s="2" t="s">
        <v>23</v>
      </c>
      <c r="C22" s="3" t="s">
        <v>32</v>
      </c>
      <c r="D22" s="5">
        <v>1492568.8978587077</v>
      </c>
      <c r="E22">
        <v>1012865.3954922812</v>
      </c>
      <c r="F22">
        <v>971030.1259631078</v>
      </c>
      <c r="G22" s="7">
        <v>0.15</v>
      </c>
      <c r="H22" s="7">
        <v>0.1</v>
      </c>
      <c r="I22" s="7">
        <v>0.08</v>
      </c>
      <c r="J22" s="8">
        <f>(E22*H22+(F22-E22)*I22)*G22/D22</f>
        <v>9.8427333700375954E-3</v>
      </c>
      <c r="K22" s="8">
        <f>+E22/D22*H22*G22</f>
        <v>1.0179081819392463E-2</v>
      </c>
      <c r="L22" t="str">
        <f t="shared" si="1"/>
        <v/>
      </c>
    </row>
    <row r="23" spans="1:12" x14ac:dyDescent="0.25">
      <c r="A23" s="2" t="s">
        <v>27</v>
      </c>
      <c r="B23" s="2" t="s">
        <v>6</v>
      </c>
      <c r="C23" s="3" t="s">
        <v>33</v>
      </c>
      <c r="D23" s="5">
        <v>6410762.0709145814</v>
      </c>
      <c r="E23">
        <v>4570481.7760434477</v>
      </c>
      <c r="F23">
        <v>4381646.9290452739</v>
      </c>
      <c r="G23" s="7">
        <v>0.15</v>
      </c>
      <c r="H23" s="7">
        <v>0.1</v>
      </c>
      <c r="I23" s="7">
        <v>0.08</v>
      </c>
      <c r="J23" s="8">
        <f>(E23*H23+(F23-E23)*I23)*G23/D23</f>
        <v>1.0340612823151664E-2</v>
      </c>
      <c r="K23" s="8">
        <f>+E23/D23*H23*G23</f>
        <v>1.0694083773861085E-2</v>
      </c>
      <c r="L23" t="str">
        <f t="shared" si="1"/>
        <v/>
      </c>
    </row>
    <row r="24" spans="1:12" x14ac:dyDescent="0.25">
      <c r="A24" s="2" t="s">
        <v>27</v>
      </c>
      <c r="B24" s="2" t="s">
        <v>6</v>
      </c>
      <c r="C24" s="3" t="s">
        <v>34</v>
      </c>
      <c r="D24" s="5">
        <v>49202921.863094658</v>
      </c>
      <c r="E24">
        <v>39893778.359119207</v>
      </c>
      <c r="F24">
        <v>38240835.332436852</v>
      </c>
      <c r="G24" s="7">
        <v>0.15</v>
      </c>
      <c r="H24" s="7">
        <v>0.1</v>
      </c>
      <c r="I24" s="7">
        <v>0.08</v>
      </c>
      <c r="J24" s="8">
        <f>(E24*H24+(F24-E24)*I24)*G24/D24</f>
        <v>1.1758882138675699E-2</v>
      </c>
      <c r="K24" s="8">
        <f>+E24/D24*H24*G24</f>
        <v>1.216201503341271E-2</v>
      </c>
      <c r="L24" t="str">
        <f t="shared" si="1"/>
        <v/>
      </c>
    </row>
    <row r="25" spans="1:12" x14ac:dyDescent="0.25">
      <c r="A25" s="2" t="s">
        <v>27</v>
      </c>
      <c r="B25" s="2" t="s">
        <v>6</v>
      </c>
      <c r="C25" s="3" t="s">
        <v>35</v>
      </c>
      <c r="D25" s="5">
        <v>6899484.3178664632</v>
      </c>
      <c r="E25">
        <v>5258741.9921457721</v>
      </c>
      <c r="F25">
        <v>5041055.2915168777</v>
      </c>
      <c r="G25" s="7">
        <v>0.15</v>
      </c>
      <c r="H25" s="7">
        <v>0.1</v>
      </c>
      <c r="I25" s="7">
        <v>0.08</v>
      </c>
      <c r="J25" s="8">
        <f>(E25*H25+(F25-E25)*I25)*G25/D25</f>
        <v>1.1054288401980828E-2</v>
      </c>
      <c r="K25" s="8">
        <f>+E25/D25*H25*G25</f>
        <v>1.143290226458245E-2</v>
      </c>
      <c r="L25" t="str">
        <f t="shared" si="1"/>
        <v/>
      </c>
    </row>
    <row r="26" spans="1:12" x14ac:dyDescent="0.25">
      <c r="A26" s="2" t="s">
        <v>27</v>
      </c>
      <c r="B26" s="2" t="s">
        <v>6</v>
      </c>
      <c r="C26" s="3" t="s">
        <v>36</v>
      </c>
      <c r="D26" s="5">
        <v>5572601.8407033533</v>
      </c>
      <c r="E26">
        <v>4204359.8256542422</v>
      </c>
      <c r="F26">
        <v>4029551.7650406836</v>
      </c>
      <c r="G26" s="7">
        <v>0.15</v>
      </c>
      <c r="H26" s="7">
        <v>0.1</v>
      </c>
      <c r="I26" s="7">
        <v>0.08</v>
      </c>
      <c r="J26" s="8">
        <f>(E26*H26+(F26-E26)*I26)*G26/D26</f>
        <v>1.0940616681445128E-2</v>
      </c>
      <c r="K26" s="8">
        <f>+E26/D26*H26*G26</f>
        <v>1.1317047079188732E-2</v>
      </c>
      <c r="L26" t="str">
        <f t="shared" si="1"/>
        <v/>
      </c>
    </row>
    <row r="27" spans="1:12" x14ac:dyDescent="0.25">
      <c r="A27" s="2" t="s">
        <v>37</v>
      </c>
      <c r="B27" s="2" t="s">
        <v>37</v>
      </c>
      <c r="C27" s="3" t="s">
        <v>37</v>
      </c>
      <c r="D27" s="5">
        <v>4448804.0976084452</v>
      </c>
      <c r="E27">
        <v>2958505.4345912808</v>
      </c>
      <c r="F27">
        <v>2836307.6847120924</v>
      </c>
      <c r="G27" s="7">
        <v>0.15</v>
      </c>
      <c r="H27" s="7">
        <v>0.1</v>
      </c>
      <c r="I27" s="7">
        <v>0.08</v>
      </c>
      <c r="J27" s="8">
        <f>(E27*H27+(F27-E27)*I27)*G27/D27</f>
        <v>9.6455603750650269E-3</v>
      </c>
      <c r="K27" s="8">
        <f>+E27/D27*H27*G27</f>
        <v>9.9751709774600714E-3</v>
      </c>
      <c r="L27" t="str">
        <f t="shared" si="1"/>
        <v/>
      </c>
    </row>
    <row r="28" spans="1:12" hidden="1" x14ac:dyDescent="0.25">
      <c r="A28" s="2" t="s">
        <v>38</v>
      </c>
      <c r="B28" s="2" t="s">
        <v>4</v>
      </c>
      <c r="C28" s="3" t="s">
        <v>39</v>
      </c>
      <c r="D28" s="5">
        <v>89230922.363836646</v>
      </c>
      <c r="E28">
        <v>39419236.173733518</v>
      </c>
      <c r="F28">
        <v>39419236.173733518</v>
      </c>
      <c r="G28" s="7">
        <v>0.15</v>
      </c>
      <c r="H28" s="7">
        <v>0.1</v>
      </c>
      <c r="I28" s="7">
        <v>0.08</v>
      </c>
      <c r="J28">
        <f>(E28*H28+(F28-E28)*I28)*G28/D28</f>
        <v>6.6264981571639474E-3</v>
      </c>
      <c r="K28">
        <f>+E28/D28*H28*G28</f>
        <v>6.6264981571639466E-3</v>
      </c>
    </row>
    <row r="29" spans="1:12" hidden="1" x14ac:dyDescent="0.25">
      <c r="A29" s="2" t="s">
        <v>38</v>
      </c>
      <c r="B29" s="2" t="s">
        <v>12</v>
      </c>
      <c r="C29" s="3" t="s">
        <v>40</v>
      </c>
      <c r="D29" s="5">
        <v>0</v>
      </c>
      <c r="E29">
        <v>0</v>
      </c>
      <c r="F29">
        <v>0</v>
      </c>
      <c r="G29" s="7">
        <v>0.15</v>
      </c>
      <c r="H29" s="7">
        <v>0.1</v>
      </c>
      <c r="I29" s="7">
        <v>0.08</v>
      </c>
      <c r="J29" t="e">
        <f>(E29*H29+(F29-E29)*I29)*G29/D29</f>
        <v>#DIV/0!</v>
      </c>
      <c r="K29" t="e">
        <f>+E29/D29*H29*G29</f>
        <v>#DIV/0!</v>
      </c>
    </row>
    <row r="30" spans="1:12" x14ac:dyDescent="0.25">
      <c r="A30" s="2" t="s">
        <v>38</v>
      </c>
      <c r="B30" s="2" t="s">
        <v>6</v>
      </c>
      <c r="C30" s="3" t="s">
        <v>41</v>
      </c>
      <c r="D30" s="5">
        <v>41380119.8945456</v>
      </c>
      <c r="E30">
        <v>40011500.932159707</v>
      </c>
      <c r="F30">
        <v>39080212.872076333</v>
      </c>
      <c r="G30" s="7">
        <v>0.15</v>
      </c>
      <c r="H30" s="7">
        <v>0.1</v>
      </c>
      <c r="I30" s="7">
        <v>0.08</v>
      </c>
      <c r="J30" s="8">
        <f>(E30*H30+(F30-E30)*I30)*G30/D30</f>
        <v>1.4233817078404166E-2</v>
      </c>
      <c r="K30" s="8">
        <f>+E30/D30*H30*G30</f>
        <v>1.4503885332181108E-2</v>
      </c>
      <c r="L30" t="str">
        <f t="shared" ref="L30:L37" si="2">IF(J30&gt;K30, 1, "")</f>
        <v/>
      </c>
    </row>
    <row r="31" spans="1:12" x14ac:dyDescent="0.25">
      <c r="A31" s="2" t="s">
        <v>38</v>
      </c>
      <c r="B31" s="2" t="s">
        <v>6</v>
      </c>
      <c r="C31" s="3" t="s">
        <v>42</v>
      </c>
      <c r="D31" s="5">
        <v>708.14351507330559</v>
      </c>
      <c r="E31">
        <v>642.789952790043</v>
      </c>
      <c r="F31">
        <v>616.24023449055846</v>
      </c>
      <c r="G31" s="7">
        <v>0.15</v>
      </c>
      <c r="H31" s="7">
        <v>0.1</v>
      </c>
      <c r="I31" s="7">
        <v>0.08</v>
      </c>
      <c r="J31" s="8">
        <f>(E31*H31+(F31-E31)*I31)*G31/D31</f>
        <v>1.3165767212161374E-2</v>
      </c>
      <c r="K31" s="8">
        <f>+E31/D31*H31*G31</f>
        <v>1.3615671239822822E-2</v>
      </c>
      <c r="L31" t="str">
        <f t="shared" si="2"/>
        <v/>
      </c>
    </row>
    <row r="32" spans="1:12" x14ac:dyDescent="0.25">
      <c r="A32" s="2" t="s">
        <v>38</v>
      </c>
      <c r="B32" s="2" t="s">
        <v>6</v>
      </c>
      <c r="C32" s="3" t="s">
        <v>43</v>
      </c>
      <c r="D32" s="5">
        <v>32817868.492580544</v>
      </c>
      <c r="E32">
        <v>34164740.08743573</v>
      </c>
      <c r="F32">
        <v>34481091.97883556</v>
      </c>
      <c r="G32" s="7">
        <v>0.15</v>
      </c>
      <c r="H32" s="7">
        <v>0.1</v>
      </c>
      <c r="I32" s="7">
        <v>0.08</v>
      </c>
      <c r="J32" s="8">
        <f>(E32*H32+(F32-E32)*I32)*G32/D32</f>
        <v>1.5731287488249014E-2</v>
      </c>
      <c r="K32" s="8">
        <f>+E32/D32*H32*G32</f>
        <v>1.5615612008055772E-2</v>
      </c>
      <c r="L32">
        <f t="shared" si="2"/>
        <v>1</v>
      </c>
    </row>
    <row r="33" spans="1:12" x14ac:dyDescent="0.25">
      <c r="A33" s="2" t="s">
        <v>38</v>
      </c>
      <c r="B33" s="2" t="s">
        <v>6</v>
      </c>
      <c r="C33" s="3" t="s">
        <v>44</v>
      </c>
      <c r="D33" s="5">
        <v>22390219.72022178</v>
      </c>
      <c r="E33">
        <v>20441187.183121737</v>
      </c>
      <c r="F33">
        <v>19752015.352151457</v>
      </c>
      <c r="G33" s="7">
        <v>0.15</v>
      </c>
      <c r="H33" s="7">
        <v>0.1</v>
      </c>
      <c r="I33" s="7">
        <v>0.08</v>
      </c>
      <c r="J33" s="8">
        <f>(E33*H33+(F33-E33)*I33)*G33/D33</f>
        <v>1.3324913712469254E-2</v>
      </c>
      <c r="K33" s="8">
        <f>+E33/D33*H33*G33</f>
        <v>1.3694274177662644E-2</v>
      </c>
      <c r="L33" t="str">
        <f t="shared" si="2"/>
        <v/>
      </c>
    </row>
    <row r="34" spans="1:12" x14ac:dyDescent="0.25">
      <c r="A34" s="2" t="s">
        <v>38</v>
      </c>
      <c r="B34" s="2" t="s">
        <v>6</v>
      </c>
      <c r="C34" s="3" t="s">
        <v>45</v>
      </c>
      <c r="D34" s="5">
        <v>16300116.529309431</v>
      </c>
      <c r="E34">
        <v>16182438.39416771</v>
      </c>
      <c r="F34">
        <v>15513848.451228501</v>
      </c>
      <c r="G34" s="7">
        <v>0.15</v>
      </c>
      <c r="H34" s="7">
        <v>0.1</v>
      </c>
      <c r="I34" s="7">
        <v>0.08</v>
      </c>
      <c r="J34" s="8">
        <f>(E34*H34+(F34-E34)*I34)*G34/D34</f>
        <v>1.4399498075685782E-2</v>
      </c>
      <c r="K34" s="8">
        <f>+E34/D34*H34*G34</f>
        <v>1.4891708011783116E-2</v>
      </c>
      <c r="L34" t="str">
        <f t="shared" si="2"/>
        <v/>
      </c>
    </row>
    <row r="35" spans="1:12" x14ac:dyDescent="0.25">
      <c r="A35" s="2" t="s">
        <v>38</v>
      </c>
      <c r="B35" s="2" t="s">
        <v>6</v>
      </c>
      <c r="C35" s="3" t="s">
        <v>46</v>
      </c>
      <c r="D35" s="5">
        <v>7154837.2296177233</v>
      </c>
      <c r="E35">
        <v>8267124.1434852118</v>
      </c>
      <c r="F35">
        <v>7704284.9172599036</v>
      </c>
      <c r="G35" s="7">
        <v>0.15</v>
      </c>
      <c r="H35" s="7">
        <v>0.1</v>
      </c>
      <c r="I35" s="7">
        <v>0.08</v>
      </c>
      <c r="J35" s="8">
        <f>(E35*H35+(F35-E35)*I35)*G35/D35</f>
        <v>1.6387904808260634E-2</v>
      </c>
      <c r="K35" s="8">
        <f>+E35/D35*H35*G35</f>
        <v>1.7331891442470135E-2</v>
      </c>
      <c r="L35" t="str">
        <f t="shared" si="2"/>
        <v/>
      </c>
    </row>
    <row r="36" spans="1:12" x14ac:dyDescent="0.25">
      <c r="A36" s="2" t="s">
        <v>38</v>
      </c>
      <c r="B36" s="2" t="s">
        <v>6</v>
      </c>
      <c r="C36" s="3" t="s">
        <v>47</v>
      </c>
      <c r="D36" s="5">
        <v>5921400.2160217715</v>
      </c>
      <c r="E36">
        <v>5890572.8061540164</v>
      </c>
      <c r="F36">
        <v>5994011.2412850661</v>
      </c>
      <c r="G36" s="7">
        <v>0.15</v>
      </c>
      <c r="H36" s="7">
        <v>0.1</v>
      </c>
      <c r="I36" s="7">
        <v>0.08</v>
      </c>
      <c r="J36" s="8">
        <f>(E36*H36+(F36-E36)*I36)*G36/D36</f>
        <v>1.513153140222627E-2</v>
      </c>
      <c r="K36" s="8">
        <f>+E36/D36*H36*G36</f>
        <v>1.4921908479219972E-2</v>
      </c>
      <c r="L36">
        <f t="shared" si="2"/>
        <v>1</v>
      </c>
    </row>
    <row r="37" spans="1:12" x14ac:dyDescent="0.25">
      <c r="A37" s="2" t="s">
        <v>38</v>
      </c>
      <c r="B37" s="2" t="s">
        <v>6</v>
      </c>
      <c r="C37" s="3" t="s">
        <v>48</v>
      </c>
      <c r="D37" s="5">
        <v>12375395.063696375</v>
      </c>
      <c r="E37">
        <v>12111571.299494507</v>
      </c>
      <c r="F37">
        <v>11610972.317777587</v>
      </c>
      <c r="G37" s="7">
        <v>0.15</v>
      </c>
      <c r="H37" s="7">
        <v>0.1</v>
      </c>
      <c r="I37" s="7">
        <v>0.08</v>
      </c>
      <c r="J37" s="8">
        <f>(E37*H37+(F37-E37)*I37)*G37/D37</f>
        <v>1.4194810008703287E-2</v>
      </c>
      <c r="K37" s="8">
        <f>+E37/D37*H37*G37</f>
        <v>1.4680223827792209E-2</v>
      </c>
      <c r="L37" t="str">
        <f t="shared" si="2"/>
        <v/>
      </c>
    </row>
    <row r="38" spans="1:12" hidden="1" x14ac:dyDescent="0.25">
      <c r="A38" s="2" t="s">
        <v>38</v>
      </c>
      <c r="B38" s="2" t="s">
        <v>21</v>
      </c>
      <c r="C38" s="3" t="s">
        <v>49</v>
      </c>
      <c r="D38" s="5">
        <v>20492631.234275799</v>
      </c>
      <c r="E38">
        <v>4249602.6145992614</v>
      </c>
      <c r="F38">
        <v>4249602.6145992614</v>
      </c>
      <c r="G38" s="7">
        <v>0.15</v>
      </c>
      <c r="H38" s="7">
        <v>0.1</v>
      </c>
      <c r="I38" s="7">
        <v>0.08</v>
      </c>
      <c r="J38">
        <f>(E38*H38+(F38-E38)*I38)*G38/D38</f>
        <v>3.110583433149921E-3</v>
      </c>
      <c r="K38">
        <f>+E38/D38*H38*G38</f>
        <v>3.110583433149921E-3</v>
      </c>
    </row>
    <row r="39" spans="1:12" x14ac:dyDescent="0.25">
      <c r="A39" s="2" t="s">
        <v>38</v>
      </c>
      <c r="B39" s="2" t="s">
        <v>23</v>
      </c>
      <c r="C39" s="3" t="s">
        <v>50</v>
      </c>
      <c r="D39" s="5">
        <v>1046114.048511327</v>
      </c>
      <c r="E39">
        <v>697184.45001934434</v>
      </c>
      <c r="F39">
        <v>668388.02799928701</v>
      </c>
      <c r="G39" s="7">
        <v>0.15</v>
      </c>
      <c r="H39" s="7">
        <v>0.1</v>
      </c>
      <c r="I39" s="7">
        <v>0.08</v>
      </c>
      <c r="J39" s="8">
        <f>(E39*H39+(F39-E39)*I39)*G39/D39</f>
        <v>9.6664505179331669E-3</v>
      </c>
      <c r="K39" s="8">
        <f>+E39/D39*H39*G39</f>
        <v>9.9967749837334609E-3</v>
      </c>
      <c r="L39" t="str">
        <f>IF(J39&gt;K39, 1, "")</f>
        <v/>
      </c>
    </row>
    <row r="40" spans="1:12" x14ac:dyDescent="0.25">
      <c r="A40" s="2" t="s">
        <v>38</v>
      </c>
      <c r="B40" s="2" t="s">
        <v>25</v>
      </c>
      <c r="C40" s="3" t="s">
        <v>51</v>
      </c>
      <c r="D40" s="5">
        <v>939498.88292185403</v>
      </c>
      <c r="E40">
        <v>919272.96107681491</v>
      </c>
      <c r="F40">
        <v>881303.4221146924</v>
      </c>
      <c r="G40" s="7">
        <v>0.15</v>
      </c>
      <c r="H40" s="7">
        <v>0.1</v>
      </c>
      <c r="I40" s="7">
        <v>0.08</v>
      </c>
      <c r="J40">
        <f>(E40*H40+(F40-E40)*I40)*G40/D40</f>
        <v>1.4192097713985052E-2</v>
      </c>
      <c r="K40">
        <f>+E40/D40*H40*G40</f>
        <v>1.4677073774976672E-2</v>
      </c>
    </row>
    <row r="45" spans="1:12" x14ac:dyDescent="0.25">
      <c r="A45" s="15" t="s">
        <v>0</v>
      </c>
      <c r="B45" s="15" t="s">
        <v>1</v>
      </c>
      <c r="C45" s="15" t="s">
        <v>2</v>
      </c>
      <c r="D45" s="15" t="s">
        <v>52</v>
      </c>
      <c r="E45" s="15" t="s">
        <v>53</v>
      </c>
      <c r="F45" s="15" t="s">
        <v>54</v>
      </c>
      <c r="G45" s="15" t="s">
        <v>55</v>
      </c>
      <c r="H45" s="15" t="s">
        <v>56</v>
      </c>
      <c r="I45" s="15" t="s">
        <v>57</v>
      </c>
      <c r="J45" s="15" t="s">
        <v>58</v>
      </c>
      <c r="K45" s="15" t="s">
        <v>59</v>
      </c>
    </row>
    <row r="46" spans="1:12" x14ac:dyDescent="0.25">
      <c r="A46" s="27"/>
      <c r="B46" s="27"/>
      <c r="C46" s="27"/>
      <c r="D46" s="16" t="s">
        <v>60</v>
      </c>
      <c r="E46" s="16" t="s">
        <v>61</v>
      </c>
      <c r="F46" s="16" t="s">
        <v>62</v>
      </c>
      <c r="G46" s="16" t="s">
        <v>63</v>
      </c>
      <c r="H46" s="16" t="s">
        <v>64</v>
      </c>
      <c r="I46" s="16" t="s">
        <v>65</v>
      </c>
      <c r="J46" s="16" t="s">
        <v>66</v>
      </c>
      <c r="K46" s="16" t="s">
        <v>67</v>
      </c>
    </row>
    <row r="47" spans="1:12" x14ac:dyDescent="0.25">
      <c r="A47" s="2" t="s">
        <v>10</v>
      </c>
      <c r="B47" s="2" t="s">
        <v>6</v>
      </c>
      <c r="C47" s="3" t="s">
        <v>14</v>
      </c>
      <c r="D47" s="5">
        <v>16400.24947081834</v>
      </c>
      <c r="E47" s="13">
        <v>13168.880417553954</v>
      </c>
      <c r="F47" s="13">
        <v>15114.167621753961</v>
      </c>
      <c r="G47" s="11">
        <v>0.15</v>
      </c>
      <c r="H47" s="11">
        <v>0.1</v>
      </c>
      <c r="I47" s="11">
        <v>0.08</v>
      </c>
      <c r="J47" s="12">
        <v>1.3467883711569425E-2</v>
      </c>
      <c r="K47" s="12">
        <v>1.2044524482068919E-2</v>
      </c>
    </row>
    <row r="48" spans="1:12" x14ac:dyDescent="0.25">
      <c r="A48" s="2" t="s">
        <v>10</v>
      </c>
      <c r="B48" s="2" t="s">
        <v>6</v>
      </c>
      <c r="C48" s="3" t="s">
        <v>15</v>
      </c>
      <c r="D48" s="5">
        <v>21494.395321636996</v>
      </c>
      <c r="E48" s="13">
        <v>17548.47646389277</v>
      </c>
      <c r="F48" s="13">
        <v>20373.272411979531</v>
      </c>
      <c r="G48" s="11">
        <v>0.15</v>
      </c>
      <c r="H48" s="11">
        <v>0.1</v>
      </c>
      <c r="I48" s="11">
        <v>0.08</v>
      </c>
      <c r="J48" s="12">
        <v>1.3823356921156871E-2</v>
      </c>
      <c r="K48" s="12">
        <v>1.2246315517116132E-2</v>
      </c>
    </row>
    <row r="49" spans="1:14" x14ac:dyDescent="0.25">
      <c r="A49" s="2" t="s">
        <v>10</v>
      </c>
      <c r="B49" s="2" t="s">
        <v>6</v>
      </c>
      <c r="C49" s="3" t="s">
        <v>16</v>
      </c>
      <c r="D49" s="5">
        <v>4186.6958085654942</v>
      </c>
      <c r="E49" s="13">
        <v>2909.037979743599</v>
      </c>
      <c r="F49" s="13">
        <v>3433.4215387699892</v>
      </c>
      <c r="G49" s="11">
        <v>0.15</v>
      </c>
      <c r="H49" s="11">
        <v>0.1</v>
      </c>
      <c r="I49" s="11">
        <v>0.08</v>
      </c>
      <c r="J49" s="12">
        <v>1.1925435877697016E-2</v>
      </c>
      <c r="K49" s="12">
        <v>1.0422436138513017E-2</v>
      </c>
      <c r="N49">
        <v>1000</v>
      </c>
    </row>
    <row r="50" spans="1:14" x14ac:dyDescent="0.25">
      <c r="A50" s="2" t="s">
        <v>10</v>
      </c>
      <c r="B50" s="2" t="s">
        <v>6</v>
      </c>
      <c r="C50" s="3" t="s">
        <v>17</v>
      </c>
      <c r="D50" s="5">
        <v>20208.853621907743</v>
      </c>
      <c r="E50" s="13">
        <v>21085.572645695891</v>
      </c>
      <c r="F50" s="13">
        <v>22386.189150133527</v>
      </c>
      <c r="G50" s="11">
        <v>0.15</v>
      </c>
      <c r="H50" s="11">
        <v>0.1</v>
      </c>
      <c r="I50" s="11">
        <v>0.08</v>
      </c>
      <c r="J50" s="12">
        <v>1.642304872646997E-2</v>
      </c>
      <c r="K50" s="12">
        <v>1.5650743758298388E-2</v>
      </c>
    </row>
    <row r="51" spans="1:14" x14ac:dyDescent="0.25">
      <c r="A51" s="2" t="s">
        <v>10</v>
      </c>
      <c r="B51" s="2" t="s">
        <v>6</v>
      </c>
      <c r="C51" s="3" t="s">
        <v>18</v>
      </c>
      <c r="D51" s="5">
        <v>3658.5886792774122</v>
      </c>
      <c r="E51" s="13">
        <v>3071.2649700233928</v>
      </c>
      <c r="F51" s="13">
        <v>3844.6052988592992</v>
      </c>
      <c r="G51" s="11">
        <v>0.15</v>
      </c>
      <c r="H51" s="11">
        <v>0.1</v>
      </c>
      <c r="I51" s="11">
        <v>0.08</v>
      </c>
      <c r="J51" s="12">
        <v>1.5128527240540595E-2</v>
      </c>
      <c r="K51" s="12">
        <v>1.2592007079475718E-2</v>
      </c>
    </row>
    <row r="52" spans="1:14" x14ac:dyDescent="0.25">
      <c r="A52" s="2" t="s">
        <v>10</v>
      </c>
      <c r="B52" s="2" t="s">
        <v>6</v>
      </c>
      <c r="C52" s="3" t="s">
        <v>19</v>
      </c>
      <c r="D52" s="5">
        <v>3868.8997930824785</v>
      </c>
      <c r="E52" s="13">
        <v>3821.8926016989603</v>
      </c>
      <c r="F52" s="13">
        <v>3958.6839970784604</v>
      </c>
      <c r="G52" s="11">
        <v>0.15</v>
      </c>
      <c r="H52" s="11">
        <v>0.1</v>
      </c>
      <c r="I52" s="11">
        <v>0.08</v>
      </c>
      <c r="J52" s="12">
        <v>1.5242029756230823E-2</v>
      </c>
      <c r="K52" s="12">
        <v>1.4817749771649942E-2</v>
      </c>
    </row>
    <row r="53" spans="1:14" x14ac:dyDescent="0.25">
      <c r="A53" s="2" t="s">
        <v>10</v>
      </c>
      <c r="B53" s="2" t="s">
        <v>6</v>
      </c>
      <c r="C53" s="3" t="s">
        <v>20</v>
      </c>
      <c r="D53" s="5">
        <v>11822.290413925484</v>
      </c>
      <c r="E53" s="13">
        <v>11989.342744600503</v>
      </c>
      <c r="F53" s="13">
        <v>12710.372034320255</v>
      </c>
      <c r="G53" s="11">
        <v>0.15</v>
      </c>
      <c r="H53" s="11">
        <v>0.1</v>
      </c>
      <c r="I53" s="11">
        <v>0.08</v>
      </c>
      <c r="J53" s="12">
        <v>1.5943821886122773E-2</v>
      </c>
      <c r="K53" s="12">
        <v>1.521195427217502E-2</v>
      </c>
    </row>
    <row r="54" spans="1:14" x14ac:dyDescent="0.25">
      <c r="A54" s="2" t="s">
        <v>10</v>
      </c>
      <c r="B54" s="2" t="s">
        <v>23</v>
      </c>
      <c r="C54" s="3" t="s">
        <v>24</v>
      </c>
      <c r="D54" s="5">
        <v>243.41015616066443</v>
      </c>
      <c r="E54" s="13">
        <v>267.60963832567785</v>
      </c>
      <c r="F54" s="13">
        <v>287.29711339350456</v>
      </c>
      <c r="G54" s="11">
        <v>0.15</v>
      </c>
      <c r="H54" s="11">
        <v>0.1</v>
      </c>
      <c r="I54" s="11">
        <v>0.08</v>
      </c>
      <c r="J54" s="12">
        <v>1.746186084730823E-2</v>
      </c>
      <c r="K54" s="12">
        <v>1.6491278088805818E-2</v>
      </c>
    </row>
    <row r="55" spans="1:14" x14ac:dyDescent="0.25">
      <c r="A55" s="2" t="s">
        <v>10</v>
      </c>
      <c r="B55" s="2" t="s">
        <v>25</v>
      </c>
      <c r="C55" s="3" t="s">
        <v>26</v>
      </c>
      <c r="D55" s="5">
        <v>45001.029681033047</v>
      </c>
      <c r="E55" s="13">
        <v>41522.212384169521</v>
      </c>
      <c r="F55" s="13">
        <v>42928.088581842683</v>
      </c>
      <c r="G55" s="11">
        <v>0.15</v>
      </c>
      <c r="H55" s="11">
        <v>0.1</v>
      </c>
      <c r="I55" s="11">
        <v>0.08</v>
      </c>
      <c r="J55" s="12">
        <v>1.4215312508821144E-2</v>
      </c>
      <c r="K55" s="12">
        <v>1.3840420767639755E-2</v>
      </c>
    </row>
    <row r="56" spans="1:14" x14ac:dyDescent="0.25">
      <c r="A56" s="2" t="s">
        <v>27</v>
      </c>
      <c r="B56" s="2" t="s">
        <v>12</v>
      </c>
      <c r="C56" s="3" t="s">
        <v>29</v>
      </c>
      <c r="D56" s="5">
        <v>5406.0685251185696</v>
      </c>
      <c r="E56" s="13">
        <v>4054.2096646851401</v>
      </c>
      <c r="F56" s="13">
        <v>3886.7550800930303</v>
      </c>
      <c r="G56" s="11">
        <v>0.15</v>
      </c>
      <c r="H56" s="11">
        <v>0.1</v>
      </c>
      <c r="I56" s="11">
        <v>0.08</v>
      </c>
      <c r="J56" s="12">
        <v>1.0877348239658515E-2</v>
      </c>
      <c r="K56" s="12">
        <v>1.1249051817918514E-2</v>
      </c>
    </row>
    <row r="57" spans="1:14" x14ac:dyDescent="0.25">
      <c r="A57" s="2" t="s">
        <v>27</v>
      </c>
      <c r="B57" s="2" t="s">
        <v>6</v>
      </c>
      <c r="C57" s="3" t="s">
        <v>30</v>
      </c>
      <c r="D57" s="5">
        <v>4906.9147010112265</v>
      </c>
      <c r="E57" s="13">
        <v>3706.3988077909603</v>
      </c>
      <c r="F57" s="13">
        <v>3552.5429436839577</v>
      </c>
      <c r="G57" s="11">
        <v>0.15</v>
      </c>
      <c r="H57" s="11">
        <v>0.1</v>
      </c>
      <c r="I57" s="11">
        <v>0.08</v>
      </c>
      <c r="J57" s="12">
        <v>1.0953871225131247E-2</v>
      </c>
      <c r="K57" s="12">
        <v>1.1330130133586197E-2</v>
      </c>
    </row>
    <row r="58" spans="1:14" x14ac:dyDescent="0.25">
      <c r="A58" s="2" t="s">
        <v>27</v>
      </c>
      <c r="B58" s="2" t="s">
        <v>6</v>
      </c>
      <c r="C58" s="3" t="s">
        <v>31</v>
      </c>
      <c r="D58" s="5">
        <v>104512.65157269937</v>
      </c>
      <c r="E58" s="13">
        <v>89701.546956273029</v>
      </c>
      <c r="F58" s="13">
        <v>87273.721474042322</v>
      </c>
      <c r="G58" s="11">
        <v>0.15</v>
      </c>
      <c r="H58" s="11">
        <v>0.1</v>
      </c>
      <c r="I58" s="11">
        <v>0.08</v>
      </c>
      <c r="J58" s="12">
        <v>1.2595501872245984E-2</v>
      </c>
      <c r="K58" s="12">
        <v>1.287426148027777E-2</v>
      </c>
    </row>
    <row r="59" spans="1:14" x14ac:dyDescent="0.25">
      <c r="A59" s="2" t="s">
        <v>27</v>
      </c>
      <c r="B59" s="2" t="s">
        <v>23</v>
      </c>
      <c r="C59" s="3" t="s">
        <v>32</v>
      </c>
      <c r="D59" s="5">
        <v>1492.5688978587077</v>
      </c>
      <c r="E59" s="13">
        <v>1012.8653954922812</v>
      </c>
      <c r="F59" s="13">
        <v>971.03012596310782</v>
      </c>
      <c r="G59" s="11">
        <v>0.15</v>
      </c>
      <c r="H59" s="11">
        <v>0.1</v>
      </c>
      <c r="I59" s="11">
        <v>0.08</v>
      </c>
      <c r="J59" s="12">
        <v>9.8427333700375954E-3</v>
      </c>
      <c r="K59" s="12">
        <v>1.0179081819392463E-2</v>
      </c>
    </row>
    <row r="60" spans="1:14" x14ac:dyDescent="0.25">
      <c r="A60" s="2" t="s">
        <v>27</v>
      </c>
      <c r="B60" s="2" t="s">
        <v>6</v>
      </c>
      <c r="C60" s="3" t="s">
        <v>33</v>
      </c>
      <c r="D60" s="5">
        <v>6410.7620709145813</v>
      </c>
      <c r="E60" s="13">
        <v>4570.481776043448</v>
      </c>
      <c r="F60" s="13">
        <v>4381.6469290452742</v>
      </c>
      <c r="G60" s="11">
        <v>0.15</v>
      </c>
      <c r="H60" s="11">
        <v>0.1</v>
      </c>
      <c r="I60" s="11">
        <v>0.08</v>
      </c>
      <c r="J60" s="12">
        <v>1.0340612823151664E-2</v>
      </c>
      <c r="K60" s="12">
        <v>1.0694083773861085E-2</v>
      </c>
    </row>
    <row r="61" spans="1:14" x14ac:dyDescent="0.25">
      <c r="A61" s="2" t="s">
        <v>27</v>
      </c>
      <c r="B61" s="2" t="s">
        <v>6</v>
      </c>
      <c r="C61" s="3" t="s">
        <v>34</v>
      </c>
      <c r="D61" s="5">
        <v>49202.921863094656</v>
      </c>
      <c r="E61" s="13">
        <v>39893.778359119206</v>
      </c>
      <c r="F61" s="13">
        <v>38240.835332436851</v>
      </c>
      <c r="G61" s="11">
        <v>0.15</v>
      </c>
      <c r="H61" s="11">
        <v>0.1</v>
      </c>
      <c r="I61" s="11">
        <v>0.08</v>
      </c>
      <c r="J61" s="12">
        <v>1.1758882138675699E-2</v>
      </c>
      <c r="K61" s="12">
        <v>1.216201503341271E-2</v>
      </c>
    </row>
    <row r="62" spans="1:14" x14ac:dyDescent="0.25">
      <c r="A62" s="2" t="s">
        <v>27</v>
      </c>
      <c r="B62" s="2" t="s">
        <v>6</v>
      </c>
      <c r="C62" s="3" t="s">
        <v>35</v>
      </c>
      <c r="D62" s="5">
        <v>6899.4843178664632</v>
      </c>
      <c r="E62" s="13">
        <v>5258.7419921457722</v>
      </c>
      <c r="F62" s="13">
        <v>5041.0552915168773</v>
      </c>
      <c r="G62" s="11">
        <v>0.15</v>
      </c>
      <c r="H62" s="11">
        <v>0.1</v>
      </c>
      <c r="I62" s="11">
        <v>0.08</v>
      </c>
      <c r="J62" s="12">
        <v>1.1054288401980828E-2</v>
      </c>
      <c r="K62" s="12">
        <v>1.143290226458245E-2</v>
      </c>
    </row>
    <row r="63" spans="1:14" x14ac:dyDescent="0.25">
      <c r="A63" s="2" t="s">
        <v>27</v>
      </c>
      <c r="B63" s="2" t="s">
        <v>6</v>
      </c>
      <c r="C63" s="3" t="s">
        <v>36</v>
      </c>
      <c r="D63" s="5">
        <v>5572.6018407033534</v>
      </c>
      <c r="E63" s="13">
        <v>4204.3598256542418</v>
      </c>
      <c r="F63" s="13">
        <v>4029.5517650406837</v>
      </c>
      <c r="G63" s="11">
        <v>0.15</v>
      </c>
      <c r="H63" s="11">
        <v>0.1</v>
      </c>
      <c r="I63" s="11">
        <v>0.08</v>
      </c>
      <c r="J63" s="12">
        <v>1.0940616681445128E-2</v>
      </c>
      <c r="K63" s="12">
        <v>1.1317047079188732E-2</v>
      </c>
    </row>
    <row r="64" spans="1:14" x14ac:dyDescent="0.25">
      <c r="A64" s="2" t="s">
        <v>27</v>
      </c>
      <c r="B64" s="2" t="s">
        <v>37</v>
      </c>
      <c r="C64" s="3" t="s">
        <v>37</v>
      </c>
      <c r="D64" s="5">
        <v>4448.8040976084449</v>
      </c>
      <c r="E64" s="13">
        <v>2958.5054345912808</v>
      </c>
      <c r="F64" s="13">
        <v>2836.3076847120924</v>
      </c>
      <c r="G64" s="11">
        <v>0.15</v>
      </c>
      <c r="H64" s="11">
        <v>0.1</v>
      </c>
      <c r="I64" s="11">
        <v>0.08</v>
      </c>
      <c r="J64" s="12">
        <v>9.6455603750650269E-3</v>
      </c>
      <c r="K64" s="12">
        <v>9.9751709774600714E-3</v>
      </c>
    </row>
    <row r="65" spans="1:11" x14ac:dyDescent="0.25">
      <c r="A65" s="2" t="s">
        <v>38</v>
      </c>
      <c r="B65" s="2" t="s">
        <v>6</v>
      </c>
      <c r="C65" s="3" t="s">
        <v>41</v>
      </c>
      <c r="D65" s="5">
        <v>41380.119894545598</v>
      </c>
      <c r="E65" s="13">
        <v>40011.50093215971</v>
      </c>
      <c r="F65" s="13">
        <v>39080.212872076336</v>
      </c>
      <c r="G65" s="11">
        <v>0.15</v>
      </c>
      <c r="H65" s="11">
        <v>0.1</v>
      </c>
      <c r="I65" s="11">
        <v>0.08</v>
      </c>
      <c r="J65" s="12">
        <v>1.4233817078404166E-2</v>
      </c>
      <c r="K65" s="12">
        <v>1.4503885332181108E-2</v>
      </c>
    </row>
    <row r="66" spans="1:11" x14ac:dyDescent="0.25">
      <c r="A66" s="2" t="s">
        <v>38</v>
      </c>
      <c r="B66" s="2" t="s">
        <v>6</v>
      </c>
      <c r="C66" s="3" t="s">
        <v>42</v>
      </c>
      <c r="D66" s="5">
        <v>0.70814351507330564</v>
      </c>
      <c r="E66" s="13">
        <v>0.64278995279004303</v>
      </c>
      <c r="F66" s="13">
        <v>0.61624023449055843</v>
      </c>
      <c r="G66" s="11">
        <v>0.15</v>
      </c>
      <c r="H66" s="11">
        <v>0.1</v>
      </c>
      <c r="I66" s="11">
        <v>0.08</v>
      </c>
      <c r="J66" s="12">
        <v>1.3165767212161374E-2</v>
      </c>
      <c r="K66" s="12">
        <v>1.3615671239822822E-2</v>
      </c>
    </row>
    <row r="67" spans="1:11" x14ac:dyDescent="0.25">
      <c r="A67" s="2" t="s">
        <v>38</v>
      </c>
      <c r="B67" s="2" t="s">
        <v>6</v>
      </c>
      <c r="C67" s="3" t="s">
        <v>43</v>
      </c>
      <c r="D67" s="5">
        <v>32817.868492580543</v>
      </c>
      <c r="E67" s="13">
        <v>34164.740087435726</v>
      </c>
      <c r="F67" s="13">
        <v>34481.09197883556</v>
      </c>
      <c r="G67" s="11">
        <v>0.15</v>
      </c>
      <c r="H67" s="11">
        <v>0.1</v>
      </c>
      <c r="I67" s="11">
        <v>0.08</v>
      </c>
      <c r="J67" s="12">
        <v>1.5731287488249014E-2</v>
      </c>
      <c r="K67" s="12">
        <v>1.5615612008055772E-2</v>
      </c>
    </row>
    <row r="68" spans="1:11" x14ac:dyDescent="0.25">
      <c r="A68" s="2" t="s">
        <v>38</v>
      </c>
      <c r="B68" s="2" t="s">
        <v>6</v>
      </c>
      <c r="C68" s="3" t="s">
        <v>44</v>
      </c>
      <c r="D68" s="5">
        <v>22390.219720221779</v>
      </c>
      <c r="E68" s="13">
        <v>20441.187183121736</v>
      </c>
      <c r="F68" s="13">
        <v>19752.015352151459</v>
      </c>
      <c r="G68" s="11">
        <v>0.15</v>
      </c>
      <c r="H68" s="11">
        <v>0.1</v>
      </c>
      <c r="I68" s="11">
        <v>0.08</v>
      </c>
      <c r="J68" s="12">
        <v>1.3324913712469254E-2</v>
      </c>
      <c r="K68" s="12">
        <v>1.3694274177662644E-2</v>
      </c>
    </row>
    <row r="69" spans="1:11" x14ac:dyDescent="0.25">
      <c r="A69" s="2" t="s">
        <v>38</v>
      </c>
      <c r="B69" s="2" t="s">
        <v>6</v>
      </c>
      <c r="C69" s="3" t="s">
        <v>45</v>
      </c>
      <c r="D69" s="5">
        <v>16300.116529309431</v>
      </c>
      <c r="E69" s="13">
        <v>16182.43839416771</v>
      </c>
      <c r="F69" s="13">
        <v>15513.848451228501</v>
      </c>
      <c r="G69" s="11">
        <v>0.15</v>
      </c>
      <c r="H69" s="11">
        <v>0.1</v>
      </c>
      <c r="I69" s="11">
        <v>0.08</v>
      </c>
      <c r="J69" s="12">
        <v>1.4399498075685782E-2</v>
      </c>
      <c r="K69" s="12">
        <v>1.4891708011783116E-2</v>
      </c>
    </row>
    <row r="70" spans="1:11" x14ac:dyDescent="0.25">
      <c r="A70" s="2" t="s">
        <v>38</v>
      </c>
      <c r="B70" s="2" t="s">
        <v>6</v>
      </c>
      <c r="C70" s="3" t="s">
        <v>46</v>
      </c>
      <c r="D70" s="5">
        <v>7154.8372296177231</v>
      </c>
      <c r="E70" s="13">
        <v>8267.1241434852109</v>
      </c>
      <c r="F70" s="13">
        <v>7704.2849172599035</v>
      </c>
      <c r="G70" s="11">
        <v>0.15</v>
      </c>
      <c r="H70" s="11">
        <v>0.1</v>
      </c>
      <c r="I70" s="11">
        <v>0.08</v>
      </c>
      <c r="J70" s="12">
        <v>1.6387904808260634E-2</v>
      </c>
      <c r="K70" s="12">
        <v>1.7331891442470135E-2</v>
      </c>
    </row>
    <row r="71" spans="1:11" x14ac:dyDescent="0.25">
      <c r="A71" s="2" t="s">
        <v>38</v>
      </c>
      <c r="B71" s="2" t="s">
        <v>6</v>
      </c>
      <c r="C71" s="3" t="s">
        <v>47</v>
      </c>
      <c r="D71" s="5">
        <v>5921.4002160217715</v>
      </c>
      <c r="E71" s="13">
        <v>5890.5728061540167</v>
      </c>
      <c r="F71" s="13">
        <v>5994.0112412850658</v>
      </c>
      <c r="G71" s="11">
        <v>0.15</v>
      </c>
      <c r="H71" s="11">
        <v>0.1</v>
      </c>
      <c r="I71" s="11">
        <v>0.08</v>
      </c>
      <c r="J71" s="12">
        <v>1.513153140222627E-2</v>
      </c>
      <c r="K71" s="12">
        <v>1.4921908479219972E-2</v>
      </c>
    </row>
    <row r="72" spans="1:11" x14ac:dyDescent="0.25">
      <c r="A72" s="2" t="s">
        <v>38</v>
      </c>
      <c r="B72" s="2" t="s">
        <v>6</v>
      </c>
      <c r="C72" s="3" t="s">
        <v>48</v>
      </c>
      <c r="D72" s="5">
        <v>12375.395063696375</v>
      </c>
      <c r="E72" s="13">
        <v>12111.571299494506</v>
      </c>
      <c r="F72" s="13">
        <v>11610.972317777587</v>
      </c>
      <c r="G72" s="11">
        <v>0.15</v>
      </c>
      <c r="H72" s="11">
        <v>0.1</v>
      </c>
      <c r="I72" s="11">
        <v>0.08</v>
      </c>
      <c r="J72" s="12">
        <v>1.4194810008703287E-2</v>
      </c>
      <c r="K72" s="12">
        <v>1.4680223827792209E-2</v>
      </c>
    </row>
    <row r="73" spans="1:11" x14ac:dyDescent="0.25">
      <c r="A73" s="2" t="s">
        <v>38</v>
      </c>
      <c r="B73" s="2" t="s">
        <v>23</v>
      </c>
      <c r="C73" s="3" t="s">
        <v>50</v>
      </c>
      <c r="D73" s="5">
        <v>1046.1140485113269</v>
      </c>
      <c r="E73" s="13">
        <v>697.18445001934435</v>
      </c>
      <c r="F73" s="13">
        <v>668.38802799928703</v>
      </c>
      <c r="G73" s="11">
        <v>0.15</v>
      </c>
      <c r="H73" s="11">
        <v>0.1</v>
      </c>
      <c r="I73" s="11">
        <v>0.08</v>
      </c>
      <c r="J73" s="12">
        <v>9.6664505179331669E-3</v>
      </c>
      <c r="K73" s="12">
        <v>9.9967749837334609E-3</v>
      </c>
    </row>
    <row r="74" spans="1:11" x14ac:dyDescent="0.25">
      <c r="A74" s="2" t="s">
        <v>38</v>
      </c>
      <c r="B74" s="2" t="s">
        <v>25</v>
      </c>
      <c r="C74" s="3" t="s">
        <v>51</v>
      </c>
      <c r="D74" s="5">
        <v>939.49888292185403</v>
      </c>
      <c r="E74" s="13">
        <v>919.27296107681491</v>
      </c>
      <c r="F74" s="13">
        <v>881.30342211469235</v>
      </c>
      <c r="G74" s="11">
        <v>0.15</v>
      </c>
      <c r="H74" s="11">
        <v>0.1</v>
      </c>
      <c r="I74" s="11">
        <v>0.08</v>
      </c>
      <c r="J74" s="12">
        <v>1.4192097713985052E-2</v>
      </c>
      <c r="K74" s="12">
        <v>1.4677073774976672E-2</v>
      </c>
    </row>
    <row r="75" spans="1:11" x14ac:dyDescent="0.25">
      <c r="A75" s="19"/>
      <c r="B75" s="19"/>
      <c r="C75" s="20"/>
      <c r="D75" s="9"/>
      <c r="E75" s="21"/>
      <c r="F75" s="21"/>
      <c r="G75" s="22"/>
      <c r="H75" s="22"/>
      <c r="I75" s="22"/>
      <c r="J75" s="23"/>
      <c r="K75" s="23"/>
    </row>
    <row r="77" spans="1:11" x14ac:dyDescent="0.25">
      <c r="C77" s="15" t="s">
        <v>68</v>
      </c>
      <c r="D77" s="15" t="s">
        <v>52</v>
      </c>
      <c r="E77" s="15" t="s">
        <v>53</v>
      </c>
      <c r="F77" s="15" t="s">
        <v>54</v>
      </c>
      <c r="G77" s="15" t="s">
        <v>55</v>
      </c>
      <c r="H77" s="15" t="s">
        <v>56</v>
      </c>
      <c r="I77" s="15" t="s">
        <v>57</v>
      </c>
      <c r="J77" s="15" t="s">
        <v>58</v>
      </c>
      <c r="K77" s="15" t="s">
        <v>59</v>
      </c>
    </row>
    <row r="78" spans="1:11" x14ac:dyDescent="0.25">
      <c r="C78" s="16"/>
      <c r="D78" s="16" t="s">
        <v>60</v>
      </c>
      <c r="E78" s="16" t="s">
        <v>61</v>
      </c>
      <c r="F78" s="16" t="s">
        <v>62</v>
      </c>
      <c r="G78" s="16" t="s">
        <v>63</v>
      </c>
      <c r="H78" s="16" t="s">
        <v>64</v>
      </c>
      <c r="I78" s="16" t="s">
        <v>65</v>
      </c>
      <c r="J78" s="16" t="s">
        <v>66</v>
      </c>
      <c r="K78" s="16" t="s">
        <v>67</v>
      </c>
    </row>
    <row r="79" spans="1:11" x14ac:dyDescent="0.25">
      <c r="A79" s="2" t="s">
        <v>10</v>
      </c>
      <c r="C79" s="2" t="s">
        <v>10</v>
      </c>
      <c r="D79" s="13">
        <f>SUMIFS(D$47:D$74,$A$47:$A$74,$A79)</f>
        <v>126884.41294640767</v>
      </c>
      <c r="E79" s="13">
        <f>SUMIFS(E$47:E$74,$A$47:$A$74,$A79)</f>
        <v>115384.28984570428</v>
      </c>
      <c r="F79" s="13">
        <f>SUMIFS(F$47:F$74,$A$47:$A$74,$A79)</f>
        <v>125036.09774813123</v>
      </c>
      <c r="G79" s="11">
        <v>0.15</v>
      </c>
      <c r="H79" s="11">
        <v>0.1</v>
      </c>
      <c r="I79" s="11">
        <v>0.08</v>
      </c>
      <c r="J79" s="12">
        <f t="shared" ref="J79:J81" si="3">(E79*H79+(F79-E79)*I79)*G79/D79</f>
        <v>1.4553293029732756E-2</v>
      </c>
      <c r="K79" s="12">
        <f t="shared" ref="K79:K81" si="4">+E79/D79*H79*G79</f>
        <v>1.3640480398617516E-2</v>
      </c>
    </row>
    <row r="80" spans="1:11" x14ac:dyDescent="0.25">
      <c r="A80" s="2" t="s">
        <v>27</v>
      </c>
      <c r="C80" s="2" t="s">
        <v>27</v>
      </c>
      <c r="D80" s="13">
        <f t="shared" ref="D80:F81" si="5">SUMIFS(D$47:D$74,$A$47:$A$74,$A80)</f>
        <v>188852.77788687538</v>
      </c>
      <c r="E80" s="13">
        <f t="shared" si="5"/>
        <v>155360.88821179539</v>
      </c>
      <c r="F80" s="13">
        <f t="shared" si="5"/>
        <v>150213.44662653419</v>
      </c>
      <c r="G80" s="11">
        <v>0.15</v>
      </c>
      <c r="H80" s="11">
        <v>0.1</v>
      </c>
      <c r="I80" s="11">
        <v>0.08</v>
      </c>
      <c r="J80" s="12">
        <f t="shared" si="3"/>
        <v>1.2012764914227186E-2</v>
      </c>
      <c r="K80" s="12">
        <f t="shared" si="4"/>
        <v>1.2339841379367323E-2</v>
      </c>
    </row>
    <row r="81" spans="1:15" x14ac:dyDescent="0.25">
      <c r="A81" s="2" t="s">
        <v>38</v>
      </c>
      <c r="C81" s="2" t="s">
        <v>38</v>
      </c>
      <c r="D81" s="13">
        <f t="shared" si="5"/>
        <v>140326.27822094146</v>
      </c>
      <c r="E81" s="13">
        <f t="shared" si="5"/>
        <v>138686.23504706757</v>
      </c>
      <c r="F81" s="13">
        <f t="shared" si="5"/>
        <v>135686.74482096289</v>
      </c>
      <c r="G81" s="11">
        <v>0.15</v>
      </c>
      <c r="H81" s="11">
        <v>0.1</v>
      </c>
      <c r="I81" s="11">
        <v>0.08</v>
      </c>
      <c r="J81" s="12">
        <f t="shared" si="3"/>
        <v>1.4568188288825282E-2</v>
      </c>
      <c r="K81" s="12">
        <f t="shared" si="4"/>
        <v>1.4824689659556316E-2</v>
      </c>
    </row>
    <row r="84" spans="1:15" x14ac:dyDescent="0.25">
      <c r="C84" s="15" t="s">
        <v>68</v>
      </c>
      <c r="D84" s="15" t="s">
        <v>52</v>
      </c>
      <c r="E84" s="15" t="s">
        <v>53</v>
      </c>
      <c r="F84" s="15" t="s">
        <v>54</v>
      </c>
      <c r="G84" s="15" t="s">
        <v>56</v>
      </c>
      <c r="H84" s="15" t="s">
        <v>57</v>
      </c>
      <c r="I84" s="4" t="s">
        <v>75</v>
      </c>
      <c r="J84" s="24" t="s">
        <v>77</v>
      </c>
      <c r="K84" s="4" t="s">
        <v>81</v>
      </c>
      <c r="L84" s="15" t="s">
        <v>58</v>
      </c>
      <c r="M84" s="15" t="s">
        <v>82</v>
      </c>
      <c r="N84" s="4" t="s">
        <v>55</v>
      </c>
      <c r="O84" s="4" t="s">
        <v>59</v>
      </c>
    </row>
    <row r="85" spans="1:15" x14ac:dyDescent="0.25">
      <c r="C85" s="16"/>
      <c r="D85" s="16" t="s">
        <v>60</v>
      </c>
      <c r="E85" s="16" t="s">
        <v>61</v>
      </c>
      <c r="F85" s="16" t="s">
        <v>62</v>
      </c>
      <c r="G85" s="16" t="s">
        <v>63</v>
      </c>
      <c r="H85" s="16" t="s">
        <v>64</v>
      </c>
      <c r="I85" s="16" t="s">
        <v>76</v>
      </c>
      <c r="J85" s="25" t="s">
        <v>78</v>
      </c>
      <c r="K85" s="16" t="s">
        <v>79</v>
      </c>
      <c r="L85" s="16" t="s">
        <v>80</v>
      </c>
      <c r="M85" s="16" t="s">
        <v>84</v>
      </c>
      <c r="N85" s="16" t="s">
        <v>83</v>
      </c>
      <c r="O85" s="16" t="s">
        <v>85</v>
      </c>
    </row>
    <row r="86" spans="1:15" x14ac:dyDescent="0.25">
      <c r="C86" s="2" t="s">
        <v>10</v>
      </c>
      <c r="D86" s="13">
        <f>+D79/1000</f>
        <v>126.88441294640766</v>
      </c>
      <c r="E86" s="13">
        <f t="shared" ref="E86:F86" si="6">+E79/1000</f>
        <v>115.38428984570427</v>
      </c>
      <c r="F86" s="13">
        <f t="shared" si="6"/>
        <v>125.03609774813123</v>
      </c>
      <c r="G86" s="7">
        <v>0.1</v>
      </c>
      <c r="H86" s="7">
        <v>0.08</v>
      </c>
      <c r="I86" s="14">
        <f>+E86*G86+(F86-E86)*H86</f>
        <v>12.310573616764584</v>
      </c>
      <c r="J86" s="26">
        <v>2737.0309031626061</v>
      </c>
      <c r="K86" s="8">
        <f>+J86/I86</f>
        <v>222.3317116137714</v>
      </c>
      <c r="L86" s="8">
        <f>+J86/D86</f>
        <v>21.571056992781685</v>
      </c>
      <c r="M86" s="14">
        <f>+E86*G86</f>
        <v>11.538428984570428</v>
      </c>
      <c r="N86" s="7">
        <v>0.15</v>
      </c>
      <c r="O86" s="8">
        <f>+M86*N86/D86</f>
        <v>1.3640480398617516E-2</v>
      </c>
    </row>
    <row r="87" spans="1:15" x14ac:dyDescent="0.25">
      <c r="C87" s="2" t="s">
        <v>27</v>
      </c>
      <c r="D87" s="13">
        <f t="shared" ref="D87:F88" si="7">+D80/1000</f>
        <v>188.85277788687537</v>
      </c>
      <c r="E87" s="13">
        <f t="shared" si="7"/>
        <v>155.36088821179538</v>
      </c>
      <c r="F87" s="13">
        <f t="shared" si="7"/>
        <v>150.21344662653419</v>
      </c>
      <c r="G87" s="7">
        <v>0.1</v>
      </c>
      <c r="H87" s="7">
        <v>0.08</v>
      </c>
      <c r="I87" s="14">
        <f t="shared" ref="I87:I88" si="8">+E87*G87+(F87-E87)*H87</f>
        <v>15.124293494358644</v>
      </c>
      <c r="J87" s="26">
        <v>7576.5769249378409</v>
      </c>
      <c r="K87" s="8">
        <f t="shared" ref="K87:K88" si="9">+J87/I87</f>
        <v>500.95410590675863</v>
      </c>
      <c r="L87" s="8">
        <f t="shared" ref="L87:L88" si="10">+J87/D87</f>
        <v>40.11895938049841</v>
      </c>
      <c r="M87" s="14">
        <f t="shared" ref="M87:M88" si="11">+E87*G87</f>
        <v>15.53608882117954</v>
      </c>
      <c r="N87" s="7">
        <v>0.15</v>
      </c>
      <c r="O87" s="8">
        <f t="shared" ref="O87:O88" si="12">+M87*N87/D87</f>
        <v>1.2339841379367325E-2</v>
      </c>
    </row>
    <row r="88" spans="1:15" x14ac:dyDescent="0.25">
      <c r="C88" s="2" t="s">
        <v>38</v>
      </c>
      <c r="D88" s="13">
        <f t="shared" si="7"/>
        <v>140.32627822094145</v>
      </c>
      <c r="E88" s="13">
        <f t="shared" si="7"/>
        <v>138.68623504706758</v>
      </c>
      <c r="F88" s="13">
        <f t="shared" si="7"/>
        <v>135.6867448209629</v>
      </c>
      <c r="G88" s="7">
        <v>0.1</v>
      </c>
      <c r="H88" s="7">
        <v>0.08</v>
      </c>
      <c r="I88" s="14">
        <f t="shared" si="8"/>
        <v>13.628664286618385</v>
      </c>
      <c r="J88" s="26">
        <v>8244.5307974891512</v>
      </c>
      <c r="K88" s="8">
        <f t="shared" si="9"/>
        <v>604.94048603018507</v>
      </c>
      <c r="L88" s="8">
        <f t="shared" si="10"/>
        <v>58.752579360141453</v>
      </c>
      <c r="M88" s="14">
        <f t="shared" si="11"/>
        <v>13.868623504706759</v>
      </c>
      <c r="N88" s="7">
        <v>0.15</v>
      </c>
      <c r="O88" s="8">
        <f t="shared" si="12"/>
        <v>1.4824689659556321E-2</v>
      </c>
    </row>
  </sheetData>
  <autoFilter ref="A2:O40">
    <filterColumn colId="1">
      <filters>
        <filter val="CHOVAY"/>
        <filter val="NHS"/>
        <filter val="THAUCHI"/>
        <filter val="THE"/>
        <filter val="TPDN"/>
      </filters>
    </filterColumn>
    <filterColumn colId="2">
      <filters>
        <filter val="CIB-G-IN01"/>
        <filter val="CIB-G-IN03"/>
        <filter val="CIB-G-IN04"/>
        <filter val="CIB-G-IN05"/>
        <filter val="CIB-G-IN06"/>
        <filter val="CIB-G-IN07"/>
        <filter val="CIB-G-IN08"/>
        <filter val="CIB-THAUCHI"/>
        <filter val="CIB-TPDN"/>
        <filter val="KHCN-P01"/>
        <filter val="KHCN-P02"/>
        <filter val="KHCN-P03"/>
        <filter val="KHCN-P04"/>
        <filter val="KHCN-P05"/>
        <filter val="KHCN-P06"/>
        <filter val="KHCN-P07"/>
        <filter val="KHCN-THAUCHI"/>
        <filter val="NHS"/>
        <filter val="SME-G-IN01"/>
        <filter val="SME-G-IN02"/>
        <filter val="SME-G-IN03"/>
        <filter val="SME-G-IN04"/>
        <filter val="SME-G-IN05"/>
        <filter val="SME-G-IN06"/>
        <filter val="SME-G-IN07"/>
        <filter val="SME-G-IN08"/>
        <filter val="SME-THAUCHI"/>
        <filter val="SME-TPDN"/>
      </filters>
    </filterColumn>
    <filterColumn colId="9">
      <filters>
        <filter val="0.014192098"/>
        <filter val="0.014215313"/>
        <filter val="0.63%"/>
        <filter val="0.96%"/>
        <filter val="0.97%"/>
        <filter val="0.98%"/>
        <filter val="1.03%"/>
        <filter val="1.09%"/>
        <filter val="1.10%"/>
        <filter val="1.11%"/>
        <filter val="1.18%"/>
        <filter val="1.19%"/>
        <filter val="1.26%"/>
        <filter val="1.32%"/>
        <filter val="1.33%"/>
        <filter val="1.35%"/>
        <filter val="1.38%"/>
        <filter val="1.42%"/>
        <filter val="1.44%"/>
        <filter val="1.51%"/>
        <filter val="1.52%"/>
        <filter val="1.57%"/>
        <filter val="1.59%"/>
        <filter val="1.64%"/>
        <filter val="1.75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F3" sqref="F3"/>
    </sheetView>
  </sheetViews>
  <sheetFormatPr defaultRowHeight="15" x14ac:dyDescent="0.25"/>
  <cols>
    <col min="1" max="1" width="8.5703125" customWidth="1"/>
    <col min="2" max="2" width="12.7109375" bestFit="1" customWidth="1"/>
    <col min="3" max="3" width="12.42578125" bestFit="1" customWidth="1"/>
    <col min="4" max="4" width="15" bestFit="1" customWidth="1"/>
  </cols>
  <sheetData>
    <row r="2" spans="1:6" ht="16.5" customHeight="1" x14ac:dyDescent="0.25">
      <c r="A2" s="10"/>
      <c r="B2" s="10" t="s">
        <v>72</v>
      </c>
      <c r="C2" s="10" t="s">
        <v>73</v>
      </c>
      <c r="D2" s="10" t="s">
        <v>74</v>
      </c>
    </row>
    <row r="3" spans="1:6" x14ac:dyDescent="0.25">
      <c r="A3" s="18" t="s">
        <v>27</v>
      </c>
      <c r="B3" s="13">
        <v>14866507.691327004</v>
      </c>
      <c r="C3" s="13">
        <f>VLOOKUP(A3,$A$11:$B$17, 2, 0)</f>
        <v>-7449901.2587650046</v>
      </c>
      <c r="D3" s="13">
        <f>+B3+C3</f>
        <v>7416606.4325619992</v>
      </c>
      <c r="E3">
        <f>+D3/1000</f>
        <v>7416.6064325619991</v>
      </c>
      <c r="F3">
        <f>+E3+E6</f>
        <v>7576.5769249378409</v>
      </c>
    </row>
    <row r="4" spans="1:6" x14ac:dyDescent="0.25">
      <c r="A4" s="18" t="s">
        <v>38</v>
      </c>
      <c r="B4" s="13">
        <v>9147831.6660460085</v>
      </c>
      <c r="C4" s="13">
        <f t="shared" ref="C4:C7" si="0">VLOOKUP(A4,$A$11:$B$17, 2, 0)</f>
        <v>-903300.86855685676</v>
      </c>
      <c r="D4" s="13">
        <f t="shared" ref="D4:D7" si="1">+B4+C4</f>
        <v>8244530.7974891514</v>
      </c>
      <c r="E4">
        <f t="shared" ref="E4:E7" si="2">+D4/1000</f>
        <v>8244.5307974891512</v>
      </c>
    </row>
    <row r="5" spans="1:6" x14ac:dyDescent="0.25">
      <c r="A5" s="18" t="s">
        <v>10</v>
      </c>
      <c r="B5" s="13">
        <v>5004610.1822277419</v>
      </c>
      <c r="C5" s="13">
        <f t="shared" si="0"/>
        <v>-2267579.2790651359</v>
      </c>
      <c r="D5" s="13">
        <f t="shared" si="1"/>
        <v>2737030.9031626061</v>
      </c>
      <c r="E5">
        <f t="shared" si="2"/>
        <v>2737.0309031626061</v>
      </c>
    </row>
    <row r="6" spans="1:6" x14ac:dyDescent="0.25">
      <c r="A6" s="18" t="s">
        <v>37</v>
      </c>
      <c r="B6" s="13">
        <v>209577.90377656033</v>
      </c>
      <c r="C6" s="13">
        <f t="shared" si="0"/>
        <v>-49607.411400718702</v>
      </c>
      <c r="D6" s="13">
        <f t="shared" si="1"/>
        <v>159970.49237584163</v>
      </c>
      <c r="E6">
        <f t="shared" si="2"/>
        <v>159.97049237584162</v>
      </c>
    </row>
    <row r="7" spans="1:6" x14ac:dyDescent="0.25">
      <c r="A7" s="18" t="s">
        <v>69</v>
      </c>
      <c r="B7" s="13">
        <v>210200.97896859894</v>
      </c>
      <c r="C7" s="13">
        <f t="shared" si="0"/>
        <v>-22064.468374013471</v>
      </c>
      <c r="D7" s="13">
        <f t="shared" si="1"/>
        <v>188136.51059458547</v>
      </c>
      <c r="E7">
        <f t="shared" si="2"/>
        <v>188.13651059458547</v>
      </c>
    </row>
    <row r="11" spans="1:6" x14ac:dyDescent="0.25">
      <c r="A11" s="17" t="s">
        <v>10</v>
      </c>
      <c r="B11" s="14">
        <v>-2267579.2790651359</v>
      </c>
    </row>
    <row r="12" spans="1:6" x14ac:dyDescent="0.25">
      <c r="A12" s="17" t="s">
        <v>38</v>
      </c>
      <c r="B12" s="14">
        <v>-903300.86855685676</v>
      </c>
    </row>
    <row r="13" spans="1:6" x14ac:dyDescent="0.25">
      <c r="A13" s="17" t="s">
        <v>27</v>
      </c>
      <c r="B13" s="14">
        <v>-7449901.2587650046</v>
      </c>
    </row>
    <row r="14" spans="1:6" x14ac:dyDescent="0.25">
      <c r="A14" s="17" t="s">
        <v>70</v>
      </c>
      <c r="B14" s="14">
        <v>-428192.48372723837</v>
      </c>
    </row>
    <row r="15" spans="1:6" x14ac:dyDescent="0.25">
      <c r="A15" s="17" t="s">
        <v>71</v>
      </c>
      <c r="B15" s="14">
        <v>-2323709.2617080309</v>
      </c>
    </row>
    <row r="16" spans="1:6" x14ac:dyDescent="0.25">
      <c r="A16" s="17" t="s">
        <v>37</v>
      </c>
      <c r="B16" s="14">
        <v>-49607.411400718702</v>
      </c>
    </row>
    <row r="17" spans="1:2" x14ac:dyDescent="0.25">
      <c r="A17" s="17" t="s">
        <v>69</v>
      </c>
      <c r="B17" s="14">
        <v>-22064.468374013471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Thanh Phuoc</dc:creator>
  <cp:lastModifiedBy>Le Thanh Phuoc</cp:lastModifiedBy>
  <dcterms:created xsi:type="dcterms:W3CDTF">2022-08-26T03:33:44Z</dcterms:created>
  <dcterms:modified xsi:type="dcterms:W3CDTF">2022-08-26T12:48:12Z</dcterms:modified>
</cp:coreProperties>
</file>