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F102" i="1"/>
  <c r="F115" i="1" l="1"/>
  <c r="H33" i="1"/>
  <c r="H32" i="1"/>
  <c r="H92" i="1"/>
  <c r="H129" i="1" l="1"/>
  <c r="H126" i="1"/>
  <c r="H113" i="1"/>
  <c r="H116" i="1"/>
  <c r="F101" i="1"/>
  <c r="H100" i="1"/>
  <c r="H83" i="1"/>
  <c r="H94" i="1"/>
  <c r="H74" i="1"/>
  <c r="F67" i="1"/>
  <c r="H70" i="1"/>
  <c r="H66" i="1"/>
  <c r="H19" i="1"/>
  <c r="H18" i="1"/>
  <c r="H17" i="1"/>
  <c r="H13" i="1"/>
  <c r="H131" i="1" l="1"/>
  <c r="H130" i="1"/>
  <c r="F121" i="1"/>
  <c r="F122" i="1"/>
  <c r="F123" i="1"/>
  <c r="F124" i="1"/>
  <c r="F120" i="1"/>
  <c r="H118" i="1"/>
  <c r="H119" i="1"/>
  <c r="H117" i="1"/>
  <c r="F114" i="1"/>
  <c r="F111" i="1"/>
  <c r="F105" i="1"/>
  <c r="F106" i="1"/>
  <c r="F107" i="1"/>
  <c r="F110" i="1" s="1"/>
  <c r="H110" i="1" s="1"/>
  <c r="F108" i="1"/>
  <c r="F109" i="1"/>
  <c r="F104" i="1"/>
  <c r="F97" i="1"/>
  <c r="F98" i="1"/>
  <c r="F99" i="1" s="1"/>
  <c r="H99" i="1" s="1"/>
  <c r="F96" i="1"/>
  <c r="F93" i="1"/>
  <c r="H93" i="1" s="1"/>
  <c r="F88" i="1"/>
  <c r="F85" i="1"/>
  <c r="F86" i="1"/>
  <c r="F87" i="1"/>
  <c r="F89" i="1"/>
  <c r="F90" i="1"/>
  <c r="F84" i="1"/>
  <c r="F91" i="1" s="1"/>
  <c r="F76" i="1"/>
  <c r="F82" i="1" s="1"/>
  <c r="H82" i="1" s="1"/>
  <c r="F77" i="1"/>
  <c r="F78" i="1"/>
  <c r="F79" i="1"/>
  <c r="F80" i="1"/>
  <c r="F81" i="1"/>
  <c r="F75" i="1"/>
  <c r="F72" i="1"/>
  <c r="F73" i="1" s="1"/>
  <c r="H73" i="1" s="1"/>
  <c r="F71" i="1"/>
  <c r="F68" i="1"/>
  <c r="F69" i="1"/>
  <c r="H69" i="1" s="1"/>
  <c r="F54" i="1"/>
  <c r="F55" i="1"/>
  <c r="F56" i="1"/>
  <c r="F57" i="1"/>
  <c r="F58" i="1"/>
  <c r="F59" i="1"/>
  <c r="F60" i="1"/>
  <c r="F61" i="1"/>
  <c r="F62" i="1"/>
  <c r="F63" i="1"/>
  <c r="F64" i="1"/>
  <c r="F53" i="1"/>
  <c r="F21" i="1"/>
  <c r="F25" i="1" s="1"/>
  <c r="H25" i="1" s="1"/>
  <c r="F23" i="1"/>
  <c r="F20" i="1"/>
  <c r="F22" i="1"/>
  <c r="F24" i="1"/>
  <c r="F15" i="1"/>
  <c r="F14" i="1"/>
  <c r="F16" i="1" s="1"/>
  <c r="H16" i="1" s="1"/>
  <c r="F11" i="1"/>
  <c r="F10" i="1"/>
  <c r="F8" i="1"/>
  <c r="H8" i="1" s="1"/>
  <c r="F6" i="1"/>
  <c r="F5" i="1"/>
  <c r="F4" i="1"/>
  <c r="F3" i="1"/>
  <c r="F49" i="1"/>
  <c r="F43" i="1"/>
  <c r="F44" i="1"/>
  <c r="F45" i="1"/>
  <c r="F46" i="1"/>
  <c r="F47" i="1"/>
  <c r="F48" i="1"/>
  <c r="F50" i="1"/>
  <c r="F42" i="1"/>
  <c r="F65" i="1" l="1"/>
  <c r="H65" i="1" s="1"/>
  <c r="F51" i="1"/>
  <c r="H51" i="1" s="1"/>
  <c r="H132" i="1" s="1"/>
  <c r="F12" i="1"/>
  <c r="H12" i="1" s="1"/>
  <c r="H91" i="1"/>
  <c r="F7" i="1"/>
  <c r="H7" i="1" s="1"/>
  <c r="F125" i="1"/>
  <c r="H125" i="1" s="1"/>
  <c r="H35" i="1"/>
  <c r="H26" i="1" l="1"/>
</calcChain>
</file>

<file path=xl/comments1.xml><?xml version="1.0" encoding="utf-8"?>
<comments xmlns="http://schemas.openxmlformats.org/spreadsheetml/2006/main">
  <authors>
    <author>ASUS</author>
  </authors>
  <commentList>
    <comment ref="F5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<sst xmlns="http://schemas.openxmlformats.org/spreadsheetml/2006/main" count="141" uniqueCount="94">
  <si>
    <t>STT</t>
  </si>
  <si>
    <t>HẠNG MỤC</t>
  </si>
  <si>
    <t xml:space="preserve">DÀI </t>
  </si>
  <si>
    <t>RỘNG</t>
  </si>
  <si>
    <t>M2</t>
  </si>
  <si>
    <t>ĐƠN GIÁ</t>
  </si>
  <si>
    <t>THÀNH TIỀN</t>
  </si>
  <si>
    <t>SL</t>
  </si>
  <si>
    <t>I</t>
  </si>
  <si>
    <t>BẾP</t>
  </si>
  <si>
    <t>II</t>
  </si>
  <si>
    <t>LEN TƯỜNG</t>
  </si>
  <si>
    <t>III</t>
  </si>
  <si>
    <t>TỔNG CỘNG</t>
  </si>
  <si>
    <t>CỘNG</t>
  </si>
  <si>
    <t>BẢNG QUYẾT TOÁN KHỐI LƯỢNG CÔNG TRÌNH 
ANH THƯƠNG</t>
  </si>
  <si>
    <t>CẦU THANG ĐEN</t>
  </si>
  <si>
    <t>CHIẾU NGHỈ</t>
  </si>
  <si>
    <t>MẶC SÀN</t>
  </si>
  <si>
    <t xml:space="preserve">II </t>
  </si>
  <si>
    <t>CẦU THANG TRẮNG</t>
  </si>
  <si>
    <t>ĐÁ ẤN ĐỘ</t>
  </si>
  <si>
    <t>CHỈ BẾP</t>
  </si>
  <si>
    <t>CHỈ GHÉP</t>
  </si>
  <si>
    <t>SẢNH TRƯỚC</t>
  </si>
  <si>
    <t>CỬA LẦU 1</t>
  </si>
  <si>
    <t>CỬA SỔ BẾP</t>
  </si>
  <si>
    <t>SẢNH CHÍNH</t>
  </si>
  <si>
    <t>SẢNH SAU</t>
  </si>
  <si>
    <t xml:space="preserve">CẤP SAU </t>
  </si>
  <si>
    <t>NHÀ THỜ</t>
  </si>
  <si>
    <t>NỢ CŨ</t>
  </si>
  <si>
    <t>ĐÁ ĐỎ</t>
  </si>
  <si>
    <t>BẢNG QUYẾT TOÁN KHỐI LƯỢNG CÔNG TRÌNH 
ANH SƠN</t>
  </si>
  <si>
    <t>TRẮNG LÓT NÈN</t>
  </si>
  <si>
    <t>TẰNG TRỆT</t>
  </si>
  <si>
    <t>LẦU 1</t>
  </si>
  <si>
    <t>LẦU 2</t>
  </si>
  <si>
    <t>ĐEN LÓT NỀN</t>
  </si>
  <si>
    <t>TẦNG TRỆT</t>
  </si>
  <si>
    <t>CHÂN TƯỜNG</t>
  </si>
  <si>
    <t>2.94+3.5+3.8</t>
  </si>
  <si>
    <t>2.2+0.44+8.22</t>
  </si>
  <si>
    <t>LAN CAN</t>
  </si>
  <si>
    <t xml:space="preserve">SẢNH SAU </t>
  </si>
  <si>
    <t>GHÉP CHỈ</t>
  </si>
  <si>
    <t xml:space="preserve">GHÉP CHỈ </t>
  </si>
  <si>
    <t>SẢNH HÔNG</t>
  </si>
  <si>
    <t>CẦU THANG</t>
  </si>
  <si>
    <t xml:space="preserve">CHỈ GHÉP </t>
  </si>
  <si>
    <t>CỬA CHÍNH</t>
  </si>
  <si>
    <t>CỬA PHỤ</t>
  </si>
  <si>
    <t>CỬA PHÒNG NHỎ</t>
  </si>
  <si>
    <t>CỬA PHÒNG LỚN</t>
  </si>
  <si>
    <t>1.05+2.48+3.5+4.17+1.86</t>
  </si>
  <si>
    <t>LAVABO</t>
  </si>
  <si>
    <t>ĐÁ TRẮNG</t>
  </si>
  <si>
    <t>0.8+0.96+2.83+0.79+0.79+0.79+1.77+2.75+4.21</t>
  </si>
  <si>
    <t>ĐÁ BẾP</t>
  </si>
  <si>
    <t>2.1+3.2</t>
  </si>
  <si>
    <t>ỐP VÁCH</t>
  </si>
  <si>
    <t>3.24+1.07</t>
  </si>
  <si>
    <t>3.82+0.44+1.22+3.53+6.3+6.84+4.3+1.4</t>
  </si>
  <si>
    <t>5.44+5.44+5.44+0.84</t>
  </si>
  <si>
    <t>3.77+2.48+3.5</t>
  </si>
  <si>
    <t>2.87+3.42</t>
  </si>
  <si>
    <t>6.29 M</t>
  </si>
  <si>
    <t>BÀN QUẦY</t>
  </si>
  <si>
    <t>2.82+4.15</t>
  </si>
  <si>
    <t>6.97 M</t>
  </si>
  <si>
    <t>1.4+2.6</t>
  </si>
  <si>
    <t>4 M</t>
  </si>
  <si>
    <t>1.4+2.4</t>
  </si>
  <si>
    <t>3.8 M</t>
  </si>
  <si>
    <t>27.8 M</t>
  </si>
  <si>
    <t>10.2 M</t>
  </si>
  <si>
    <t>10.8 M</t>
  </si>
  <si>
    <t>17.1 M</t>
  </si>
  <si>
    <t>9.7 M</t>
  </si>
  <si>
    <t>22.4 M</t>
  </si>
  <si>
    <t>2.05+5.03+1.77+4.18+4.28+3.9+1.24</t>
  </si>
  <si>
    <t>0.98+5.82+5.52+5.22+1.96+1.68+1.16</t>
  </si>
  <si>
    <t>63.8 M</t>
  </si>
  <si>
    <t>21.1 M</t>
  </si>
  <si>
    <t>18 M</t>
  </si>
  <si>
    <t>15.7 M</t>
  </si>
  <si>
    <t>5.3 M</t>
  </si>
  <si>
    <t>4.3 M</t>
  </si>
  <si>
    <t>9.6 M</t>
  </si>
  <si>
    <t>22.3 M</t>
  </si>
  <si>
    <t>10.05 M</t>
  </si>
  <si>
    <t>29.7 M</t>
  </si>
  <si>
    <t>32.68 M</t>
  </si>
  <si>
    <t>Ghi chú: Lavabo, trắng vân không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</si>
</sst>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\ &quot;M&quot;"/>
    <numFmt numFmtId="165" formatCode="0.00\ &quot;M&quot;"/>
    <numFmt numFmtId="166" formatCode="0.00\ 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2" fontId="1" fillId="0" borderId="5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5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0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5" xfId="0" applyNumberFormat="1" applyFont="1" applyBorder="1" applyAlignment="1"/>
    <xf numFmtId="0" fontId="1" fillId="0" borderId="7" xfId="0" applyNumberFormat="1" applyFont="1" applyBorder="1"/>
    <xf numFmtId="0" fontId="1" fillId="0" borderId="8" xfId="0" applyNumberFormat="1" applyFont="1" applyBorder="1"/>
    <xf numFmtId="0" fontId="1" fillId="0" borderId="0" xfId="0" applyNumberFormat="1" applyFont="1" applyBorder="1" applyAlignment="1">
      <alignment horizontal="center"/>
    </xf>
    <xf numFmtId="2" fontId="1" fillId="0" borderId="5" xfId="0" applyNumberFormat="1" applyFont="1" applyBorder="1" applyAlignment="1"/>
    <xf numFmtId="3" fontId="3" fillId="0" borderId="5" xfId="0" applyNumberFormat="1" applyFont="1" applyBorder="1"/>
    <xf numFmtId="3" fontId="3" fillId="0" borderId="6" xfId="0" applyNumberFormat="1" applyFont="1" applyBorder="1"/>
    <xf numFmtId="3" fontId="3" fillId="0" borderId="5" xfId="0" applyNumberFormat="1" applyFont="1" applyBorder="1" applyAlignment="1">
      <alignment vertical="center"/>
    </xf>
    <xf numFmtId="3" fontId="3" fillId="0" borderId="9" xfId="0" applyNumberFormat="1" applyFont="1" applyBorder="1"/>
    <xf numFmtId="3" fontId="3" fillId="0" borderId="0" xfId="0" applyNumberFormat="1" applyFont="1"/>
    <xf numFmtId="2" fontId="3" fillId="0" borderId="5" xfId="0" applyNumberFormat="1" applyFont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/>
    <xf numFmtId="164" fontId="1" fillId="0" borderId="0" xfId="0" applyNumberFormat="1" applyFont="1"/>
    <xf numFmtId="0" fontId="3" fillId="0" borderId="0" xfId="0" applyFont="1"/>
    <xf numFmtId="0" fontId="1" fillId="0" borderId="4" xfId="0" applyNumberFormat="1" applyFont="1" applyBorder="1" applyAlignment="1"/>
    <xf numFmtId="0" fontId="3" fillId="0" borderId="5" xfId="0" applyNumberFormat="1" applyFont="1" applyBorder="1"/>
    <xf numFmtId="3" fontId="1" fillId="0" borderId="6" xfId="0" applyNumberFormat="1" applyFont="1" applyBorder="1" applyAlignment="1"/>
    <xf numFmtId="3" fontId="1" fillId="0" borderId="5" xfId="0" applyNumberFormat="1" applyFont="1" applyBorder="1" applyAlignment="1"/>
    <xf numFmtId="0" fontId="4" fillId="0" borderId="1" xfId="0" applyNumberFormat="1" applyFon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0" xfId="0" applyNumberFormat="1" applyFont="1" applyBorder="1"/>
    <xf numFmtId="0" fontId="4" fillId="0" borderId="11" xfId="0" applyNumberFormat="1" applyFont="1" applyBorder="1"/>
    <xf numFmtId="0" fontId="4" fillId="0" borderId="12" xfId="0" applyNumberFormat="1" applyFont="1" applyBorder="1"/>
    <xf numFmtId="2" fontId="3" fillId="0" borderId="5" xfId="0" applyNumberFormat="1" applyFont="1" applyBorder="1" applyAlignment="1">
      <alignment horizontal="right"/>
    </xf>
    <xf numFmtId="0" fontId="3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3" fillId="0" borderId="5" xfId="0" applyNumberFormat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0" fontId="3" fillId="0" borderId="5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0" fontId="3" fillId="0" borderId="5" xfId="0" applyFont="1" applyBorder="1" applyAlignment="1">
      <alignment horizontal="right"/>
    </xf>
    <xf numFmtId="166" fontId="3" fillId="0" borderId="5" xfId="0" applyNumberFormat="1" applyFont="1" applyBorder="1"/>
    <xf numFmtId="165" fontId="1" fillId="0" borderId="5" xfId="0" applyNumberFormat="1" applyFont="1" applyBorder="1"/>
    <xf numFmtId="165" fontId="1" fillId="0" borderId="5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3"/>
  <sheetViews>
    <sheetView tabSelected="1" topLeftCell="A100" zoomScaleNormal="100" workbookViewId="0">
      <selection activeCell="J136" sqref="J136"/>
    </sheetView>
  </sheetViews>
  <sheetFormatPr defaultColWidth="8.77734375" defaultRowHeight="16.8" x14ac:dyDescent="0.3"/>
  <cols>
    <col min="1" max="1" width="5.5546875" style="1" bestFit="1" customWidth="1"/>
    <col min="2" max="2" width="24.77734375" style="1" bestFit="1" customWidth="1"/>
    <col min="3" max="3" width="11" style="1" bestFit="1" customWidth="1"/>
    <col min="4" max="4" width="7.44140625" style="1" customWidth="1"/>
    <col min="5" max="5" width="3.88671875" style="1" bestFit="1" customWidth="1"/>
    <col min="6" max="6" width="9.44140625" style="1" bestFit="1" customWidth="1"/>
    <col min="7" max="7" width="11.77734375" style="1" bestFit="1" customWidth="1"/>
    <col min="8" max="8" width="16" style="1" bestFit="1" customWidth="1"/>
    <col min="9" max="11" width="8.77734375" style="1"/>
    <col min="12" max="12" width="10.21875" style="1" bestFit="1" customWidth="1"/>
    <col min="13" max="14" width="8.77734375" style="1"/>
    <col min="15" max="15" width="10.77734375" style="1" bestFit="1" customWidth="1"/>
    <col min="16" max="16384" width="8.77734375" style="1"/>
  </cols>
  <sheetData>
    <row r="1" spans="1:9" ht="64.95" customHeight="1" thickBot="1" x14ac:dyDescent="0.35">
      <c r="A1" s="61" t="s">
        <v>15</v>
      </c>
      <c r="B1" s="62"/>
      <c r="C1" s="62"/>
      <c r="D1" s="62"/>
      <c r="E1" s="62"/>
      <c r="F1" s="62"/>
      <c r="G1" s="62"/>
      <c r="H1" s="63"/>
    </row>
    <row r="2" spans="1:9" ht="18" x14ac:dyDescent="0.35">
      <c r="A2" s="40" t="s">
        <v>0</v>
      </c>
      <c r="B2" s="41" t="s">
        <v>1</v>
      </c>
      <c r="C2" s="41" t="s">
        <v>2</v>
      </c>
      <c r="D2" s="41" t="s">
        <v>3</v>
      </c>
      <c r="E2" s="41" t="s">
        <v>7</v>
      </c>
      <c r="F2" s="41" t="s">
        <v>4</v>
      </c>
      <c r="G2" s="41" t="s">
        <v>5</v>
      </c>
      <c r="H2" s="42" t="s">
        <v>6</v>
      </c>
      <c r="I2" s="10"/>
    </row>
    <row r="3" spans="1:9" x14ac:dyDescent="0.3">
      <c r="A3" s="12" t="s">
        <v>8</v>
      </c>
      <c r="B3" s="13" t="s">
        <v>16</v>
      </c>
      <c r="C3" s="4">
        <v>1.22</v>
      </c>
      <c r="D3" s="4">
        <v>0.32</v>
      </c>
      <c r="E3" s="13">
        <v>22</v>
      </c>
      <c r="F3" s="4">
        <f>C3*D3*22</f>
        <v>8.5888000000000009</v>
      </c>
      <c r="G3" s="13"/>
      <c r="H3" s="14"/>
      <c r="I3" s="10"/>
    </row>
    <row r="4" spans="1:9" x14ac:dyDescent="0.3">
      <c r="A4" s="12">
        <v>1</v>
      </c>
      <c r="B4" s="13" t="s">
        <v>17</v>
      </c>
      <c r="C4" s="4">
        <v>1.22</v>
      </c>
      <c r="D4" s="4">
        <v>1.1499999999999999</v>
      </c>
      <c r="E4" s="13">
        <v>2</v>
      </c>
      <c r="F4" s="4">
        <f>C4*D4*2</f>
        <v>2.8059999999999996</v>
      </c>
      <c r="G4" s="13"/>
      <c r="H4" s="14"/>
      <c r="I4" s="10"/>
    </row>
    <row r="5" spans="1:9" x14ac:dyDescent="0.3">
      <c r="A5" s="12">
        <v>2</v>
      </c>
      <c r="B5" s="13" t="s">
        <v>18</v>
      </c>
      <c r="C5" s="4">
        <v>5.6</v>
      </c>
      <c r="D5" s="4">
        <v>0.25</v>
      </c>
      <c r="E5" s="13">
        <v>1</v>
      </c>
      <c r="F5" s="4">
        <f>C5*D5</f>
        <v>1.4</v>
      </c>
      <c r="G5" s="13"/>
      <c r="H5" s="14"/>
      <c r="I5" s="10"/>
    </row>
    <row r="6" spans="1:9" x14ac:dyDescent="0.3">
      <c r="A6" s="12"/>
      <c r="B6" s="13"/>
      <c r="C6" s="4">
        <v>2.73</v>
      </c>
      <c r="D6" s="4">
        <v>0.25</v>
      </c>
      <c r="E6" s="13">
        <v>1</v>
      </c>
      <c r="F6" s="4">
        <f>C6*D6</f>
        <v>0.6825</v>
      </c>
      <c r="G6" s="13"/>
      <c r="H6" s="14"/>
      <c r="I6" s="10"/>
    </row>
    <row r="7" spans="1:9" x14ac:dyDescent="0.3">
      <c r="A7" s="12"/>
      <c r="B7" s="13"/>
      <c r="C7" s="55" t="s">
        <v>14</v>
      </c>
      <c r="D7" s="55"/>
      <c r="E7" s="55"/>
      <c r="F7" s="25">
        <f>SUM(F3:F6)</f>
        <v>13.4773</v>
      </c>
      <c r="G7" s="20">
        <v>960000</v>
      </c>
      <c r="H7" s="21">
        <f>G7*F7</f>
        <v>12938208</v>
      </c>
      <c r="I7" s="10"/>
    </row>
    <row r="8" spans="1:9" x14ac:dyDescent="0.3">
      <c r="A8" s="12" t="s">
        <v>19</v>
      </c>
      <c r="B8" s="13" t="s">
        <v>20</v>
      </c>
      <c r="C8" s="19">
        <v>1.22</v>
      </c>
      <c r="D8" s="19">
        <v>0.15</v>
      </c>
      <c r="E8" s="15">
        <v>25</v>
      </c>
      <c r="F8" s="25">
        <f>D8*C8*25</f>
        <v>4.5750000000000002</v>
      </c>
      <c r="G8" s="20">
        <v>740000</v>
      </c>
      <c r="H8" s="21">
        <f>G8*F8</f>
        <v>3385500</v>
      </c>
      <c r="I8" s="10"/>
    </row>
    <row r="9" spans="1:9" x14ac:dyDescent="0.3">
      <c r="A9" s="12">
        <v>1</v>
      </c>
      <c r="B9" s="13" t="s">
        <v>21</v>
      </c>
      <c r="C9" s="13"/>
      <c r="D9" s="13"/>
      <c r="E9" s="13"/>
      <c r="F9" s="4"/>
      <c r="G9" s="13"/>
      <c r="H9" s="14"/>
      <c r="I9" s="10"/>
    </row>
    <row r="10" spans="1:9" x14ac:dyDescent="0.3">
      <c r="A10" s="12">
        <v>2</v>
      </c>
      <c r="B10" s="13" t="s">
        <v>9</v>
      </c>
      <c r="C10" s="4">
        <v>2.87</v>
      </c>
      <c r="D10" s="4">
        <v>0.62</v>
      </c>
      <c r="E10" s="13">
        <v>1</v>
      </c>
      <c r="F10" s="4">
        <f>C10*D10</f>
        <v>1.7794000000000001</v>
      </c>
      <c r="G10" s="13"/>
      <c r="H10" s="14"/>
      <c r="I10" s="10"/>
    </row>
    <row r="11" spans="1:9" x14ac:dyDescent="0.3">
      <c r="A11" s="12"/>
      <c r="B11" s="13"/>
      <c r="C11" s="4">
        <v>2.8</v>
      </c>
      <c r="D11" s="4">
        <v>0.62</v>
      </c>
      <c r="E11" s="13">
        <v>1</v>
      </c>
      <c r="F11" s="4">
        <f t="shared" ref="F11" si="0">C11*D11</f>
        <v>1.736</v>
      </c>
      <c r="G11" s="13"/>
      <c r="H11" s="14"/>
      <c r="I11" s="10"/>
    </row>
    <row r="12" spans="1:9" x14ac:dyDescent="0.3">
      <c r="A12" s="12"/>
      <c r="B12" s="13"/>
      <c r="C12" s="55" t="s">
        <v>14</v>
      </c>
      <c r="D12" s="55"/>
      <c r="E12" s="55"/>
      <c r="F12" s="25">
        <f>F11+F10</f>
        <v>3.5154000000000001</v>
      </c>
      <c r="G12" s="20">
        <v>1400000</v>
      </c>
      <c r="H12" s="21">
        <f>F12*G12</f>
        <v>4921560</v>
      </c>
      <c r="I12" s="10"/>
    </row>
    <row r="13" spans="1:9" x14ac:dyDescent="0.3">
      <c r="A13" s="12">
        <v>3</v>
      </c>
      <c r="B13" s="13" t="s">
        <v>22</v>
      </c>
      <c r="C13" s="57" t="s">
        <v>65</v>
      </c>
      <c r="D13" s="58"/>
      <c r="E13" s="59"/>
      <c r="F13" s="43" t="s">
        <v>66</v>
      </c>
      <c r="G13" s="20">
        <v>230000</v>
      </c>
      <c r="H13" s="21">
        <f>G13*(2.87+3.42)</f>
        <v>1446700</v>
      </c>
      <c r="I13" s="10"/>
    </row>
    <row r="14" spans="1:9" x14ac:dyDescent="0.3">
      <c r="A14" s="12">
        <v>4</v>
      </c>
      <c r="B14" s="13" t="s">
        <v>67</v>
      </c>
      <c r="C14" s="4">
        <v>2.82</v>
      </c>
      <c r="D14" s="4">
        <v>0.43</v>
      </c>
      <c r="E14" s="13">
        <v>1</v>
      </c>
      <c r="F14" s="4">
        <f>C14*D14</f>
        <v>1.2125999999999999</v>
      </c>
      <c r="G14" s="13"/>
      <c r="H14" s="14"/>
      <c r="I14" s="10"/>
    </row>
    <row r="15" spans="1:9" x14ac:dyDescent="0.3">
      <c r="A15" s="12"/>
      <c r="B15" s="13"/>
      <c r="C15" s="4">
        <v>3.72</v>
      </c>
      <c r="D15" s="4">
        <v>0.43</v>
      </c>
      <c r="E15" s="13">
        <v>1</v>
      </c>
      <c r="F15" s="4">
        <f>C15*D15</f>
        <v>1.5996000000000001</v>
      </c>
      <c r="G15" s="13"/>
      <c r="H15" s="14"/>
      <c r="I15" s="10"/>
    </row>
    <row r="16" spans="1:9" x14ac:dyDescent="0.3">
      <c r="A16" s="12"/>
      <c r="B16" s="13"/>
      <c r="C16" s="55" t="s">
        <v>14</v>
      </c>
      <c r="D16" s="55"/>
      <c r="E16" s="55"/>
      <c r="F16" s="25">
        <f>F15+F14</f>
        <v>2.8121999999999998</v>
      </c>
      <c r="G16" s="20">
        <v>1400000</v>
      </c>
      <c r="H16" s="21">
        <f>G16*F16</f>
        <v>3937079.9999999995</v>
      </c>
      <c r="I16" s="10"/>
    </row>
    <row r="17" spans="1:9" x14ac:dyDescent="0.3">
      <c r="A17" s="12">
        <v>5</v>
      </c>
      <c r="B17" s="13" t="s">
        <v>23</v>
      </c>
      <c r="C17" s="57" t="s">
        <v>68</v>
      </c>
      <c r="D17" s="58"/>
      <c r="E17" s="59"/>
      <c r="F17" s="43" t="s">
        <v>69</v>
      </c>
      <c r="G17" s="20">
        <v>230000</v>
      </c>
      <c r="H17" s="21">
        <f>G17*6.97</f>
        <v>1603100</v>
      </c>
      <c r="I17" s="10"/>
    </row>
    <row r="18" spans="1:9" x14ac:dyDescent="0.3">
      <c r="A18" s="12">
        <v>6</v>
      </c>
      <c r="B18" s="13" t="s">
        <v>25</v>
      </c>
      <c r="C18" s="57" t="s">
        <v>70</v>
      </c>
      <c r="D18" s="58"/>
      <c r="E18" s="59"/>
      <c r="F18" s="43" t="s">
        <v>71</v>
      </c>
      <c r="G18" s="20">
        <v>320000</v>
      </c>
      <c r="H18" s="21">
        <f>G18*4</f>
        <v>1280000</v>
      </c>
      <c r="I18" s="10"/>
    </row>
    <row r="19" spans="1:9" x14ac:dyDescent="0.3">
      <c r="A19" s="12">
        <v>7</v>
      </c>
      <c r="B19" s="13" t="s">
        <v>26</v>
      </c>
      <c r="C19" s="57" t="s">
        <v>72</v>
      </c>
      <c r="D19" s="58"/>
      <c r="E19" s="59"/>
      <c r="F19" s="43" t="s">
        <v>73</v>
      </c>
      <c r="G19" s="20">
        <v>320000</v>
      </c>
      <c r="H19" s="21">
        <f>G19*3.8</f>
        <v>1216000</v>
      </c>
      <c r="I19" s="10"/>
    </row>
    <row r="20" spans="1:9" x14ac:dyDescent="0.3">
      <c r="A20" s="12">
        <v>8</v>
      </c>
      <c r="B20" s="13" t="s">
        <v>27</v>
      </c>
      <c r="C20" s="4">
        <v>4.9000000000000004</v>
      </c>
      <c r="D20" s="4">
        <v>4.32</v>
      </c>
      <c r="E20" s="13">
        <v>1</v>
      </c>
      <c r="F20" s="4">
        <f>C20*D20</f>
        <v>21.168000000000003</v>
      </c>
      <c r="G20" s="13"/>
      <c r="H20" s="14"/>
      <c r="I20" s="10"/>
    </row>
    <row r="21" spans="1:9" x14ac:dyDescent="0.3">
      <c r="A21" s="12">
        <v>9</v>
      </c>
      <c r="B21" s="13"/>
      <c r="C21" s="4">
        <v>1.95</v>
      </c>
      <c r="D21" s="4">
        <v>1.44</v>
      </c>
      <c r="E21" s="13">
        <v>2</v>
      </c>
      <c r="F21" s="4">
        <f>C21*D21*2</f>
        <v>5.6159999999999997</v>
      </c>
      <c r="G21" s="13"/>
      <c r="H21" s="14"/>
      <c r="I21" s="10"/>
    </row>
    <row r="22" spans="1:9" x14ac:dyDescent="0.3">
      <c r="A22" s="12">
        <v>10</v>
      </c>
      <c r="B22" s="13" t="s">
        <v>28</v>
      </c>
      <c r="C22" s="4">
        <v>3</v>
      </c>
      <c r="D22" s="4">
        <v>2.58</v>
      </c>
      <c r="E22" s="13">
        <v>1</v>
      </c>
      <c r="F22" s="4">
        <f t="shared" ref="F22:F24" si="1">C22*D22</f>
        <v>7.74</v>
      </c>
      <c r="G22" s="13"/>
      <c r="H22" s="14"/>
      <c r="I22" s="10"/>
    </row>
    <row r="23" spans="1:9" x14ac:dyDescent="0.3">
      <c r="A23" s="12"/>
      <c r="B23" s="13"/>
      <c r="C23" s="4">
        <v>1.67</v>
      </c>
      <c r="D23" s="4">
        <v>1.1000000000000001</v>
      </c>
      <c r="E23" s="13">
        <v>2</v>
      </c>
      <c r="F23" s="4">
        <f>C23*D23*2</f>
        <v>3.6739999999999999</v>
      </c>
      <c r="G23" s="13"/>
      <c r="H23" s="14"/>
      <c r="I23" s="10"/>
    </row>
    <row r="24" spans="1:9" x14ac:dyDescent="0.3">
      <c r="A24" s="12">
        <v>11</v>
      </c>
      <c r="B24" s="13" t="s">
        <v>29</v>
      </c>
      <c r="C24" s="19">
        <v>1.43</v>
      </c>
      <c r="D24" s="19">
        <v>0.94</v>
      </c>
      <c r="E24" s="13">
        <v>1</v>
      </c>
      <c r="F24" s="4">
        <f t="shared" si="1"/>
        <v>1.3441999999999998</v>
      </c>
      <c r="G24" s="13"/>
      <c r="H24" s="14"/>
      <c r="I24" s="10"/>
    </row>
    <row r="25" spans="1:9" x14ac:dyDescent="0.3">
      <c r="A25" s="12"/>
      <c r="B25" s="13"/>
      <c r="C25" s="55" t="s">
        <v>14</v>
      </c>
      <c r="D25" s="55"/>
      <c r="E25" s="55"/>
      <c r="F25" s="25">
        <f>SUM(F20:F24)</f>
        <v>39.542200000000001</v>
      </c>
      <c r="G25" s="20">
        <v>1400000</v>
      </c>
      <c r="H25" s="21">
        <f>G25*F25</f>
        <v>55359080</v>
      </c>
      <c r="I25" s="10"/>
    </row>
    <row r="26" spans="1:9" ht="17.399999999999999" thickBot="1" x14ac:dyDescent="0.35">
      <c r="A26" s="16"/>
      <c r="B26" s="17"/>
      <c r="C26" s="67" t="s">
        <v>13</v>
      </c>
      <c r="D26" s="67"/>
      <c r="E26" s="67"/>
      <c r="F26" s="67"/>
      <c r="G26" s="67"/>
      <c r="H26" s="23">
        <f>SUM(H4:H25)</f>
        <v>86087228</v>
      </c>
      <c r="I26" s="10"/>
    </row>
    <row r="27" spans="1:9" x14ac:dyDescent="0.3">
      <c r="A27" s="11"/>
      <c r="B27" s="11"/>
      <c r="C27" s="18"/>
      <c r="D27" s="18"/>
      <c r="E27" s="18"/>
      <c r="F27" s="18"/>
      <c r="G27" s="18"/>
      <c r="H27" s="11"/>
      <c r="I27" s="10"/>
    </row>
    <row r="28" spans="1:9" x14ac:dyDescent="0.3">
      <c r="A28" s="11"/>
      <c r="B28" s="11"/>
      <c r="C28" s="18"/>
      <c r="D28" s="18"/>
      <c r="E28" s="18"/>
      <c r="F28" s="18"/>
      <c r="G28" s="18"/>
      <c r="H28" s="11"/>
      <c r="I28" s="10"/>
    </row>
    <row r="29" spans="1:9" x14ac:dyDescent="0.3">
      <c r="A29" s="11"/>
      <c r="B29" s="11"/>
      <c r="C29" s="18"/>
      <c r="D29" s="18"/>
      <c r="E29" s="18"/>
      <c r="F29" s="18"/>
      <c r="G29" s="18"/>
      <c r="H29" s="11"/>
      <c r="I29" s="10"/>
    </row>
    <row r="30" spans="1:9" ht="24.6" customHeight="1" thickBot="1" x14ac:dyDescent="0.35">
      <c r="A30" s="64" t="s">
        <v>30</v>
      </c>
      <c r="B30" s="65"/>
      <c r="C30" s="65"/>
      <c r="D30" s="65"/>
      <c r="E30" s="65"/>
      <c r="F30" s="65"/>
      <c r="G30" s="65"/>
      <c r="H30" s="65"/>
      <c r="I30" s="10"/>
    </row>
    <row r="31" spans="1:9" ht="18" x14ac:dyDescent="0.35">
      <c r="A31" s="37" t="s">
        <v>0</v>
      </c>
      <c r="B31" s="38" t="s">
        <v>1</v>
      </c>
      <c r="C31" s="38" t="s">
        <v>2</v>
      </c>
      <c r="D31" s="38" t="s">
        <v>3</v>
      </c>
      <c r="E31" s="38" t="s">
        <v>7</v>
      </c>
      <c r="F31" s="38" t="s">
        <v>4</v>
      </c>
      <c r="G31" s="38" t="s">
        <v>5</v>
      </c>
      <c r="H31" s="39" t="s">
        <v>6</v>
      </c>
      <c r="I31" s="10"/>
    </row>
    <row r="32" spans="1:9" x14ac:dyDescent="0.3">
      <c r="A32" s="2" t="s">
        <v>8</v>
      </c>
      <c r="B32" s="3" t="s">
        <v>32</v>
      </c>
      <c r="C32" s="4"/>
      <c r="D32" s="4"/>
      <c r="E32" s="3"/>
      <c r="F32" s="51" t="s">
        <v>90</v>
      </c>
      <c r="G32" s="20">
        <v>980000</v>
      </c>
      <c r="H32" s="21">
        <f>G32*10.05</f>
        <v>9849000</v>
      </c>
      <c r="I32" s="10"/>
    </row>
    <row r="33" spans="1:12" x14ac:dyDescent="0.3">
      <c r="A33" s="2">
        <v>1</v>
      </c>
      <c r="B33" s="3" t="s">
        <v>11</v>
      </c>
      <c r="C33" s="4"/>
      <c r="D33" s="4"/>
      <c r="E33" s="7"/>
      <c r="F33" s="43" t="s">
        <v>91</v>
      </c>
      <c r="G33" s="20">
        <v>170000</v>
      </c>
      <c r="H33" s="21">
        <f>G33*29.7</f>
        <v>5049000</v>
      </c>
      <c r="I33" s="10"/>
    </row>
    <row r="34" spans="1:12" x14ac:dyDescent="0.3">
      <c r="A34" s="2">
        <v>2</v>
      </c>
      <c r="B34" s="3" t="s">
        <v>31</v>
      </c>
      <c r="C34" s="19"/>
      <c r="D34" s="19"/>
      <c r="E34" s="19"/>
      <c r="F34" s="4"/>
      <c r="G34" s="5"/>
      <c r="H34" s="21">
        <v>10000000</v>
      </c>
      <c r="I34" s="10"/>
    </row>
    <row r="35" spans="1:12" ht="17.399999999999999" thickBot="1" x14ac:dyDescent="0.35">
      <c r="A35" s="8"/>
      <c r="B35" s="9"/>
      <c r="C35" s="67" t="s">
        <v>13</v>
      </c>
      <c r="D35" s="67"/>
      <c r="E35" s="67"/>
      <c r="F35" s="67"/>
      <c r="G35" s="67"/>
      <c r="H35" s="23">
        <f>H34+H33+H32</f>
        <v>24898000</v>
      </c>
      <c r="I35" s="10"/>
    </row>
    <row r="36" spans="1:12" x14ac:dyDescent="0.3">
      <c r="A36" s="10"/>
      <c r="B36" s="10"/>
      <c r="C36" s="26"/>
      <c r="D36" s="26"/>
      <c r="E36" s="26"/>
      <c r="F36" s="26"/>
      <c r="G36" s="26"/>
      <c r="H36" s="27"/>
      <c r="I36" s="10"/>
    </row>
    <row r="37" spans="1:12" x14ac:dyDescent="0.3">
      <c r="A37" s="10"/>
      <c r="B37" s="10"/>
      <c r="C37" s="26"/>
      <c r="D37" s="26"/>
      <c r="E37" s="26"/>
      <c r="F37" s="26"/>
      <c r="G37" s="26"/>
      <c r="H37" s="27"/>
      <c r="I37" s="10"/>
    </row>
    <row r="38" spans="1:12" x14ac:dyDescent="0.3">
      <c r="A38" s="10"/>
      <c r="B38" s="10"/>
      <c r="C38" s="26"/>
      <c r="D38" s="26"/>
      <c r="E38" s="26"/>
      <c r="F38" s="26"/>
      <c r="G38" s="26"/>
      <c r="H38" s="27"/>
      <c r="I38" s="10"/>
      <c r="L38" s="29"/>
    </row>
    <row r="39" spans="1:12" ht="45" customHeight="1" thickBot="1" x14ac:dyDescent="0.35">
      <c r="A39" s="64" t="s">
        <v>33</v>
      </c>
      <c r="B39" s="65"/>
      <c r="C39" s="65"/>
      <c r="D39" s="65"/>
      <c r="E39" s="65"/>
      <c r="F39" s="65"/>
      <c r="G39" s="65"/>
      <c r="H39" s="65"/>
      <c r="I39" s="10"/>
    </row>
    <row r="40" spans="1:12" ht="18" x14ac:dyDescent="0.35">
      <c r="A40" s="34" t="s">
        <v>0</v>
      </c>
      <c r="B40" s="35" t="s">
        <v>1</v>
      </c>
      <c r="C40" s="35" t="s">
        <v>2</v>
      </c>
      <c r="D40" s="35" t="s">
        <v>3</v>
      </c>
      <c r="E40" s="35" t="s">
        <v>7</v>
      </c>
      <c r="F40" s="35" t="s">
        <v>4</v>
      </c>
      <c r="G40" s="35" t="s">
        <v>5</v>
      </c>
      <c r="H40" s="36" t="s">
        <v>6</v>
      </c>
      <c r="I40" s="10"/>
    </row>
    <row r="41" spans="1:12" x14ac:dyDescent="0.3">
      <c r="A41" s="12" t="s">
        <v>8</v>
      </c>
      <c r="B41" s="13" t="s">
        <v>34</v>
      </c>
      <c r="C41" s="13"/>
      <c r="D41" s="13"/>
      <c r="E41" s="13"/>
      <c r="F41" s="13"/>
      <c r="G41" s="5"/>
      <c r="H41" s="6"/>
      <c r="I41" s="10"/>
    </row>
    <row r="42" spans="1:12" x14ac:dyDescent="0.3">
      <c r="A42" s="12">
        <v>1</v>
      </c>
      <c r="B42" s="13" t="s">
        <v>35</v>
      </c>
      <c r="C42" s="13">
        <v>8.07</v>
      </c>
      <c r="D42" s="13">
        <v>2.81</v>
      </c>
      <c r="E42" s="13">
        <v>1</v>
      </c>
      <c r="F42" s="4">
        <f>E42*D42*C42</f>
        <v>22.6767</v>
      </c>
      <c r="G42" s="5"/>
      <c r="H42" s="6"/>
      <c r="I42" s="10"/>
    </row>
    <row r="43" spans="1:12" x14ac:dyDescent="0.3">
      <c r="A43" s="12"/>
      <c r="B43" s="13"/>
      <c r="C43" s="15">
        <v>3.65</v>
      </c>
      <c r="D43" s="15">
        <v>0.57999999999999996</v>
      </c>
      <c r="E43" s="15">
        <v>1</v>
      </c>
      <c r="F43" s="4">
        <f t="shared" ref="F43:F50" si="2">E43*D43*C43</f>
        <v>2.117</v>
      </c>
      <c r="G43" s="5"/>
      <c r="H43" s="6"/>
      <c r="I43" s="10"/>
    </row>
    <row r="44" spans="1:12" x14ac:dyDescent="0.3">
      <c r="A44" s="30"/>
      <c r="B44" s="15"/>
      <c r="C44" s="15">
        <v>6.05</v>
      </c>
      <c r="D44" s="15">
        <v>5.24</v>
      </c>
      <c r="E44" s="15">
        <v>1</v>
      </c>
      <c r="F44" s="4">
        <f t="shared" si="2"/>
        <v>31.702000000000002</v>
      </c>
      <c r="G44" s="33"/>
      <c r="H44" s="32"/>
    </row>
    <row r="45" spans="1:12" x14ac:dyDescent="0.3">
      <c r="A45" s="12"/>
      <c r="B45" s="13"/>
      <c r="C45" s="13">
        <v>3.03</v>
      </c>
      <c r="D45" s="13">
        <v>0.56000000000000005</v>
      </c>
      <c r="E45" s="13">
        <v>1</v>
      </c>
      <c r="F45" s="4">
        <f t="shared" si="2"/>
        <v>1.6968000000000001</v>
      </c>
      <c r="G45" s="5"/>
      <c r="H45" s="6"/>
    </row>
    <row r="46" spans="1:12" x14ac:dyDescent="0.3">
      <c r="A46" s="12"/>
      <c r="B46" s="13"/>
      <c r="C46" s="13">
        <v>1.2</v>
      </c>
      <c r="D46" s="13">
        <v>0.7</v>
      </c>
      <c r="E46" s="13">
        <v>1</v>
      </c>
      <c r="F46" s="4">
        <f t="shared" si="2"/>
        <v>0.84</v>
      </c>
      <c r="G46" s="5"/>
      <c r="H46" s="6"/>
    </row>
    <row r="47" spans="1:12" x14ac:dyDescent="0.3">
      <c r="A47" s="12"/>
      <c r="B47" s="13"/>
      <c r="C47" s="13">
        <v>1.43</v>
      </c>
      <c r="D47" s="13">
        <v>1.24</v>
      </c>
      <c r="E47" s="13">
        <v>1</v>
      </c>
      <c r="F47" s="4">
        <f t="shared" si="2"/>
        <v>1.7731999999999999</v>
      </c>
      <c r="G47" s="5"/>
      <c r="H47" s="6"/>
    </row>
    <row r="48" spans="1:12" x14ac:dyDescent="0.3">
      <c r="A48" s="12">
        <v>2</v>
      </c>
      <c r="B48" s="13" t="s">
        <v>36</v>
      </c>
      <c r="C48" s="13">
        <v>4</v>
      </c>
      <c r="D48" s="13">
        <v>2.6</v>
      </c>
      <c r="E48" s="13">
        <v>1</v>
      </c>
      <c r="F48" s="4">
        <f t="shared" si="2"/>
        <v>10.4</v>
      </c>
      <c r="G48" s="5"/>
      <c r="H48" s="6"/>
    </row>
    <row r="49" spans="1:8" x14ac:dyDescent="0.3">
      <c r="A49" s="12"/>
      <c r="B49" s="13"/>
      <c r="C49" s="13">
        <v>1.32</v>
      </c>
      <c r="D49" s="13">
        <v>1.1399999999999999</v>
      </c>
      <c r="E49" s="13">
        <v>1</v>
      </c>
      <c r="F49" s="4">
        <f>E49*D49*C49</f>
        <v>1.5047999999999999</v>
      </c>
      <c r="G49" s="20"/>
      <c r="H49" s="21"/>
    </row>
    <row r="50" spans="1:8" x14ac:dyDescent="0.3">
      <c r="A50" s="12">
        <v>3</v>
      </c>
      <c r="B50" s="13" t="s">
        <v>37</v>
      </c>
      <c r="C50" s="13">
        <v>3.9</v>
      </c>
      <c r="D50" s="13">
        <v>3.36</v>
      </c>
      <c r="E50" s="13">
        <v>1</v>
      </c>
      <c r="F50" s="4">
        <f t="shared" si="2"/>
        <v>13.103999999999999</v>
      </c>
      <c r="G50" s="20"/>
      <c r="H50" s="21"/>
    </row>
    <row r="51" spans="1:8" x14ac:dyDescent="0.3">
      <c r="A51" s="12"/>
      <c r="B51" s="13"/>
      <c r="C51" s="55" t="s">
        <v>14</v>
      </c>
      <c r="D51" s="55"/>
      <c r="E51" s="55"/>
      <c r="F51" s="52">
        <f>SUM(F42:F50)</f>
        <v>85.81450000000001</v>
      </c>
      <c r="G51" s="20">
        <v>480000</v>
      </c>
      <c r="H51" s="21">
        <f>G51*F51</f>
        <v>41190960.000000007</v>
      </c>
    </row>
    <row r="52" spans="1:8" x14ac:dyDescent="0.3">
      <c r="A52" s="12" t="s">
        <v>10</v>
      </c>
      <c r="B52" s="13" t="s">
        <v>38</v>
      </c>
      <c r="C52" s="13"/>
      <c r="D52" s="13"/>
      <c r="E52" s="13"/>
      <c r="F52" s="13"/>
      <c r="G52" s="20"/>
      <c r="H52" s="21"/>
    </row>
    <row r="53" spans="1:8" x14ac:dyDescent="0.3">
      <c r="A53" s="12">
        <v>1</v>
      </c>
      <c r="B53" s="13" t="s">
        <v>39</v>
      </c>
      <c r="C53" s="13">
        <v>3.82</v>
      </c>
      <c r="D53" s="13">
        <v>0.47</v>
      </c>
      <c r="E53" s="13">
        <v>1</v>
      </c>
      <c r="F53" s="4">
        <f>E53*D53*C53</f>
        <v>1.7953999999999999</v>
      </c>
      <c r="G53" s="20"/>
      <c r="H53" s="21"/>
    </row>
    <row r="54" spans="1:8" x14ac:dyDescent="0.3">
      <c r="A54" s="12"/>
      <c r="B54" s="13"/>
      <c r="C54" s="13">
        <v>7.53</v>
      </c>
      <c r="D54" s="13">
        <v>0.47</v>
      </c>
      <c r="E54" s="13">
        <v>1</v>
      </c>
      <c r="F54" s="4">
        <f t="shared" ref="F54:F64" si="3">E54*D54*C54</f>
        <v>3.5390999999999999</v>
      </c>
      <c r="G54" s="20"/>
      <c r="H54" s="21"/>
    </row>
    <row r="55" spans="1:8" x14ac:dyDescent="0.3">
      <c r="A55" s="12"/>
      <c r="B55" s="13"/>
      <c r="C55" s="13">
        <v>6.1</v>
      </c>
      <c r="D55" s="13">
        <v>0.47</v>
      </c>
      <c r="E55" s="13">
        <v>1</v>
      </c>
      <c r="F55" s="4">
        <f t="shared" si="3"/>
        <v>2.8669999999999995</v>
      </c>
      <c r="G55" s="20"/>
      <c r="H55" s="21"/>
    </row>
    <row r="56" spans="1:8" x14ac:dyDescent="0.3">
      <c r="A56" s="12"/>
      <c r="B56" s="13"/>
      <c r="C56" s="13">
        <v>3.6</v>
      </c>
      <c r="D56" s="13">
        <v>0.47</v>
      </c>
      <c r="E56" s="13">
        <v>1</v>
      </c>
      <c r="F56" s="4">
        <f t="shared" si="3"/>
        <v>1.6919999999999999</v>
      </c>
      <c r="G56" s="20"/>
      <c r="H56" s="21"/>
    </row>
    <row r="57" spans="1:8" x14ac:dyDescent="0.3">
      <c r="A57" s="12"/>
      <c r="B57" s="13"/>
      <c r="C57" s="13">
        <v>8.5399999999999991</v>
      </c>
      <c r="D57" s="13">
        <v>0.47</v>
      </c>
      <c r="E57" s="13">
        <v>1</v>
      </c>
      <c r="F57" s="4">
        <f t="shared" si="3"/>
        <v>4.0137999999999998</v>
      </c>
      <c r="G57" s="20"/>
      <c r="H57" s="21"/>
    </row>
    <row r="58" spans="1:8" x14ac:dyDescent="0.3">
      <c r="A58" s="12"/>
      <c r="B58" s="13"/>
      <c r="C58" s="13">
        <v>3.76</v>
      </c>
      <c r="D58" s="13">
        <v>0.47</v>
      </c>
      <c r="E58" s="13">
        <v>1</v>
      </c>
      <c r="F58" s="4">
        <f t="shared" si="3"/>
        <v>1.7671999999999999</v>
      </c>
      <c r="G58" s="20"/>
      <c r="H58" s="21"/>
    </row>
    <row r="59" spans="1:8" x14ac:dyDescent="0.3">
      <c r="A59" s="12"/>
      <c r="B59" s="13"/>
      <c r="C59" s="13">
        <v>2.1</v>
      </c>
      <c r="D59" s="13">
        <v>0.47</v>
      </c>
      <c r="E59" s="13">
        <v>1</v>
      </c>
      <c r="F59" s="4">
        <f t="shared" si="3"/>
        <v>0.98699999999999999</v>
      </c>
      <c r="G59" s="20"/>
      <c r="H59" s="21"/>
    </row>
    <row r="60" spans="1:8" x14ac:dyDescent="0.3">
      <c r="A60" s="12"/>
      <c r="B60" s="13"/>
      <c r="C60" s="13">
        <v>1.1000000000000001</v>
      </c>
      <c r="D60" s="13">
        <v>0.47</v>
      </c>
      <c r="E60" s="13">
        <v>1</v>
      </c>
      <c r="F60" s="4">
        <f t="shared" si="3"/>
        <v>0.51700000000000002</v>
      </c>
      <c r="G60" s="20"/>
      <c r="H60" s="21"/>
    </row>
    <row r="61" spans="1:8" x14ac:dyDescent="0.3">
      <c r="A61" s="12"/>
      <c r="B61" s="13"/>
      <c r="C61" s="13">
        <v>4.53</v>
      </c>
      <c r="D61" s="13">
        <v>0.47</v>
      </c>
      <c r="E61" s="13">
        <v>1</v>
      </c>
      <c r="F61" s="4">
        <f t="shared" si="3"/>
        <v>2.1291000000000002</v>
      </c>
      <c r="G61" s="20"/>
      <c r="H61" s="21"/>
    </row>
    <row r="62" spans="1:8" x14ac:dyDescent="0.3">
      <c r="A62" s="12"/>
      <c r="B62" s="13"/>
      <c r="C62" s="13">
        <v>1.02</v>
      </c>
      <c r="D62" s="13">
        <v>0.47</v>
      </c>
      <c r="E62" s="13">
        <v>1</v>
      </c>
      <c r="F62" s="4">
        <f t="shared" si="3"/>
        <v>0.47939999999999999</v>
      </c>
      <c r="G62" s="20"/>
      <c r="H62" s="21"/>
    </row>
    <row r="63" spans="1:8" x14ac:dyDescent="0.3">
      <c r="A63" s="12"/>
      <c r="B63" s="13"/>
      <c r="C63" s="13">
        <v>4.5199999999999996</v>
      </c>
      <c r="D63" s="13">
        <v>0.47</v>
      </c>
      <c r="E63" s="13">
        <v>1</v>
      </c>
      <c r="F63" s="4">
        <f t="shared" si="3"/>
        <v>2.1243999999999996</v>
      </c>
      <c r="G63" s="20"/>
      <c r="H63" s="21"/>
    </row>
    <row r="64" spans="1:8" x14ac:dyDescent="0.3">
      <c r="A64" s="12"/>
      <c r="B64" s="13"/>
      <c r="C64" s="13">
        <v>1.03</v>
      </c>
      <c r="D64" s="13">
        <v>0.47</v>
      </c>
      <c r="E64" s="13">
        <v>1</v>
      </c>
      <c r="F64" s="4">
        <f t="shared" si="3"/>
        <v>0.48409999999999997</v>
      </c>
      <c r="G64" s="20"/>
      <c r="H64" s="21"/>
    </row>
    <row r="65" spans="1:15" x14ac:dyDescent="0.3">
      <c r="A65" s="12"/>
      <c r="B65" s="13"/>
      <c r="C65" s="55" t="s">
        <v>14</v>
      </c>
      <c r="D65" s="55"/>
      <c r="E65" s="55"/>
      <c r="F65" s="25">
        <f>SUM(F53:F64)</f>
        <v>22.395499999999995</v>
      </c>
      <c r="G65" s="20">
        <v>1400000</v>
      </c>
      <c r="H65" s="21">
        <f>G65*F65</f>
        <v>31353699.999999993</v>
      </c>
    </row>
    <row r="66" spans="1:15" ht="33.6" customHeight="1" x14ac:dyDescent="0.3">
      <c r="A66" s="12">
        <v>2</v>
      </c>
      <c r="B66" s="13" t="s">
        <v>40</v>
      </c>
      <c r="C66" s="56" t="s">
        <v>62</v>
      </c>
      <c r="D66" s="56"/>
      <c r="E66" s="56"/>
      <c r="F66" s="49" t="s">
        <v>74</v>
      </c>
      <c r="G66" s="22">
        <v>360000</v>
      </c>
      <c r="H66" s="50">
        <f>27.8*G66</f>
        <v>10008000</v>
      </c>
      <c r="L66" s="28"/>
    </row>
    <row r="67" spans="1:15" x14ac:dyDescent="0.3">
      <c r="A67" s="12">
        <v>3</v>
      </c>
      <c r="B67" s="13" t="s">
        <v>36</v>
      </c>
      <c r="C67" s="13">
        <v>4.9400000000000004</v>
      </c>
      <c r="D67" s="13">
        <v>0.47</v>
      </c>
      <c r="E67" s="13">
        <v>2</v>
      </c>
      <c r="F67" s="4">
        <f>E67*D67*C67</f>
        <v>4.6436000000000002</v>
      </c>
      <c r="G67" s="20"/>
      <c r="H67" s="21"/>
    </row>
    <row r="68" spans="1:15" x14ac:dyDescent="0.3">
      <c r="A68" s="12"/>
      <c r="B68" s="13"/>
      <c r="C68" s="13">
        <v>3.47</v>
      </c>
      <c r="D68" s="13">
        <v>0.47</v>
      </c>
      <c r="E68" s="13">
        <v>2</v>
      </c>
      <c r="F68" s="4">
        <f>E68*D68*C68</f>
        <v>3.2618</v>
      </c>
      <c r="G68" s="20"/>
      <c r="H68" s="21"/>
    </row>
    <row r="69" spans="1:15" x14ac:dyDescent="0.3">
      <c r="A69" s="12"/>
      <c r="B69" s="13"/>
      <c r="C69" s="55" t="s">
        <v>14</v>
      </c>
      <c r="D69" s="55"/>
      <c r="E69" s="55"/>
      <c r="F69" s="25">
        <f>F68+F67</f>
        <v>7.9054000000000002</v>
      </c>
      <c r="G69" s="20">
        <v>1400000</v>
      </c>
      <c r="H69" s="21">
        <f>G69*F69</f>
        <v>11067560</v>
      </c>
    </row>
    <row r="70" spans="1:15" x14ac:dyDescent="0.3">
      <c r="A70" s="12">
        <v>4</v>
      </c>
      <c r="B70" s="13" t="s">
        <v>40</v>
      </c>
      <c r="C70" s="66" t="s">
        <v>41</v>
      </c>
      <c r="D70" s="66"/>
      <c r="E70" s="66"/>
      <c r="F70" s="44" t="s">
        <v>75</v>
      </c>
      <c r="G70" s="20">
        <v>360000</v>
      </c>
      <c r="H70" s="21">
        <f>G70*10.2</f>
        <v>3671999.9999999995</v>
      </c>
      <c r="O70" s="28"/>
    </row>
    <row r="71" spans="1:15" x14ac:dyDescent="0.3">
      <c r="A71" s="12">
        <v>5</v>
      </c>
      <c r="B71" s="13" t="s">
        <v>37</v>
      </c>
      <c r="C71" s="13">
        <v>5</v>
      </c>
      <c r="D71" s="13">
        <v>0.47</v>
      </c>
      <c r="E71" s="13">
        <v>2</v>
      </c>
      <c r="F71" s="4">
        <f>E71*D71*C71</f>
        <v>4.6999999999999993</v>
      </c>
      <c r="G71" s="20"/>
      <c r="H71" s="21"/>
    </row>
    <row r="72" spans="1:15" x14ac:dyDescent="0.3">
      <c r="A72" s="12"/>
      <c r="B72" s="13"/>
      <c r="C72" s="13">
        <v>4.46</v>
      </c>
      <c r="D72" s="13">
        <v>0.47</v>
      </c>
      <c r="E72" s="13">
        <v>2</v>
      </c>
      <c r="F72" s="4">
        <f>E72*D72*C72</f>
        <v>4.1924000000000001</v>
      </c>
      <c r="G72" s="20"/>
      <c r="H72" s="21"/>
    </row>
    <row r="73" spans="1:15" x14ac:dyDescent="0.3">
      <c r="A73" s="12"/>
      <c r="B73" s="13"/>
      <c r="C73" s="55" t="s">
        <v>14</v>
      </c>
      <c r="D73" s="55"/>
      <c r="E73" s="55"/>
      <c r="F73" s="25">
        <f>F72+F71</f>
        <v>8.8923999999999985</v>
      </c>
      <c r="G73" s="20">
        <v>1400000</v>
      </c>
      <c r="H73" s="21">
        <f>G73*F73</f>
        <v>12449359.999999998</v>
      </c>
    </row>
    <row r="74" spans="1:15" x14ac:dyDescent="0.3">
      <c r="A74" s="12">
        <v>6</v>
      </c>
      <c r="B74" s="13" t="s">
        <v>40</v>
      </c>
      <c r="C74" s="66" t="s">
        <v>42</v>
      </c>
      <c r="D74" s="66"/>
      <c r="E74" s="66"/>
      <c r="F74" s="44" t="s">
        <v>76</v>
      </c>
      <c r="G74" s="20">
        <v>360000</v>
      </c>
      <c r="H74" s="21">
        <f>G74*10.8</f>
        <v>3888000.0000000005</v>
      </c>
    </row>
    <row r="75" spans="1:15" x14ac:dyDescent="0.3">
      <c r="A75" s="12">
        <v>7</v>
      </c>
      <c r="B75" s="13" t="s">
        <v>44</v>
      </c>
      <c r="C75" s="13">
        <v>2.0499999999999998</v>
      </c>
      <c r="D75" s="13">
        <v>0.42</v>
      </c>
      <c r="E75" s="13">
        <v>1</v>
      </c>
      <c r="F75" s="4">
        <f>E75*D75*C75</f>
        <v>0.86099999999999988</v>
      </c>
      <c r="G75" s="20"/>
      <c r="H75" s="21"/>
    </row>
    <row r="76" spans="1:15" x14ac:dyDescent="0.3">
      <c r="A76" s="12"/>
      <c r="B76" s="13"/>
      <c r="C76" s="13">
        <v>5.03</v>
      </c>
      <c r="D76" s="13">
        <v>0.42</v>
      </c>
      <c r="E76" s="13">
        <v>1</v>
      </c>
      <c r="F76" s="4">
        <f>E76*D76*C76</f>
        <v>2.1126</v>
      </c>
      <c r="G76" s="20"/>
      <c r="H76" s="21"/>
    </row>
    <row r="77" spans="1:15" x14ac:dyDescent="0.3">
      <c r="A77" s="12"/>
      <c r="B77" s="13"/>
      <c r="C77" s="13">
        <v>1.77</v>
      </c>
      <c r="D77" s="13">
        <v>0.42</v>
      </c>
      <c r="E77" s="13">
        <v>1</v>
      </c>
      <c r="F77" s="4">
        <f t="shared" ref="F77:F81" si="4">E77*D77*C77</f>
        <v>0.74339999999999995</v>
      </c>
      <c r="G77" s="5"/>
      <c r="H77" s="6"/>
    </row>
    <row r="78" spans="1:15" x14ac:dyDescent="0.3">
      <c r="A78" s="12"/>
      <c r="B78" s="13"/>
      <c r="C78" s="13">
        <v>4.18</v>
      </c>
      <c r="D78" s="13">
        <v>0.42</v>
      </c>
      <c r="E78" s="13">
        <v>1</v>
      </c>
      <c r="F78" s="4">
        <f t="shared" si="4"/>
        <v>1.7555999999999998</v>
      </c>
      <c r="G78" s="5"/>
      <c r="H78" s="6"/>
    </row>
    <row r="79" spans="1:15" x14ac:dyDescent="0.3">
      <c r="A79" s="12"/>
      <c r="B79" s="13"/>
      <c r="C79" s="13">
        <v>4.28</v>
      </c>
      <c r="D79" s="13">
        <v>0.42</v>
      </c>
      <c r="E79" s="13">
        <v>1</v>
      </c>
      <c r="F79" s="4">
        <f t="shared" si="4"/>
        <v>1.7976000000000001</v>
      </c>
      <c r="G79" s="5"/>
      <c r="H79" s="6"/>
    </row>
    <row r="80" spans="1:15" x14ac:dyDescent="0.3">
      <c r="A80" s="12"/>
      <c r="B80" s="13"/>
      <c r="C80" s="13">
        <v>3.9</v>
      </c>
      <c r="D80" s="13">
        <v>0.42</v>
      </c>
      <c r="E80" s="13">
        <v>1</v>
      </c>
      <c r="F80" s="4">
        <f t="shared" si="4"/>
        <v>1.6379999999999999</v>
      </c>
      <c r="G80" s="5"/>
      <c r="H80" s="6"/>
    </row>
    <row r="81" spans="1:8" x14ac:dyDescent="0.3">
      <c r="A81" s="12"/>
      <c r="B81" s="13"/>
      <c r="C81" s="13">
        <v>1.24</v>
      </c>
      <c r="D81" s="13">
        <v>0.6</v>
      </c>
      <c r="E81" s="13">
        <v>1</v>
      </c>
      <c r="F81" s="4">
        <f t="shared" si="4"/>
        <v>0.74399999999999999</v>
      </c>
      <c r="G81" s="20"/>
      <c r="H81" s="21"/>
    </row>
    <row r="82" spans="1:8" x14ac:dyDescent="0.3">
      <c r="A82" s="12"/>
      <c r="B82" s="13"/>
      <c r="C82" s="55" t="s">
        <v>14</v>
      </c>
      <c r="D82" s="55"/>
      <c r="E82" s="55"/>
      <c r="F82" s="25">
        <f>SUM(F75:F81)</f>
        <v>9.6522000000000006</v>
      </c>
      <c r="G82" s="20">
        <v>1400000</v>
      </c>
      <c r="H82" s="21">
        <f>G82*F82</f>
        <v>13513080</v>
      </c>
    </row>
    <row r="83" spans="1:8" ht="33" customHeight="1" x14ac:dyDescent="0.3">
      <c r="A83" s="12">
        <v>8</v>
      </c>
      <c r="B83" s="13" t="s">
        <v>45</v>
      </c>
      <c r="C83" s="60" t="s">
        <v>80</v>
      </c>
      <c r="D83" s="60"/>
      <c r="E83" s="60"/>
      <c r="F83" s="49" t="s">
        <v>79</v>
      </c>
      <c r="G83" s="22">
        <v>240000</v>
      </c>
      <c r="H83" s="50">
        <f>G83*22.4</f>
        <v>5376000</v>
      </c>
    </row>
    <row r="84" spans="1:8" x14ac:dyDescent="0.3">
      <c r="A84" s="12">
        <v>9</v>
      </c>
      <c r="B84" s="13" t="s">
        <v>24</v>
      </c>
      <c r="C84" s="13">
        <v>0.98</v>
      </c>
      <c r="D84" s="13">
        <v>0.48</v>
      </c>
      <c r="E84" s="13">
        <v>1</v>
      </c>
      <c r="F84" s="4">
        <f>(E84*D84*C84)</f>
        <v>0.47039999999999998</v>
      </c>
      <c r="G84" s="20"/>
      <c r="H84" s="21"/>
    </row>
    <row r="85" spans="1:8" x14ac:dyDescent="0.3">
      <c r="A85" s="12"/>
      <c r="B85" s="13"/>
      <c r="C85" s="13">
        <v>5.82</v>
      </c>
      <c r="D85" s="13">
        <v>0.42</v>
      </c>
      <c r="E85" s="13">
        <v>1</v>
      </c>
      <c r="F85" s="4">
        <f t="shared" ref="F85:F90" si="5">(E85*D85*C85)</f>
        <v>2.4443999999999999</v>
      </c>
      <c r="G85" s="20"/>
      <c r="H85" s="21"/>
    </row>
    <row r="86" spans="1:8" x14ac:dyDescent="0.3">
      <c r="A86" s="12"/>
      <c r="B86" s="13"/>
      <c r="C86" s="13">
        <v>5.52</v>
      </c>
      <c r="D86" s="13">
        <v>0.42</v>
      </c>
      <c r="E86" s="13">
        <v>1</v>
      </c>
      <c r="F86" s="4">
        <f t="shared" si="5"/>
        <v>2.3183999999999996</v>
      </c>
      <c r="G86" s="20"/>
      <c r="H86" s="21"/>
    </row>
    <row r="87" spans="1:8" x14ac:dyDescent="0.3">
      <c r="A87" s="12"/>
      <c r="B87" s="13"/>
      <c r="C87" s="13">
        <v>5.22</v>
      </c>
      <c r="D87" s="13">
        <v>0.42</v>
      </c>
      <c r="E87" s="13">
        <v>1</v>
      </c>
      <c r="F87" s="4">
        <f t="shared" si="5"/>
        <v>2.1923999999999997</v>
      </c>
      <c r="G87" s="20"/>
      <c r="H87" s="21"/>
    </row>
    <row r="88" spans="1:8" x14ac:dyDescent="0.3">
      <c r="A88" s="12"/>
      <c r="B88" s="13"/>
      <c r="C88" s="13">
        <v>1.96</v>
      </c>
      <c r="D88" s="13">
        <v>0.42</v>
      </c>
      <c r="E88" s="13">
        <v>1</v>
      </c>
      <c r="F88" s="4">
        <f>(E88*D88*C88)</f>
        <v>0.82319999999999993</v>
      </c>
      <c r="G88" s="20"/>
      <c r="H88" s="21"/>
    </row>
    <row r="89" spans="1:8" x14ac:dyDescent="0.3">
      <c r="A89" s="12"/>
      <c r="B89" s="13"/>
      <c r="C89" s="13">
        <v>1.68</v>
      </c>
      <c r="D89" s="13">
        <v>0.42</v>
      </c>
      <c r="E89" s="13">
        <v>1</v>
      </c>
      <c r="F89" s="4">
        <f t="shared" si="5"/>
        <v>0.70559999999999989</v>
      </c>
      <c r="G89" s="20"/>
      <c r="H89" s="21"/>
    </row>
    <row r="90" spans="1:8" x14ac:dyDescent="0.3">
      <c r="A90" s="12"/>
      <c r="B90" s="13"/>
      <c r="C90" s="13">
        <v>1.1599999999999999</v>
      </c>
      <c r="D90" s="13">
        <v>0.42</v>
      </c>
      <c r="E90" s="13">
        <v>1</v>
      </c>
      <c r="F90" s="4">
        <f t="shared" si="5"/>
        <v>0.48719999999999997</v>
      </c>
      <c r="G90" s="20"/>
      <c r="H90" s="21"/>
    </row>
    <row r="91" spans="1:8" x14ac:dyDescent="0.3">
      <c r="A91" s="12"/>
      <c r="B91" s="13"/>
      <c r="C91" s="55" t="s">
        <v>14</v>
      </c>
      <c r="D91" s="55"/>
      <c r="E91" s="55"/>
      <c r="F91" s="25">
        <f>SUM(F84:F90)</f>
        <v>9.4415999999999993</v>
      </c>
      <c r="G91" s="20">
        <v>1400000</v>
      </c>
      <c r="H91" s="21">
        <f>G91*F91</f>
        <v>13218239.999999998</v>
      </c>
    </row>
    <row r="92" spans="1:8" ht="33.6" customHeight="1" x14ac:dyDescent="0.3">
      <c r="A92" s="12">
        <v>10</v>
      </c>
      <c r="B92" s="13" t="s">
        <v>46</v>
      </c>
      <c r="C92" s="60" t="s">
        <v>81</v>
      </c>
      <c r="D92" s="60"/>
      <c r="E92" s="60"/>
      <c r="F92" s="49" t="s">
        <v>89</v>
      </c>
      <c r="G92" s="22">
        <v>240000</v>
      </c>
      <c r="H92" s="50">
        <f>G92*22.3</f>
        <v>5352000</v>
      </c>
    </row>
    <row r="93" spans="1:8" x14ac:dyDescent="0.3">
      <c r="A93" s="12">
        <v>11</v>
      </c>
      <c r="B93" s="13" t="s">
        <v>47</v>
      </c>
      <c r="C93" s="13">
        <v>5.14</v>
      </c>
      <c r="D93" s="13">
        <v>0.42</v>
      </c>
      <c r="E93" s="13">
        <v>3</v>
      </c>
      <c r="F93" s="25">
        <f>E93*D93*C93</f>
        <v>6.4763999999999999</v>
      </c>
      <c r="G93" s="20">
        <v>1400000</v>
      </c>
      <c r="H93" s="21">
        <f>G93*F93</f>
        <v>9066960</v>
      </c>
    </row>
    <row r="94" spans="1:8" x14ac:dyDescent="0.3">
      <c r="A94" s="12">
        <v>12</v>
      </c>
      <c r="B94" s="13" t="s">
        <v>46</v>
      </c>
      <c r="C94" s="66" t="s">
        <v>63</v>
      </c>
      <c r="D94" s="66"/>
      <c r="E94" s="66"/>
      <c r="F94" s="44" t="s">
        <v>77</v>
      </c>
      <c r="G94" s="20">
        <v>240000</v>
      </c>
      <c r="H94" s="21">
        <f>G94*17.1</f>
        <v>4104000.0000000005</v>
      </c>
    </row>
    <row r="95" spans="1:8" x14ac:dyDescent="0.3">
      <c r="A95" s="12" t="s">
        <v>12</v>
      </c>
      <c r="B95" s="13" t="s">
        <v>32</v>
      </c>
      <c r="C95" s="13"/>
      <c r="D95" s="13"/>
      <c r="E95" s="13"/>
      <c r="F95" s="13"/>
      <c r="G95" s="20"/>
      <c r="H95" s="21"/>
    </row>
    <row r="96" spans="1:8" x14ac:dyDescent="0.3">
      <c r="A96" s="12">
        <v>1</v>
      </c>
      <c r="B96" s="13" t="s">
        <v>48</v>
      </c>
      <c r="C96" s="13">
        <v>1.2</v>
      </c>
      <c r="D96" s="13">
        <v>0.48</v>
      </c>
      <c r="E96" s="13">
        <v>32</v>
      </c>
      <c r="F96" s="4">
        <f xml:space="preserve"> C96*D96*32</f>
        <v>18.431999999999999</v>
      </c>
      <c r="G96" s="20"/>
      <c r="H96" s="21"/>
    </row>
    <row r="97" spans="1:8" x14ac:dyDescent="0.3">
      <c r="A97" s="12"/>
      <c r="B97" s="13"/>
      <c r="C97" s="13">
        <v>1.51</v>
      </c>
      <c r="D97" s="13">
        <v>1.2</v>
      </c>
      <c r="E97" s="13">
        <v>4</v>
      </c>
      <c r="F97" s="4">
        <f>C97*D97*4</f>
        <v>7.2479999999999993</v>
      </c>
      <c r="G97" s="20"/>
      <c r="H97" s="21"/>
    </row>
    <row r="98" spans="1:8" x14ac:dyDescent="0.3">
      <c r="A98" s="12"/>
      <c r="B98" s="13"/>
      <c r="C98" s="13">
        <v>2.75</v>
      </c>
      <c r="D98" s="13">
        <v>0.48</v>
      </c>
      <c r="E98" s="13">
        <v>2</v>
      </c>
      <c r="F98" s="4">
        <f>C98*D98*2</f>
        <v>2.6399999999999997</v>
      </c>
      <c r="G98" s="20"/>
      <c r="H98" s="21"/>
    </row>
    <row r="99" spans="1:8" x14ac:dyDescent="0.3">
      <c r="A99" s="12"/>
      <c r="B99" s="13"/>
      <c r="C99" s="55" t="s">
        <v>14</v>
      </c>
      <c r="D99" s="55"/>
      <c r="E99" s="55"/>
      <c r="F99" s="25">
        <f>F98+F97+F96</f>
        <v>28.319999999999997</v>
      </c>
      <c r="G99" s="20">
        <v>1650000</v>
      </c>
      <c r="H99" s="21">
        <f>G99*F99</f>
        <v>46727999.999999993</v>
      </c>
    </row>
    <row r="100" spans="1:8" x14ac:dyDescent="0.3">
      <c r="A100" s="12">
        <v>2</v>
      </c>
      <c r="B100" s="13" t="s">
        <v>49</v>
      </c>
      <c r="C100" s="13">
        <v>1.52</v>
      </c>
      <c r="D100" s="13"/>
      <c r="E100" s="13">
        <v>42</v>
      </c>
      <c r="F100" s="44" t="s">
        <v>82</v>
      </c>
      <c r="G100" s="20">
        <v>260000</v>
      </c>
      <c r="H100" s="21">
        <f>G100*63.8</f>
        <v>16588000</v>
      </c>
    </row>
    <row r="101" spans="1:8" x14ac:dyDescent="0.3">
      <c r="A101" s="12">
        <v>3</v>
      </c>
      <c r="B101" s="13" t="s">
        <v>40</v>
      </c>
      <c r="C101" s="13">
        <v>0.62</v>
      </c>
      <c r="D101" s="13"/>
      <c r="E101" s="13">
        <v>34</v>
      </c>
      <c r="F101" s="53">
        <f>C101*34</f>
        <v>21.08</v>
      </c>
      <c r="G101" s="20"/>
      <c r="H101" s="21"/>
    </row>
    <row r="102" spans="1:8" x14ac:dyDescent="0.3">
      <c r="A102" s="12"/>
      <c r="B102" s="13"/>
      <c r="C102" s="13">
        <v>1.45</v>
      </c>
      <c r="D102" s="13"/>
      <c r="E102" s="13">
        <v>8</v>
      </c>
      <c r="F102" s="53">
        <f>C102*8</f>
        <v>11.6</v>
      </c>
      <c r="G102" s="20"/>
      <c r="H102" s="21"/>
    </row>
    <row r="103" spans="1:8" x14ac:dyDescent="0.3">
      <c r="A103" s="12"/>
      <c r="B103" s="13"/>
      <c r="C103" s="55" t="s">
        <v>14</v>
      </c>
      <c r="D103" s="55"/>
      <c r="E103" s="55"/>
      <c r="F103" s="44" t="s">
        <v>92</v>
      </c>
      <c r="G103" s="20">
        <v>310000</v>
      </c>
      <c r="H103" s="21">
        <f>G103*32.68</f>
        <v>10130800</v>
      </c>
    </row>
    <row r="104" spans="1:8" x14ac:dyDescent="0.3">
      <c r="A104" s="12">
        <v>4</v>
      </c>
      <c r="B104" s="13" t="s">
        <v>28</v>
      </c>
      <c r="C104" s="13">
        <v>3.6</v>
      </c>
      <c r="D104" s="13">
        <v>0.79</v>
      </c>
      <c r="E104" s="13">
        <v>1</v>
      </c>
      <c r="F104" s="4">
        <f>E104*D104*C104</f>
        <v>2.8440000000000003</v>
      </c>
      <c r="G104" s="20"/>
      <c r="H104" s="21"/>
    </row>
    <row r="105" spans="1:8" x14ac:dyDescent="0.3">
      <c r="A105" s="12"/>
      <c r="B105" s="13"/>
      <c r="C105" s="13">
        <v>3.1</v>
      </c>
      <c r="D105" s="13">
        <v>1.78</v>
      </c>
      <c r="E105" s="13">
        <v>1</v>
      </c>
      <c r="F105" s="4">
        <f t="shared" ref="F105:F109" si="6">E105*D105*C105</f>
        <v>5.5180000000000007</v>
      </c>
      <c r="G105" s="20"/>
      <c r="H105" s="21"/>
    </row>
    <row r="106" spans="1:8" x14ac:dyDescent="0.3">
      <c r="A106" s="12">
        <v>5</v>
      </c>
      <c r="B106" s="13" t="s">
        <v>24</v>
      </c>
      <c r="C106" s="13">
        <v>4.5999999999999996</v>
      </c>
      <c r="D106" s="13">
        <v>0.8</v>
      </c>
      <c r="E106" s="13">
        <v>1</v>
      </c>
      <c r="F106" s="4">
        <f t="shared" si="6"/>
        <v>3.6799999999999997</v>
      </c>
      <c r="G106" s="20"/>
      <c r="H106" s="21"/>
    </row>
    <row r="107" spans="1:8" x14ac:dyDescent="0.3">
      <c r="A107" s="12">
        <v>6</v>
      </c>
      <c r="B107" s="13" t="s">
        <v>47</v>
      </c>
      <c r="C107" s="13">
        <v>2.74</v>
      </c>
      <c r="D107" s="13">
        <v>1.45</v>
      </c>
      <c r="E107" s="13">
        <v>1</v>
      </c>
      <c r="F107" s="4">
        <f t="shared" si="6"/>
        <v>3.9730000000000003</v>
      </c>
      <c r="G107" s="20"/>
      <c r="H107" s="21"/>
    </row>
    <row r="108" spans="1:8" x14ac:dyDescent="0.3">
      <c r="A108" s="12"/>
      <c r="B108" s="13"/>
      <c r="C108" s="13">
        <v>2.4</v>
      </c>
      <c r="D108" s="13">
        <v>0.85</v>
      </c>
      <c r="E108" s="13">
        <v>1</v>
      </c>
      <c r="F108" s="4">
        <f t="shared" si="6"/>
        <v>2.04</v>
      </c>
      <c r="G108" s="20"/>
      <c r="H108" s="21"/>
    </row>
    <row r="109" spans="1:8" x14ac:dyDescent="0.3">
      <c r="A109" s="12"/>
      <c r="B109" s="13"/>
      <c r="C109" s="13">
        <v>1.6</v>
      </c>
      <c r="D109" s="13">
        <v>0.35</v>
      </c>
      <c r="E109" s="13">
        <v>1</v>
      </c>
      <c r="F109" s="4">
        <f t="shared" si="6"/>
        <v>0.55999999999999994</v>
      </c>
      <c r="G109" s="20"/>
      <c r="H109" s="21"/>
    </row>
    <row r="110" spans="1:8" x14ac:dyDescent="0.3">
      <c r="A110" s="12"/>
      <c r="B110" s="13"/>
      <c r="C110" s="55" t="s">
        <v>14</v>
      </c>
      <c r="D110" s="55"/>
      <c r="E110" s="55"/>
      <c r="F110" s="25">
        <f>SUM(F104:F109)</f>
        <v>18.614999999999998</v>
      </c>
      <c r="G110" s="20">
        <v>1650000</v>
      </c>
      <c r="H110" s="21">
        <f>G110*F110</f>
        <v>30714749.999999996</v>
      </c>
    </row>
    <row r="111" spans="1:8" x14ac:dyDescent="0.3">
      <c r="A111" s="12">
        <v>7</v>
      </c>
      <c r="B111" s="13" t="s">
        <v>52</v>
      </c>
      <c r="C111" s="13">
        <v>0.82</v>
      </c>
      <c r="D111" s="13"/>
      <c r="E111" s="13">
        <v>14</v>
      </c>
      <c r="F111" s="4">
        <f>E111*C111</f>
        <v>11.479999999999999</v>
      </c>
      <c r="G111" s="20"/>
      <c r="H111" s="21"/>
    </row>
    <row r="112" spans="1:8" x14ac:dyDescent="0.3">
      <c r="A112" s="12"/>
      <c r="B112" s="13"/>
      <c r="C112" s="66" t="s">
        <v>64</v>
      </c>
      <c r="D112" s="66"/>
      <c r="E112" s="66"/>
      <c r="F112" s="45" t="s">
        <v>78</v>
      </c>
      <c r="G112" s="20"/>
      <c r="H112" s="21"/>
    </row>
    <row r="113" spans="1:8" x14ac:dyDescent="0.3">
      <c r="A113" s="12"/>
      <c r="B113" s="13"/>
      <c r="C113" s="55" t="s">
        <v>14</v>
      </c>
      <c r="D113" s="55"/>
      <c r="E113" s="55"/>
      <c r="F113" s="44" t="s">
        <v>83</v>
      </c>
      <c r="G113" s="20">
        <v>270000</v>
      </c>
      <c r="H113" s="21">
        <f>G113*21.1</f>
        <v>5697000</v>
      </c>
    </row>
    <row r="114" spans="1:8" x14ac:dyDescent="0.3">
      <c r="A114" s="12">
        <v>8</v>
      </c>
      <c r="B114" s="13" t="s">
        <v>53</v>
      </c>
      <c r="C114" s="13">
        <v>0.83</v>
      </c>
      <c r="D114" s="13"/>
      <c r="E114" s="13">
        <v>6</v>
      </c>
      <c r="F114" s="53">
        <f>E114*C114</f>
        <v>4.9799999999999995</v>
      </c>
      <c r="G114" s="20"/>
      <c r="H114" s="21"/>
    </row>
    <row r="115" spans="1:8" ht="34.200000000000003" customHeight="1" x14ac:dyDescent="0.3">
      <c r="A115" s="12"/>
      <c r="B115" s="13"/>
      <c r="C115" s="56" t="s">
        <v>54</v>
      </c>
      <c r="D115" s="56"/>
      <c r="E115" s="56"/>
      <c r="F115" s="54">
        <f>1.05+2.48+3.5+4.17+1.86</f>
        <v>13.059999999999999</v>
      </c>
      <c r="G115" s="20"/>
      <c r="H115" s="21"/>
    </row>
    <row r="116" spans="1:8" x14ac:dyDescent="0.3">
      <c r="A116" s="12"/>
      <c r="B116" s="13"/>
      <c r="C116" s="55" t="s">
        <v>14</v>
      </c>
      <c r="D116" s="55"/>
      <c r="E116" s="55"/>
      <c r="F116" s="44" t="s">
        <v>84</v>
      </c>
      <c r="G116" s="20">
        <v>480000</v>
      </c>
      <c r="H116" s="21">
        <f>G116*18</f>
        <v>8640000</v>
      </c>
    </row>
    <row r="117" spans="1:8" x14ac:dyDescent="0.3">
      <c r="A117" s="12">
        <v>9</v>
      </c>
      <c r="B117" s="13" t="s">
        <v>50</v>
      </c>
      <c r="C117" s="13">
        <v>2.75</v>
      </c>
      <c r="D117" s="13"/>
      <c r="E117" s="13"/>
      <c r="F117" s="31"/>
      <c r="G117" s="20">
        <v>420000</v>
      </c>
      <c r="H117" s="21">
        <f>G117*C117</f>
        <v>1155000</v>
      </c>
    </row>
    <row r="118" spans="1:8" x14ac:dyDescent="0.3">
      <c r="A118" s="12">
        <v>10</v>
      </c>
      <c r="B118" s="13" t="s">
        <v>51</v>
      </c>
      <c r="C118" s="13">
        <v>1.75</v>
      </c>
      <c r="D118" s="13"/>
      <c r="E118" s="13"/>
      <c r="F118" s="31"/>
      <c r="G118" s="20">
        <v>420000</v>
      </c>
      <c r="H118" s="21">
        <f t="shared" ref="H118:H119" si="7">G118*C118</f>
        <v>735000</v>
      </c>
    </row>
    <row r="119" spans="1:8" x14ac:dyDescent="0.3">
      <c r="A119" s="12">
        <v>11</v>
      </c>
      <c r="B119" s="13" t="s">
        <v>43</v>
      </c>
      <c r="C119" s="13">
        <v>15.16</v>
      </c>
      <c r="D119" s="13"/>
      <c r="E119" s="13"/>
      <c r="F119" s="31"/>
      <c r="G119" s="20">
        <v>280000</v>
      </c>
      <c r="H119" s="21">
        <f t="shared" si="7"/>
        <v>4244800</v>
      </c>
    </row>
    <row r="120" spans="1:8" x14ac:dyDescent="0.3">
      <c r="A120" s="12">
        <v>12</v>
      </c>
      <c r="B120" s="13" t="s">
        <v>55</v>
      </c>
      <c r="C120" s="13">
        <v>1.8</v>
      </c>
      <c r="D120" s="13">
        <v>0.6</v>
      </c>
      <c r="E120" s="13">
        <v>1</v>
      </c>
      <c r="F120" s="4">
        <f>E120*D120*C120</f>
        <v>1.08</v>
      </c>
      <c r="G120" s="20"/>
      <c r="H120" s="21"/>
    </row>
    <row r="121" spans="1:8" x14ac:dyDescent="0.3">
      <c r="A121" s="12"/>
      <c r="B121" s="13"/>
      <c r="C121" s="13">
        <v>0.81</v>
      </c>
      <c r="D121" s="13">
        <v>0.6</v>
      </c>
      <c r="E121" s="13">
        <v>1</v>
      </c>
      <c r="F121" s="4">
        <f>E121*D121*C121</f>
        <v>0.48599999999999999</v>
      </c>
      <c r="G121" s="20"/>
      <c r="H121" s="21"/>
    </row>
    <row r="122" spans="1:8" x14ac:dyDescent="0.3">
      <c r="A122" s="12"/>
      <c r="B122" s="13"/>
      <c r="C122" s="13">
        <v>1.04</v>
      </c>
      <c r="D122" s="13">
        <v>0.6</v>
      </c>
      <c r="E122" s="13">
        <v>1</v>
      </c>
      <c r="F122" s="4">
        <f t="shared" ref="F122:F124" si="8">E122*D122*C122</f>
        <v>0.624</v>
      </c>
      <c r="G122" s="20"/>
      <c r="H122" s="21"/>
    </row>
    <row r="123" spans="1:8" x14ac:dyDescent="0.3">
      <c r="A123" s="12"/>
      <c r="B123" s="13"/>
      <c r="C123" s="13">
        <v>1.98</v>
      </c>
      <c r="D123" s="13">
        <v>0.6</v>
      </c>
      <c r="E123" s="13">
        <v>1</v>
      </c>
      <c r="F123" s="4">
        <f t="shared" si="8"/>
        <v>1.1879999999999999</v>
      </c>
      <c r="G123" s="20"/>
      <c r="H123" s="21"/>
    </row>
    <row r="124" spans="1:8" x14ac:dyDescent="0.3">
      <c r="A124" s="12"/>
      <c r="B124" s="13"/>
      <c r="C124" s="13">
        <v>0.94</v>
      </c>
      <c r="D124" s="13">
        <v>0.6</v>
      </c>
      <c r="E124" s="13">
        <v>1</v>
      </c>
      <c r="F124" s="4">
        <f t="shared" si="8"/>
        <v>0.56399999999999995</v>
      </c>
      <c r="G124" s="20"/>
      <c r="H124" s="21"/>
    </row>
    <row r="125" spans="1:8" x14ac:dyDescent="0.3">
      <c r="A125" s="12"/>
      <c r="B125" s="13"/>
      <c r="C125" s="55" t="s">
        <v>14</v>
      </c>
      <c r="D125" s="55"/>
      <c r="E125" s="55"/>
      <c r="F125" s="25">
        <f>SUM(F120:G124)</f>
        <v>3.9420000000000002</v>
      </c>
      <c r="G125" s="22">
        <v>1940000</v>
      </c>
      <c r="H125" s="21">
        <f>G125*F125</f>
        <v>7647480</v>
      </c>
    </row>
    <row r="126" spans="1:8" ht="54" customHeight="1" x14ac:dyDescent="0.3">
      <c r="A126" s="12">
        <v>13</v>
      </c>
      <c r="B126" s="13" t="s">
        <v>56</v>
      </c>
      <c r="C126" s="56" t="s">
        <v>57</v>
      </c>
      <c r="D126" s="56"/>
      <c r="E126" s="56"/>
      <c r="F126" s="46" t="s">
        <v>85</v>
      </c>
      <c r="G126" s="47">
        <v>230000</v>
      </c>
      <c r="H126" s="48">
        <f>G126*15.7</f>
        <v>3611000</v>
      </c>
    </row>
    <row r="127" spans="1:8" x14ac:dyDescent="0.3">
      <c r="A127" s="12">
        <v>14</v>
      </c>
      <c r="B127" s="13" t="s">
        <v>58</v>
      </c>
      <c r="C127" s="66" t="s">
        <v>59</v>
      </c>
      <c r="D127" s="66"/>
      <c r="E127" s="66"/>
      <c r="F127" s="45" t="s">
        <v>86</v>
      </c>
      <c r="G127" s="20"/>
      <c r="H127" s="21"/>
    </row>
    <row r="128" spans="1:8" x14ac:dyDescent="0.3">
      <c r="A128" s="12">
        <v>15</v>
      </c>
      <c r="B128" s="13" t="s">
        <v>60</v>
      </c>
      <c r="C128" s="66" t="s">
        <v>61</v>
      </c>
      <c r="D128" s="66"/>
      <c r="E128" s="66"/>
      <c r="F128" s="45" t="s">
        <v>87</v>
      </c>
      <c r="G128" s="20"/>
      <c r="H128" s="21"/>
    </row>
    <row r="129" spans="1:8" x14ac:dyDescent="0.3">
      <c r="A129" s="12"/>
      <c r="B129" s="13"/>
      <c r="C129" s="55" t="s">
        <v>14</v>
      </c>
      <c r="D129" s="55"/>
      <c r="E129" s="55"/>
      <c r="F129" s="44" t="s">
        <v>88</v>
      </c>
      <c r="G129" s="20">
        <v>1230000</v>
      </c>
      <c r="H129" s="21">
        <f>9.6*G129</f>
        <v>11808000</v>
      </c>
    </row>
    <row r="130" spans="1:8" x14ac:dyDescent="0.3">
      <c r="A130" s="12">
        <v>16</v>
      </c>
      <c r="B130" s="13" t="s">
        <v>45</v>
      </c>
      <c r="C130" s="31">
        <v>4.16</v>
      </c>
      <c r="D130" s="13"/>
      <c r="E130" s="13"/>
      <c r="F130" s="31"/>
      <c r="G130" s="20">
        <v>260000</v>
      </c>
      <c r="H130" s="21">
        <f>G130*C130</f>
        <v>1081600</v>
      </c>
    </row>
    <row r="131" spans="1:8" x14ac:dyDescent="0.3">
      <c r="A131" s="12"/>
      <c r="B131" s="13"/>
      <c r="C131" s="31">
        <v>1.76</v>
      </c>
      <c r="D131" s="13"/>
      <c r="E131" s="13"/>
      <c r="F131" s="31"/>
      <c r="G131" s="20">
        <v>260000</v>
      </c>
      <c r="H131" s="21">
        <f>G131*C131</f>
        <v>457600</v>
      </c>
    </row>
    <row r="132" spans="1:8" ht="17.399999999999999" thickBot="1" x14ac:dyDescent="0.35">
      <c r="A132" s="16"/>
      <c r="B132" s="17"/>
      <c r="C132" s="68" t="s">
        <v>13</v>
      </c>
      <c r="D132" s="68"/>
      <c r="E132" s="68"/>
      <c r="F132" s="68"/>
      <c r="G132" s="68"/>
      <c r="H132" s="23">
        <f>SUM(H41:H131)</f>
        <v>313498890</v>
      </c>
    </row>
    <row r="133" spans="1:8" ht="20.399999999999999" customHeight="1" x14ac:dyDescent="0.3">
      <c r="B133" s="69" t="s">
        <v>93</v>
      </c>
      <c r="H133" s="24"/>
    </row>
  </sheetData>
  <mergeCells count="38">
    <mergeCell ref="C132:G132"/>
    <mergeCell ref="C25:E25"/>
    <mergeCell ref="C73:E73"/>
    <mergeCell ref="C82:E82"/>
    <mergeCell ref="C103:E103"/>
    <mergeCell ref="C51:E51"/>
    <mergeCell ref="C65:E65"/>
    <mergeCell ref="C69:E69"/>
    <mergeCell ref="C91:E91"/>
    <mergeCell ref="C126:E126"/>
    <mergeCell ref="C127:E127"/>
    <mergeCell ref="C128:E128"/>
    <mergeCell ref="C129:E129"/>
    <mergeCell ref="C74:E74"/>
    <mergeCell ref="C94:E94"/>
    <mergeCell ref="C112:E112"/>
    <mergeCell ref="A1:H1"/>
    <mergeCell ref="A30:H30"/>
    <mergeCell ref="A39:H39"/>
    <mergeCell ref="C66:E66"/>
    <mergeCell ref="C70:E70"/>
    <mergeCell ref="C7:E7"/>
    <mergeCell ref="C12:E12"/>
    <mergeCell ref="C16:E16"/>
    <mergeCell ref="C26:G26"/>
    <mergeCell ref="C35:G35"/>
    <mergeCell ref="C13:E13"/>
    <mergeCell ref="C116:E116"/>
    <mergeCell ref="C125:E125"/>
    <mergeCell ref="C115:E115"/>
    <mergeCell ref="C17:E17"/>
    <mergeCell ref="C18:E18"/>
    <mergeCell ref="C19:E19"/>
    <mergeCell ref="C83:E83"/>
    <mergeCell ref="C92:E92"/>
    <mergeCell ref="C99:E99"/>
    <mergeCell ref="C110:E110"/>
    <mergeCell ref="C113:E113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cp:lastPrinted>2020-01-15T04:14:10Z</cp:lastPrinted>
  <dcterms:created xsi:type="dcterms:W3CDTF">2019-09-14T03:59:27Z</dcterms:created>
  <dcterms:modified xsi:type="dcterms:W3CDTF">2020-01-16T08:11:43Z</dcterms:modified>
</cp:coreProperties>
</file>